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urreyheath365.sharepoint.com/sites/Finance/Shared Documents/General/Transactions/Transparency reporting/Payments to Suppliers supporting files/"/>
    </mc:Choice>
  </mc:AlternateContent>
  <xr:revisionPtr revIDLastSave="27" documentId="13_ncr:1_{D8F08132-F6F0-48E0-A6D7-2F076394FE88}" xr6:coauthVersionLast="47" xr6:coauthVersionMax="47" xr10:uidLastSave="{5BAFF1FF-24C0-4671-B025-629E83A8F374}"/>
  <bookViews>
    <workbookView xWindow="-120" yWindow="-16320" windowWidth="29040" windowHeight="15840" xr2:uid="{00000000-000D-0000-FFFF-FFFF00000000}"/>
  </bookViews>
  <sheets>
    <sheet name="Period" sheetId="1" r:id="rId1"/>
    <sheet name="Summary" sheetId="2" r:id="rId2"/>
    <sheet name="Chart1" sheetId="4" r:id="rId3"/>
    <sheet name="Sheet3" sheetId="3" state="hidden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N53" i="1"/>
  <c r="J53" i="1"/>
  <c r="F53" i="1"/>
  <c r="N40" i="1"/>
  <c r="J40" i="1"/>
  <c r="F40" i="1"/>
  <c r="N26" i="1"/>
  <c r="J26" i="1"/>
  <c r="F26" i="1"/>
  <c r="N12" i="1"/>
  <c r="J12" i="1"/>
  <c r="N39" i="1"/>
  <c r="J39" i="1"/>
  <c r="F7" i="1"/>
  <c r="F25" i="1"/>
  <c r="F24" i="1"/>
  <c r="F23" i="1"/>
  <c r="M55" i="1" l="1"/>
  <c r="L55" i="1"/>
  <c r="I55" i="1"/>
  <c r="H55" i="1"/>
  <c r="E55" i="1"/>
  <c r="D55" i="1"/>
  <c r="M41" i="1"/>
  <c r="L41" i="1"/>
  <c r="I41" i="1"/>
  <c r="H41" i="1"/>
  <c r="E41" i="1"/>
  <c r="D41" i="1"/>
  <c r="P55" i="1" l="1"/>
  <c r="Q55" i="1"/>
  <c r="R55" i="1" s="1"/>
  <c r="N55" i="1"/>
  <c r="J55" i="1"/>
  <c r="N41" i="1"/>
  <c r="P41" i="1"/>
  <c r="J41" i="1"/>
  <c r="F41" i="1"/>
  <c r="F55" i="1"/>
  <c r="Q41" i="1"/>
  <c r="E27" i="1"/>
  <c r="D27" i="1"/>
  <c r="R41" i="1" l="1"/>
  <c r="F27" i="1"/>
  <c r="M27" i="1"/>
  <c r="L27" i="1"/>
  <c r="I27" i="1"/>
  <c r="H27" i="1"/>
  <c r="M13" i="1"/>
  <c r="L13" i="1"/>
  <c r="I13" i="1"/>
  <c r="H13" i="1"/>
  <c r="E13" i="1"/>
  <c r="D13" i="1"/>
  <c r="F13" i="1" l="1"/>
  <c r="Q13" i="1"/>
  <c r="P13" i="1"/>
  <c r="P27" i="1"/>
  <c r="Q27" i="1"/>
  <c r="N27" i="1"/>
  <c r="J27" i="1"/>
  <c r="N13" i="1"/>
  <c r="J13" i="1"/>
  <c r="Q57" i="1" l="1"/>
  <c r="R13" i="1"/>
  <c r="P57" i="1"/>
  <c r="R27" i="1"/>
  <c r="F11" i="1"/>
  <c r="R57" i="1" l="1"/>
  <c r="N52" i="1"/>
  <c r="N51" i="1"/>
  <c r="N50" i="1"/>
  <c r="N49" i="1"/>
  <c r="N48" i="1"/>
  <c r="B14" i="2" l="1"/>
  <c r="J52" i="1"/>
  <c r="J51" i="1"/>
  <c r="J50" i="1"/>
  <c r="J49" i="1"/>
  <c r="J48" i="1"/>
  <c r="B13" i="2" l="1"/>
  <c r="F52" i="1"/>
  <c r="F51" i="1"/>
  <c r="F50" i="1"/>
  <c r="F49" i="1"/>
  <c r="F48" i="1"/>
  <c r="B12" i="2" l="1"/>
  <c r="N38" i="1"/>
  <c r="N37" i="1"/>
  <c r="N36" i="1"/>
  <c r="N35" i="1"/>
  <c r="B11" i="2" l="1"/>
  <c r="J38" i="1"/>
  <c r="J37" i="1"/>
  <c r="J36" i="1"/>
  <c r="J35" i="1"/>
  <c r="B10" i="2" l="1"/>
  <c r="F38" i="1"/>
  <c r="F37" i="1"/>
  <c r="F35" i="1"/>
  <c r="F39" i="1"/>
  <c r="F36" i="1"/>
  <c r="B9" i="2" l="1"/>
  <c r="N24" i="1"/>
  <c r="N23" i="1"/>
  <c r="N21" i="1"/>
  <c r="N25" i="1"/>
  <c r="N22" i="1"/>
  <c r="B8" i="2" l="1"/>
  <c r="J23" i="1"/>
  <c r="J21" i="1"/>
  <c r="J25" i="1"/>
  <c r="J24" i="1"/>
  <c r="J22" i="1"/>
  <c r="B7" i="2" l="1"/>
  <c r="F22" i="1"/>
  <c r="F21" i="1"/>
  <c r="B6" i="2" l="1"/>
  <c r="N10" i="1"/>
  <c r="N7" i="1"/>
  <c r="N8" i="1"/>
  <c r="N9" i="1"/>
  <c r="N11" i="1"/>
  <c r="B5" i="2" l="1"/>
  <c r="D14" i="2"/>
  <c r="D13" i="2"/>
  <c r="D12" i="2"/>
  <c r="D11" i="2"/>
  <c r="D10" i="2"/>
  <c r="D9" i="2"/>
  <c r="D8" i="2"/>
  <c r="D7" i="2"/>
  <c r="D6" i="2"/>
  <c r="D5" i="2"/>
  <c r="D4" i="2"/>
  <c r="D3" i="2"/>
  <c r="J9" i="1" l="1"/>
  <c r="F10" i="1"/>
  <c r="F8" i="1" l="1"/>
  <c r="F9" i="1"/>
  <c r="J7" i="1"/>
  <c r="J8" i="1"/>
  <c r="J10" i="1"/>
  <c r="J11" i="1"/>
  <c r="B3" i="2" l="1"/>
  <c r="B4" i="2"/>
  <c r="C7" i="2" l="1"/>
  <c r="C3" i="2"/>
  <c r="C14" i="2"/>
  <c r="C8" i="2"/>
  <c r="C5" i="2"/>
  <c r="C9" i="2"/>
  <c r="C4" i="2"/>
  <c r="C11" i="2"/>
  <c r="C10" i="2"/>
  <c r="C13" i="2"/>
  <c r="C6" i="2"/>
  <c r="C12" i="2"/>
</calcChain>
</file>

<file path=xl/sharedStrings.xml><?xml version="1.0" encoding="utf-8"?>
<sst xmlns="http://schemas.openxmlformats.org/spreadsheetml/2006/main" count="112" uniqueCount="40">
  <si>
    <t>Q1</t>
  </si>
  <si>
    <t>Invoice Payment Days</t>
  </si>
  <si>
    <t>Period 1</t>
  </si>
  <si>
    <t>Period 2</t>
  </si>
  <si>
    <t>Period 3</t>
  </si>
  <si>
    <t>No Of Invs</t>
  </si>
  <si>
    <t>Paid in 30 days</t>
  </si>
  <si>
    <t>% paid in 30 days</t>
  </si>
  <si>
    <t>%</t>
  </si>
  <si>
    <t>Dept</t>
  </si>
  <si>
    <t>Environment &amp; Community</t>
  </si>
  <si>
    <t>Finance &amp; Customer Services</t>
  </si>
  <si>
    <t>HR &amp; Performance &amp; Communications</t>
  </si>
  <si>
    <t>Investment &amp; Development</t>
  </si>
  <si>
    <t>Legal &amp; Democratic Services</t>
  </si>
  <si>
    <t>Planning</t>
  </si>
  <si>
    <t>Period 4</t>
  </si>
  <si>
    <t>Period 5</t>
  </si>
  <si>
    <t>Period 6</t>
  </si>
  <si>
    <t>Q2</t>
  </si>
  <si>
    <t>Period 7</t>
  </si>
  <si>
    <t>Period 8</t>
  </si>
  <si>
    <t>Period 9</t>
  </si>
  <si>
    <t>Q3</t>
  </si>
  <si>
    <t>Period 10</t>
  </si>
  <si>
    <t>Period 11</t>
  </si>
  <si>
    <t>Period 12</t>
  </si>
  <si>
    <t>Q4</t>
  </si>
  <si>
    <t>Annual</t>
  </si>
  <si>
    <t>BVPI for Month</t>
  </si>
  <si>
    <t>BVPI Rolling Year</t>
  </si>
  <si>
    <t>Target</t>
  </si>
  <si>
    <t>Invoices not paid within 30 days have not been charged late payment interest. Had interest been charged at 12% it would be £535.10.</t>
  </si>
  <si>
    <t>Invoices not paid within 30 days have not been charged late payment interest. Had interest been charged at 12.5% it would be £375.51</t>
  </si>
  <si>
    <t>Invoices not paid within 30 days have not been charged late payment interest. Had interest been charged at 12,5% it would be £6677.99</t>
  </si>
  <si>
    <t>Invoices not paid within 30 days have not been charged late payment interest. Had interest been charged at 12,5% it would be £4351.47</t>
  </si>
  <si>
    <t>Invoices not paid within 30 days have not been charged late payment interest. Had interest been charged at 12,5% it would be £1325.60</t>
  </si>
  <si>
    <t>Invoices not paid within 30 days have not been charged late payment interest. Had interest been charged at 12,5% it would be £1,296.86</t>
  </si>
  <si>
    <t>Invoices not paid within 30 days have not been charged late payment interest. Had interest been charged at 12,5% it would be £</t>
  </si>
  <si>
    <t>Invoices not paid within 30 days have not been charged late payment interest. Had interest been charged at 12,5% it would be £5,520.82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</si>
</sst>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">
    <xf numFmtId="0" fontId="0" fillId="0" borderId="0" xfId="0"/>
    <xf numFmtId="4" fontId="0" fillId="0" borderId="0" xfId="0" applyNumberFormat="1"/>
    <xf numFmtId="17" fontId="0" fillId="0" borderId="0" xfId="0" applyNumberFormat="1"/>
    <xf numFmtId="10" fontId="0" fillId="0" borderId="0" xfId="0" applyNumberFormat="1"/>
    <xf numFmtId="0" fontId="0" fillId="2" borderId="0" xfId="0" applyFill="1"/>
    <xf numFmtId="0" fontId="1" fillId="2" borderId="0" xfId="0" applyFont="1" applyFill="1"/>
    <xf numFmtId="4" fontId="1" fillId="2" borderId="0" xfId="0" applyNumberFormat="1" applyFont="1" applyFill="1"/>
    <xf numFmtId="0" fontId="0" fillId="3" borderId="0" xfId="0" applyFill="1"/>
    <xf numFmtId="43" fontId="0" fillId="0" borderId="0" xfId="1" applyFont="1"/>
    <xf numFmtId="43" fontId="0" fillId="0" borderId="0" xfId="0" applyNumberFormat="1"/>
    <xf numFmtId="43" fontId="0" fillId="0" borderId="0" xfId="1" applyFont="1" applyBorder="1"/>
    <xf numFmtId="9" fontId="1" fillId="2" borderId="0" xfId="2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Payment of Invoices (BVP18) 2023/24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Summary!$B$2</c:f>
              <c:strCache>
                <c:ptCount val="1"/>
                <c:pt idx="0">
                  <c:v>BVPI for Month</c:v>
                </c:pt>
              </c:strCache>
            </c:strRef>
          </c:tx>
          <c:marker>
            <c:symbol val="circle"/>
            <c:size val="9"/>
          </c:marker>
          <c:cat>
            <c:numRef>
              <c:f>Summary!$A$3:$A$14</c:f>
              <c:numCache>
                <c:formatCode>mmm\-yy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Summary!$B$3:$B$14</c:f>
              <c:numCache>
                <c:formatCode>0.00%</c:formatCode>
                <c:ptCount val="12"/>
                <c:pt idx="0">
                  <c:v>0.96573213925827939</c:v>
                </c:pt>
                <c:pt idx="1">
                  <c:v>0.97700692954677026</c:v>
                </c:pt>
                <c:pt idx="2">
                  <c:v>0.96148483224721604</c:v>
                </c:pt>
                <c:pt idx="3">
                  <c:v>0.97433082105743962</c:v>
                </c:pt>
                <c:pt idx="4">
                  <c:v>0.98480204342273292</c:v>
                </c:pt>
                <c:pt idx="5">
                  <c:v>0.98911063593886128</c:v>
                </c:pt>
                <c:pt idx="6">
                  <c:v>0.97166632698286381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B6-4599-B601-00C84E1C4417}"/>
            </c:ext>
          </c:extLst>
        </c:ser>
        <c:ser>
          <c:idx val="1"/>
          <c:order val="1"/>
          <c:tx>
            <c:strRef>
              <c:f>Summary!$C$2</c:f>
              <c:strCache>
                <c:ptCount val="1"/>
                <c:pt idx="0">
                  <c:v>BVPI Rolling Year</c:v>
                </c:pt>
              </c:strCache>
            </c:strRef>
          </c:tx>
          <c:cat>
            <c:numRef>
              <c:f>Summary!$A$3:$A$14</c:f>
              <c:numCache>
                <c:formatCode>mmm\-yy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Summary!$C$3:$C$14</c:f>
              <c:numCache>
                <c:formatCode>0.00%</c:formatCode>
                <c:ptCount val="12"/>
                <c:pt idx="0">
                  <c:v>0.96573213925827939</c:v>
                </c:pt>
                <c:pt idx="1">
                  <c:v>0.97136953440252483</c:v>
                </c:pt>
                <c:pt idx="2">
                  <c:v>0.96807463368408853</c:v>
                </c:pt>
                <c:pt idx="3">
                  <c:v>0.9696386805274263</c:v>
                </c:pt>
                <c:pt idx="4">
                  <c:v>0.97267135310648756</c:v>
                </c:pt>
                <c:pt idx="5">
                  <c:v>0.97541123357854997</c:v>
                </c:pt>
                <c:pt idx="6">
                  <c:v>0.97487624692202335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B6-4599-B601-00C84E1C4417}"/>
            </c:ext>
          </c:extLst>
        </c:ser>
        <c:ser>
          <c:idx val="2"/>
          <c:order val="2"/>
          <c:tx>
            <c:strRef>
              <c:f>Summary!$D$2</c:f>
              <c:strCache>
                <c:ptCount val="1"/>
                <c:pt idx="0">
                  <c:v>Target</c:v>
                </c:pt>
              </c:strCache>
            </c:strRef>
          </c:tx>
          <c:cat>
            <c:numRef>
              <c:f>Summary!$A$3:$A$14</c:f>
              <c:numCache>
                <c:formatCode>mmm\-yy</c:formatCode>
                <c:ptCount val="12"/>
                <c:pt idx="0">
                  <c:v>45017</c:v>
                </c:pt>
                <c:pt idx="1">
                  <c:v>45047</c:v>
                </c:pt>
                <c:pt idx="2">
                  <c:v>45078</c:v>
                </c:pt>
                <c:pt idx="3">
                  <c:v>45108</c:v>
                </c:pt>
                <c:pt idx="4">
                  <c:v>45139</c:v>
                </c:pt>
                <c:pt idx="5">
                  <c:v>45170</c:v>
                </c:pt>
                <c:pt idx="6">
                  <c:v>45200</c:v>
                </c:pt>
                <c:pt idx="7">
                  <c:v>45231</c:v>
                </c:pt>
                <c:pt idx="8">
                  <c:v>45261</c:v>
                </c:pt>
                <c:pt idx="9">
                  <c:v>45292</c:v>
                </c:pt>
                <c:pt idx="10">
                  <c:v>45323</c:v>
                </c:pt>
                <c:pt idx="11">
                  <c:v>45352</c:v>
                </c:pt>
              </c:numCache>
            </c:numRef>
          </c:cat>
          <c:val>
            <c:numRef>
              <c:f>Summary!$D$3:$D$14</c:f>
              <c:numCache>
                <c:formatCode>0.00%</c:formatCode>
                <c:ptCount val="12"/>
                <c:pt idx="0">
                  <c:v>0.97</c:v>
                </c:pt>
                <c:pt idx="1">
                  <c:v>0.97</c:v>
                </c:pt>
                <c:pt idx="2">
                  <c:v>0.97</c:v>
                </c:pt>
                <c:pt idx="3">
                  <c:v>0.97</c:v>
                </c:pt>
                <c:pt idx="4">
                  <c:v>0.97</c:v>
                </c:pt>
                <c:pt idx="5">
                  <c:v>0.97</c:v>
                </c:pt>
                <c:pt idx="6">
                  <c:v>0.97</c:v>
                </c:pt>
                <c:pt idx="7">
                  <c:v>0.97</c:v>
                </c:pt>
                <c:pt idx="8">
                  <c:v>0.97</c:v>
                </c:pt>
                <c:pt idx="9">
                  <c:v>0.97</c:v>
                </c:pt>
                <c:pt idx="10">
                  <c:v>0.97</c:v>
                </c:pt>
                <c:pt idx="11">
                  <c:v>0.97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DB6-4599-B601-00C84E1C44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138112"/>
        <c:axId val="122500608"/>
      </c:lineChart>
      <c:catAx>
        <c:axId val="7213811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22500608"/>
        <c:crosses val="autoZero"/>
        <c:auto val="0"/>
        <c:lblAlgn val="ctr"/>
        <c:lblOffset val="100"/>
        <c:noMultiLvlLbl val="1"/>
      </c:catAx>
      <c:valAx>
        <c:axId val="122500608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721381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82" workbookViewId="0" zoomToFit="1"/>
  </sheetViews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&amp;L&amp;Z&amp;F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592622" cy="7596768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0.02621</cdr:x>
      <cdr:y>0.27119</cdr:y>
    </cdr:from>
    <cdr:to>
      <cdr:x>0.12458</cdr:x>
      <cdr:y>0.42111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43663" y="1653953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57"/>
  <sheetViews>
    <sheetView tabSelected="1" topLeftCell="A13" zoomScaleNormal="100" workbookViewId="0">
      <selection activeCell="E39" sqref="E39"/>
    </sheetView>
  </sheetViews>
  <sheetFormatPr defaultRowHeight="14.4" x14ac:dyDescent="0.3"/>
  <cols>
    <col min="2" max="2" width="32.5546875" bestFit="1" customWidth="1"/>
    <col min="3" max="3" width="2.44140625" customWidth="1"/>
    <col min="4" max="4" width="11" customWidth="1"/>
    <col min="5" max="5" width="11.88671875" customWidth="1"/>
    <col min="6" max="6" width="11" style="1" customWidth="1"/>
    <col min="7" max="7" width="2.5546875" customWidth="1"/>
    <col min="8" max="8" width="10.44140625" customWidth="1"/>
    <col min="9" max="9" width="13.44140625" customWidth="1"/>
    <col min="10" max="10" width="10.44140625" customWidth="1"/>
    <col min="11" max="11" width="3.5546875" customWidth="1"/>
    <col min="12" max="12" width="10.44140625" bestFit="1" customWidth="1"/>
    <col min="13" max="13" width="22" customWidth="1"/>
    <col min="16" max="16" width="10.44140625" style="4" bestFit="1" customWidth="1"/>
    <col min="17" max="17" width="14" style="4" bestFit="1" customWidth="1"/>
    <col min="18" max="18" width="16" style="4" bestFit="1" customWidth="1"/>
  </cols>
  <sheetData>
    <row r="1" spans="2:18" x14ac:dyDescent="0.3">
      <c r="P1" s="5" t="s">
        <v>0</v>
      </c>
    </row>
    <row r="2" spans="2:18" x14ac:dyDescent="0.3">
      <c r="B2" t="s">
        <v>1</v>
      </c>
      <c r="E2" t="s">
        <v>2</v>
      </c>
      <c r="I2" t="s">
        <v>3</v>
      </c>
      <c r="M2" t="s">
        <v>4</v>
      </c>
      <c r="P2" s="4" t="s">
        <v>5</v>
      </c>
      <c r="Q2" s="4" t="s">
        <v>6</v>
      </c>
      <c r="R2" s="5" t="s">
        <v>7</v>
      </c>
    </row>
    <row r="3" spans="2:18" x14ac:dyDescent="0.3">
      <c r="D3" t="s">
        <v>5</v>
      </c>
      <c r="E3" t="s">
        <v>6</v>
      </c>
      <c r="F3" s="1" t="s">
        <v>8</v>
      </c>
      <c r="H3" t="s">
        <v>5</v>
      </c>
      <c r="I3" t="s">
        <v>6</v>
      </c>
      <c r="J3" t="s">
        <v>8</v>
      </c>
      <c r="L3" t="s">
        <v>5</v>
      </c>
      <c r="M3" t="s">
        <v>6</v>
      </c>
      <c r="N3" t="s">
        <v>8</v>
      </c>
    </row>
    <row r="4" spans="2:18" x14ac:dyDescent="0.3">
      <c r="B4" t="s">
        <v>9</v>
      </c>
    </row>
    <row r="5" spans="2:18" ht="6" customHeight="1" x14ac:dyDescent="0.3"/>
    <row r="6" spans="2:18" x14ac:dyDescent="0.3">
      <c r="B6" s="2"/>
      <c r="J6" s="1"/>
      <c r="N6" s="1"/>
    </row>
    <row r="7" spans="2:18" x14ac:dyDescent="0.3">
      <c r="B7" t="s">
        <v>10</v>
      </c>
      <c r="D7">
        <v>290</v>
      </c>
      <c r="E7">
        <v>285</v>
      </c>
      <c r="F7" s="1">
        <f>(-D7+-E7)/-D7*100-100</f>
        <v>98.275862068965523</v>
      </c>
      <c r="H7">
        <v>251</v>
      </c>
      <c r="I7">
        <v>250</v>
      </c>
      <c r="J7" s="1">
        <f t="shared" ref="J7:J12" si="0">(-H7+-I7)/-H7*100-100</f>
        <v>99.601593625497998</v>
      </c>
      <c r="L7">
        <v>240</v>
      </c>
      <c r="M7">
        <v>237</v>
      </c>
      <c r="N7" s="1">
        <f t="shared" ref="N7:N12" si="1">(-L7+-M7)/-L7*100-100</f>
        <v>98.75</v>
      </c>
    </row>
    <row r="8" spans="2:18" x14ac:dyDescent="0.3">
      <c r="B8" t="s">
        <v>11</v>
      </c>
      <c r="D8">
        <v>45</v>
      </c>
      <c r="E8">
        <v>45</v>
      </c>
      <c r="F8" s="1">
        <f>(-D8+-E8)/-D8*100-100</f>
        <v>100</v>
      </c>
      <c r="H8">
        <v>39</v>
      </c>
      <c r="I8">
        <v>38</v>
      </c>
      <c r="J8" s="1">
        <f t="shared" si="0"/>
        <v>97.435897435897459</v>
      </c>
      <c r="L8">
        <v>34</v>
      </c>
      <c r="M8">
        <v>33</v>
      </c>
      <c r="N8" s="1">
        <f t="shared" si="1"/>
        <v>97.058823529411768</v>
      </c>
    </row>
    <row r="9" spans="2:18" x14ac:dyDescent="0.3">
      <c r="B9" t="s">
        <v>12</v>
      </c>
      <c r="D9">
        <v>111</v>
      </c>
      <c r="E9">
        <v>107</v>
      </c>
      <c r="F9" s="1">
        <f t="shared" ref="F9:F12" si="2">(-D9+-E9)/-D9*100-100</f>
        <v>96.396396396396398</v>
      </c>
      <c r="H9">
        <v>67</v>
      </c>
      <c r="I9">
        <v>67</v>
      </c>
      <c r="J9" s="1">
        <f t="shared" si="0"/>
        <v>100</v>
      </c>
      <c r="L9">
        <v>110</v>
      </c>
      <c r="M9">
        <v>105</v>
      </c>
      <c r="N9" s="1">
        <f t="shared" si="1"/>
        <v>95.454545454545467</v>
      </c>
    </row>
    <row r="10" spans="2:18" x14ac:dyDescent="0.3">
      <c r="B10" t="s">
        <v>13</v>
      </c>
      <c r="D10">
        <v>31</v>
      </c>
      <c r="E10">
        <v>28</v>
      </c>
      <c r="F10" s="1">
        <f t="shared" si="2"/>
        <v>90.32258064516131</v>
      </c>
      <c r="H10">
        <v>40</v>
      </c>
      <c r="I10">
        <v>39</v>
      </c>
      <c r="J10" s="1">
        <f t="shared" si="0"/>
        <v>97.5</v>
      </c>
      <c r="L10">
        <v>26</v>
      </c>
      <c r="M10">
        <v>25</v>
      </c>
      <c r="N10" s="1">
        <f t="shared" si="1"/>
        <v>96.153846153846132</v>
      </c>
    </row>
    <row r="11" spans="2:18" x14ac:dyDescent="0.3">
      <c r="B11" t="s">
        <v>14</v>
      </c>
      <c r="D11">
        <v>13</v>
      </c>
      <c r="E11">
        <v>13</v>
      </c>
      <c r="F11" s="1">
        <f t="shared" si="2"/>
        <v>100</v>
      </c>
      <c r="H11">
        <v>30</v>
      </c>
      <c r="I11">
        <v>29</v>
      </c>
      <c r="J11" s="1">
        <f t="shared" si="0"/>
        <v>96.666666666666657</v>
      </c>
      <c r="L11">
        <v>19</v>
      </c>
      <c r="M11">
        <v>17</v>
      </c>
      <c r="N11" s="1">
        <f t="shared" si="1"/>
        <v>89.473684210526301</v>
      </c>
    </row>
    <row r="12" spans="2:18" x14ac:dyDescent="0.3">
      <c r="B12" t="s">
        <v>15</v>
      </c>
      <c r="D12">
        <v>18</v>
      </c>
      <c r="E12">
        <v>17</v>
      </c>
      <c r="F12" s="1">
        <f t="shared" si="2"/>
        <v>94.444444444444429</v>
      </c>
      <c r="H12">
        <v>20</v>
      </c>
      <c r="I12">
        <v>19</v>
      </c>
      <c r="J12" s="1">
        <f t="shared" si="0"/>
        <v>95</v>
      </c>
      <c r="L12">
        <v>13</v>
      </c>
      <c r="M12">
        <v>13</v>
      </c>
      <c r="N12" s="1">
        <f t="shared" si="1"/>
        <v>100</v>
      </c>
      <c r="P12" s="5"/>
      <c r="Q12" s="5"/>
      <c r="R12" s="5"/>
    </row>
    <row r="13" spans="2:18" x14ac:dyDescent="0.3">
      <c r="D13" s="5">
        <f>SUM(D6:D12)</f>
        <v>508</v>
      </c>
      <c r="E13" s="5">
        <f>SUM(E6:E12)</f>
        <v>495</v>
      </c>
      <c r="F13" s="11">
        <f>E13/D13</f>
        <v>0.97440944881889768</v>
      </c>
      <c r="G13" s="4"/>
      <c r="H13" s="5">
        <f>SUM(H6:H12)</f>
        <v>447</v>
      </c>
      <c r="I13" s="5">
        <f>SUM(I6:I12)</f>
        <v>442</v>
      </c>
      <c r="J13" s="11">
        <f>I13/H13</f>
        <v>0.98881431767337813</v>
      </c>
      <c r="K13" s="4"/>
      <c r="L13" s="5">
        <f>SUM(L6:L12)</f>
        <v>442</v>
      </c>
      <c r="M13" s="5">
        <f>SUM(M6:M12)</f>
        <v>430</v>
      </c>
      <c r="N13" s="11">
        <f>M13/L13</f>
        <v>0.97285067873303166</v>
      </c>
      <c r="O13" s="4"/>
      <c r="P13" s="5">
        <f>L13+H13+D13</f>
        <v>1397</v>
      </c>
      <c r="Q13" s="5">
        <f>M13+I13+E13</f>
        <v>1367</v>
      </c>
      <c r="R13" s="5">
        <f>Q13/P13*100</f>
        <v>97.852541159627776</v>
      </c>
    </row>
    <row r="14" spans="2:18" x14ac:dyDescent="0.3">
      <c r="J14" s="1"/>
      <c r="N14" s="1"/>
      <c r="P14" s="5"/>
      <c r="Q14" s="5"/>
      <c r="R14" s="5"/>
    </row>
    <row r="15" spans="2:18" x14ac:dyDescent="0.3">
      <c r="J15" s="1"/>
      <c r="N15" s="1"/>
    </row>
    <row r="16" spans="2:18" x14ac:dyDescent="0.3">
      <c r="B16" t="s">
        <v>1</v>
      </c>
      <c r="E16" t="s">
        <v>16</v>
      </c>
      <c r="I16" t="s">
        <v>17</v>
      </c>
      <c r="M16" t="s">
        <v>18</v>
      </c>
      <c r="P16" s="5" t="s">
        <v>19</v>
      </c>
    </row>
    <row r="17" spans="2:18" x14ac:dyDescent="0.3">
      <c r="D17" t="s">
        <v>5</v>
      </c>
      <c r="E17" t="s">
        <v>6</v>
      </c>
      <c r="F17" s="1" t="s">
        <v>8</v>
      </c>
      <c r="H17" t="s">
        <v>5</v>
      </c>
      <c r="I17" t="s">
        <v>6</v>
      </c>
      <c r="J17" t="s">
        <v>8</v>
      </c>
      <c r="L17" t="s">
        <v>5</v>
      </c>
      <c r="M17" t="s">
        <v>6</v>
      </c>
      <c r="N17" t="s">
        <v>8</v>
      </c>
      <c r="P17" s="4" t="s">
        <v>5</v>
      </c>
      <c r="Q17" s="4" t="s">
        <v>6</v>
      </c>
      <c r="R17" s="5" t="s">
        <v>7</v>
      </c>
    </row>
    <row r="18" spans="2:18" x14ac:dyDescent="0.3">
      <c r="B18" t="s">
        <v>9</v>
      </c>
    </row>
    <row r="19" spans="2:18" ht="3.75" customHeight="1" x14ac:dyDescent="0.3">
      <c r="B19" s="2"/>
    </row>
    <row r="20" spans="2:18" x14ac:dyDescent="0.3">
      <c r="B20" s="2"/>
      <c r="J20" s="1"/>
      <c r="N20" s="1"/>
    </row>
    <row r="21" spans="2:18" x14ac:dyDescent="0.3">
      <c r="B21" t="s">
        <v>10</v>
      </c>
      <c r="D21">
        <v>278</v>
      </c>
      <c r="E21">
        <v>270</v>
      </c>
      <c r="F21" s="1">
        <f t="shared" ref="F21:F26" si="3">(-D21+-E21)/-D21*100-100</f>
        <v>97.122302158273385</v>
      </c>
      <c r="H21">
        <v>180</v>
      </c>
      <c r="I21">
        <v>176</v>
      </c>
      <c r="J21" s="1">
        <f>(-H21+-I21)/-H21*100-100</f>
        <v>97.777777777777771</v>
      </c>
      <c r="L21">
        <v>183</v>
      </c>
      <c r="M21">
        <v>179</v>
      </c>
      <c r="N21" s="1">
        <f>(-L21+-M21)/-L21*100-100</f>
        <v>97.814207650273232</v>
      </c>
    </row>
    <row r="22" spans="2:18" x14ac:dyDescent="0.3">
      <c r="B22" t="s">
        <v>11</v>
      </c>
      <c r="D22">
        <v>29</v>
      </c>
      <c r="E22">
        <v>29</v>
      </c>
      <c r="F22" s="1">
        <f t="shared" si="3"/>
        <v>100</v>
      </c>
      <c r="H22">
        <v>22</v>
      </c>
      <c r="I22">
        <v>22</v>
      </c>
      <c r="J22" s="1">
        <f>(-H22+-I22)/-H22*100-100</f>
        <v>100</v>
      </c>
      <c r="L22">
        <v>29</v>
      </c>
      <c r="M22">
        <v>29</v>
      </c>
      <c r="N22" s="1">
        <f>(-L22+-M22)/-L22*100-100</f>
        <v>100</v>
      </c>
    </row>
    <row r="23" spans="2:18" x14ac:dyDescent="0.3">
      <c r="B23" t="s">
        <v>12</v>
      </c>
      <c r="D23">
        <v>100</v>
      </c>
      <c r="E23">
        <v>97</v>
      </c>
      <c r="F23" s="1">
        <f t="shared" si="3"/>
        <v>97</v>
      </c>
      <c r="H23">
        <v>57</v>
      </c>
      <c r="I23">
        <v>57</v>
      </c>
      <c r="J23" s="1">
        <f t="shared" ref="J23:J26" si="4">(-H23+-I23)/-H23*100-100</f>
        <v>100</v>
      </c>
      <c r="L23">
        <v>63</v>
      </c>
      <c r="M23">
        <v>63</v>
      </c>
      <c r="N23" s="1">
        <f t="shared" ref="N23:N26" si="5">(-L23+-M23)/-L23*100-100</f>
        <v>100</v>
      </c>
    </row>
    <row r="24" spans="2:18" x14ac:dyDescent="0.3">
      <c r="B24" t="s">
        <v>13</v>
      </c>
      <c r="D24">
        <v>31</v>
      </c>
      <c r="E24">
        <v>31</v>
      </c>
      <c r="F24" s="1">
        <f t="shared" si="3"/>
        <v>100</v>
      </c>
      <c r="H24">
        <v>29</v>
      </c>
      <c r="I24">
        <v>27</v>
      </c>
      <c r="J24" s="1">
        <f t="shared" si="4"/>
        <v>93.103448275862064</v>
      </c>
      <c r="L24">
        <v>23</v>
      </c>
      <c r="M24">
        <v>22</v>
      </c>
      <c r="N24" s="1">
        <f t="shared" si="5"/>
        <v>95.65217391304347</v>
      </c>
    </row>
    <row r="25" spans="2:18" x14ac:dyDescent="0.3">
      <c r="B25" t="s">
        <v>14</v>
      </c>
      <c r="D25">
        <v>26</v>
      </c>
      <c r="E25">
        <v>26</v>
      </c>
      <c r="F25" s="1">
        <f t="shared" si="3"/>
        <v>100</v>
      </c>
      <c r="H25">
        <v>9</v>
      </c>
      <c r="I25">
        <v>9</v>
      </c>
      <c r="J25" s="1">
        <f t="shared" si="4"/>
        <v>100</v>
      </c>
      <c r="L25">
        <v>4</v>
      </c>
      <c r="M25">
        <v>4</v>
      </c>
      <c r="N25" s="1">
        <f t="shared" si="5"/>
        <v>100</v>
      </c>
    </row>
    <row r="26" spans="2:18" x14ac:dyDescent="0.3">
      <c r="B26" t="s">
        <v>15</v>
      </c>
      <c r="D26">
        <v>21</v>
      </c>
      <c r="E26">
        <v>19</v>
      </c>
      <c r="F26" s="1">
        <f t="shared" si="3"/>
        <v>90.476190476190453</v>
      </c>
      <c r="H26">
        <v>14</v>
      </c>
      <c r="I26">
        <v>14</v>
      </c>
      <c r="J26" s="1">
        <f t="shared" si="4"/>
        <v>100</v>
      </c>
      <c r="L26">
        <v>10</v>
      </c>
      <c r="M26">
        <v>10</v>
      </c>
      <c r="N26" s="1">
        <f t="shared" si="5"/>
        <v>100</v>
      </c>
    </row>
    <row r="27" spans="2:18" x14ac:dyDescent="0.3">
      <c r="D27" s="5">
        <f>SUM(D20:D26)</f>
        <v>485</v>
      </c>
      <c r="E27" s="5">
        <f>SUM(E20:E26)</f>
        <v>472</v>
      </c>
      <c r="F27" s="11">
        <f>E27/D27</f>
        <v>0.97319587628865978</v>
      </c>
      <c r="G27" s="4"/>
      <c r="H27" s="5">
        <f>SUM(H20:H26)</f>
        <v>311</v>
      </c>
      <c r="I27" s="5">
        <f>SUM(I20:I26)</f>
        <v>305</v>
      </c>
      <c r="J27" s="6">
        <f>I27/H27</f>
        <v>0.98070739549839225</v>
      </c>
      <c r="K27" s="4"/>
      <c r="L27" s="5">
        <f>SUM(L20:L26)</f>
        <v>312</v>
      </c>
      <c r="M27" s="5">
        <f>SUM(M20:M26)</f>
        <v>307</v>
      </c>
      <c r="N27" s="6">
        <f>M27/L27</f>
        <v>0.98397435897435892</v>
      </c>
      <c r="O27" s="4"/>
      <c r="P27" s="5">
        <f>L27+H27+D27</f>
        <v>1108</v>
      </c>
      <c r="Q27" s="5">
        <f>M27+I27+E27</f>
        <v>1084</v>
      </c>
      <c r="R27" s="5">
        <f>Q27/P27*100</f>
        <v>97.833935018050539</v>
      </c>
    </row>
    <row r="30" spans="2:18" x14ac:dyDescent="0.3">
      <c r="B30" t="s">
        <v>1</v>
      </c>
      <c r="E30" t="s">
        <v>20</v>
      </c>
      <c r="I30" t="s">
        <v>21</v>
      </c>
      <c r="M30" t="s">
        <v>22</v>
      </c>
      <c r="P30" s="5" t="s">
        <v>23</v>
      </c>
    </row>
    <row r="31" spans="2:18" x14ac:dyDescent="0.3">
      <c r="D31" t="s">
        <v>5</v>
      </c>
      <c r="E31" t="s">
        <v>6</v>
      </c>
      <c r="F31" s="1" t="s">
        <v>8</v>
      </c>
      <c r="H31" t="s">
        <v>5</v>
      </c>
      <c r="I31" t="s">
        <v>6</v>
      </c>
      <c r="J31" t="s">
        <v>8</v>
      </c>
      <c r="L31" t="s">
        <v>5</v>
      </c>
      <c r="M31" t="s">
        <v>6</v>
      </c>
      <c r="N31" t="s">
        <v>8</v>
      </c>
      <c r="P31" s="4" t="s">
        <v>5</v>
      </c>
      <c r="Q31" s="4" t="s">
        <v>6</v>
      </c>
      <c r="R31" s="5" t="s">
        <v>7</v>
      </c>
    </row>
    <row r="32" spans="2:18" x14ac:dyDescent="0.3">
      <c r="B32" t="s">
        <v>9</v>
      </c>
    </row>
    <row r="33" spans="2:18" ht="3.75" customHeight="1" x14ac:dyDescent="0.3">
      <c r="B33" s="2"/>
    </row>
    <row r="34" spans="2:18" x14ac:dyDescent="0.3">
      <c r="B34" s="2"/>
      <c r="J34" s="1"/>
      <c r="N34" s="1"/>
    </row>
    <row r="35" spans="2:18" x14ac:dyDescent="0.3">
      <c r="B35" t="s">
        <v>10</v>
      </c>
      <c r="D35">
        <v>264</v>
      </c>
      <c r="E35">
        <v>246</v>
      </c>
      <c r="F35" s="1">
        <f>(-D35+-E35)/-D35*100-100</f>
        <v>93.181818181818187</v>
      </c>
      <c r="J35" s="1" t="e">
        <f>(-H35+-I35)/-H35*100-100</f>
        <v>#DIV/0!</v>
      </c>
      <c r="N35" s="1" t="e">
        <f>(-L35+-M35)/-L35*100-100</f>
        <v>#DIV/0!</v>
      </c>
    </row>
    <row r="36" spans="2:18" x14ac:dyDescent="0.3">
      <c r="B36" t="s">
        <v>11</v>
      </c>
      <c r="D36">
        <v>35</v>
      </c>
      <c r="E36">
        <v>35</v>
      </c>
      <c r="F36" s="1">
        <f>(-D36+-E36)/-D36*100-100</f>
        <v>100</v>
      </c>
      <c r="J36" s="1" t="e">
        <f>(-H36+-I36)/-H36*100-100</f>
        <v>#DIV/0!</v>
      </c>
      <c r="N36" s="1" t="e">
        <f>(-L36+-M36)/-L36*100-100</f>
        <v>#DIV/0!</v>
      </c>
    </row>
    <row r="37" spans="2:18" x14ac:dyDescent="0.3">
      <c r="B37" t="s">
        <v>12</v>
      </c>
      <c r="D37">
        <v>68</v>
      </c>
      <c r="E37">
        <v>67</v>
      </c>
      <c r="F37" s="1">
        <f t="shared" ref="F37:F40" si="6">(-D37+-E37)/-D37*100-100</f>
        <v>98.529411764705884</v>
      </c>
      <c r="J37" s="1" t="e">
        <f t="shared" ref="J37:J40" si="7">(-H37+-I37)/-H37*100-100</f>
        <v>#DIV/0!</v>
      </c>
      <c r="N37" s="1" t="e">
        <f t="shared" ref="N37:N40" si="8">(-L37+-M37)/-L37*100-100</f>
        <v>#DIV/0!</v>
      </c>
    </row>
    <row r="38" spans="2:18" x14ac:dyDescent="0.3">
      <c r="B38" t="s">
        <v>13</v>
      </c>
      <c r="D38">
        <v>58</v>
      </c>
      <c r="E38">
        <v>56</v>
      </c>
      <c r="F38" s="1">
        <f t="shared" si="6"/>
        <v>96.551724137931018</v>
      </c>
      <c r="J38" s="1" t="e">
        <f t="shared" si="7"/>
        <v>#DIV/0!</v>
      </c>
      <c r="N38" s="1" t="e">
        <f t="shared" si="8"/>
        <v>#DIV/0!</v>
      </c>
    </row>
    <row r="39" spans="2:18" x14ac:dyDescent="0.3">
      <c r="B39" t="s">
        <v>14</v>
      </c>
      <c r="D39">
        <v>19</v>
      </c>
      <c r="E39">
        <v>18</v>
      </c>
      <c r="F39" s="1">
        <f t="shared" si="6"/>
        <v>94.73684210526315</v>
      </c>
      <c r="J39" s="1" t="e">
        <f t="shared" si="7"/>
        <v>#DIV/0!</v>
      </c>
      <c r="N39" s="1" t="e">
        <f t="shared" si="8"/>
        <v>#DIV/0!</v>
      </c>
    </row>
    <row r="40" spans="2:18" x14ac:dyDescent="0.3">
      <c r="B40" t="s">
        <v>15</v>
      </c>
      <c r="D40">
        <v>15</v>
      </c>
      <c r="E40">
        <v>15</v>
      </c>
      <c r="F40" s="1">
        <f t="shared" si="6"/>
        <v>100</v>
      </c>
      <c r="J40" s="1" t="e">
        <f t="shared" si="7"/>
        <v>#DIV/0!</v>
      </c>
      <c r="N40" s="1" t="e">
        <f t="shared" si="8"/>
        <v>#DIV/0!</v>
      </c>
    </row>
    <row r="41" spans="2:18" x14ac:dyDescent="0.3">
      <c r="B41" s="4"/>
      <c r="C41" s="4"/>
      <c r="D41" s="5">
        <f>SUM(D34:D40)</f>
        <v>459</v>
      </c>
      <c r="E41" s="5">
        <f>SUM(E34:E40)</f>
        <v>437</v>
      </c>
      <c r="F41" s="6">
        <f>E41/D41</f>
        <v>0.95206971677559915</v>
      </c>
      <c r="G41" s="4"/>
      <c r="H41" s="5">
        <f>SUM(H34:H40)</f>
        <v>0</v>
      </c>
      <c r="I41" s="5">
        <f>SUM(I34:I40)</f>
        <v>0</v>
      </c>
      <c r="J41" s="6" t="e">
        <f>I41/H41</f>
        <v>#DIV/0!</v>
      </c>
      <c r="K41" s="4"/>
      <c r="L41" s="5">
        <f>SUM(L34:L40)</f>
        <v>0</v>
      </c>
      <c r="M41" s="5">
        <f>SUM(M34:M40)</f>
        <v>0</v>
      </c>
      <c r="N41" s="6" t="e">
        <f>M41/L41</f>
        <v>#DIV/0!</v>
      </c>
      <c r="O41" s="4"/>
      <c r="P41" s="5">
        <f>L41+H41+D41</f>
        <v>459</v>
      </c>
      <c r="Q41" s="5">
        <f>M41+I41+E41</f>
        <v>437</v>
      </c>
      <c r="R41" s="5">
        <f>Q41/P41*100</f>
        <v>95.20697167755992</v>
      </c>
    </row>
    <row r="43" spans="2:18" x14ac:dyDescent="0.3">
      <c r="B43" t="s">
        <v>1</v>
      </c>
      <c r="E43" t="s">
        <v>24</v>
      </c>
      <c r="I43" t="s">
        <v>25</v>
      </c>
      <c r="M43" t="s">
        <v>26</v>
      </c>
      <c r="P43" s="5" t="s">
        <v>27</v>
      </c>
    </row>
    <row r="44" spans="2:18" x14ac:dyDescent="0.3">
      <c r="D44" t="s">
        <v>5</v>
      </c>
      <c r="E44" t="s">
        <v>6</v>
      </c>
      <c r="F44" s="1" t="s">
        <v>8</v>
      </c>
      <c r="H44" t="s">
        <v>5</v>
      </c>
      <c r="I44" t="s">
        <v>6</v>
      </c>
      <c r="J44" t="s">
        <v>8</v>
      </c>
      <c r="L44" t="s">
        <v>5</v>
      </c>
      <c r="M44" t="s">
        <v>6</v>
      </c>
      <c r="N44" t="s">
        <v>8</v>
      </c>
      <c r="P44" s="4" t="s">
        <v>5</v>
      </c>
      <c r="Q44" s="4" t="s">
        <v>6</v>
      </c>
      <c r="R44" s="5" t="s">
        <v>7</v>
      </c>
    </row>
    <row r="45" spans="2:18" x14ac:dyDescent="0.3">
      <c r="B45" t="s">
        <v>9</v>
      </c>
    </row>
    <row r="46" spans="2:18" ht="3.75" customHeight="1" x14ac:dyDescent="0.3">
      <c r="B46" s="2"/>
      <c r="N46" s="1"/>
    </row>
    <row r="47" spans="2:18" x14ac:dyDescent="0.3">
      <c r="B47" s="2"/>
      <c r="N47" s="1"/>
    </row>
    <row r="48" spans="2:18" x14ac:dyDescent="0.3">
      <c r="B48" t="s">
        <v>10</v>
      </c>
      <c r="F48" s="1" t="e">
        <f>(-D48+-E48)/-D48*100-100</f>
        <v>#DIV/0!</v>
      </c>
      <c r="J48" s="1" t="e">
        <f>(-H48+-I48)/-H48*100-100</f>
        <v>#DIV/0!</v>
      </c>
      <c r="M48" s="1"/>
      <c r="N48" s="1" t="e">
        <f>(-L48+-M48)/-L48*100-100</f>
        <v>#DIV/0!</v>
      </c>
    </row>
    <row r="49" spans="2:18" x14ac:dyDescent="0.3">
      <c r="B49" t="s">
        <v>11</v>
      </c>
      <c r="F49" s="1" t="e">
        <f>(-D49+-E49)/-D49*100-100</f>
        <v>#DIV/0!</v>
      </c>
      <c r="J49" s="1" t="e">
        <f>(-H49+-I49)/-H49*100-100</f>
        <v>#DIV/0!</v>
      </c>
      <c r="M49" s="1"/>
      <c r="N49" s="1" t="e">
        <f>(-L49+-M49)/-L49*100-100</f>
        <v>#DIV/0!</v>
      </c>
    </row>
    <row r="50" spans="2:18" x14ac:dyDescent="0.3">
      <c r="B50" t="s">
        <v>12</v>
      </c>
      <c r="F50" s="1" t="e">
        <f>(-D50+-E50)/-D50*100-100</f>
        <v>#DIV/0!</v>
      </c>
      <c r="J50" s="1" t="e">
        <f>(-H50+-I50)/-H50*100-100</f>
        <v>#DIV/0!</v>
      </c>
      <c r="M50" s="1"/>
      <c r="N50" s="1" t="e">
        <f>(-L50+-M50)/-L50*100-100</f>
        <v>#DIV/0!</v>
      </c>
    </row>
    <row r="51" spans="2:18" x14ac:dyDescent="0.3">
      <c r="B51" t="s">
        <v>13</v>
      </c>
      <c r="F51" s="1" t="e">
        <f t="shared" ref="F51:F53" si="9">(-D51+-E51)/-D51*100-100</f>
        <v>#DIV/0!</v>
      </c>
      <c r="J51" s="1" t="e">
        <f t="shared" ref="J51:J53" si="10">(-H51+-I51)/-H51*100-100</f>
        <v>#DIV/0!</v>
      </c>
      <c r="M51" s="1"/>
      <c r="N51" s="1" t="e">
        <f t="shared" ref="N51:N53" si="11">(-L51+-M51)/-L51*100-100</f>
        <v>#DIV/0!</v>
      </c>
    </row>
    <row r="52" spans="2:18" ht="15.75" customHeight="1" x14ac:dyDescent="0.3">
      <c r="B52" t="s">
        <v>14</v>
      </c>
      <c r="F52" s="1" t="e">
        <f t="shared" si="9"/>
        <v>#DIV/0!</v>
      </c>
      <c r="J52" s="1" t="e">
        <f t="shared" si="10"/>
        <v>#DIV/0!</v>
      </c>
      <c r="M52" s="1"/>
      <c r="N52" s="1" t="e">
        <f t="shared" si="11"/>
        <v>#DIV/0!</v>
      </c>
    </row>
    <row r="53" spans="2:18" x14ac:dyDescent="0.3">
      <c r="B53" t="s">
        <v>15</v>
      </c>
      <c r="F53" s="1" t="e">
        <f t="shared" si="9"/>
        <v>#DIV/0!</v>
      </c>
      <c r="J53" s="1" t="e">
        <f t="shared" si="10"/>
        <v>#DIV/0!</v>
      </c>
      <c r="M53" s="1"/>
      <c r="N53" s="1" t="e">
        <f t="shared" si="11"/>
        <v>#DIV/0!</v>
      </c>
    </row>
    <row r="54" spans="2:18" x14ac:dyDescent="0.3">
      <c r="J54" s="1"/>
      <c r="N54" s="1"/>
    </row>
    <row r="55" spans="2:18" x14ac:dyDescent="0.3">
      <c r="B55" s="4"/>
      <c r="C55" s="4"/>
      <c r="D55" s="5">
        <f>SUM(D48:D54)</f>
        <v>0</v>
      </c>
      <c r="E55" s="5">
        <f>SUM(E48:E54)</f>
        <v>0</v>
      </c>
      <c r="F55" s="6" t="e">
        <f>E55/D55</f>
        <v>#DIV/0!</v>
      </c>
      <c r="G55" s="4"/>
      <c r="H55" s="5">
        <f>SUM(H48:H54)</f>
        <v>0</v>
      </c>
      <c r="I55" s="5">
        <f>SUM(I48:I54)</f>
        <v>0</v>
      </c>
      <c r="J55" s="6" t="e">
        <f>I55/H55</f>
        <v>#DIV/0!</v>
      </c>
      <c r="K55" s="4"/>
      <c r="L55" s="5">
        <f>SUM(L48:L54)</f>
        <v>0</v>
      </c>
      <c r="M55" s="5">
        <f>SUM(M48:M54)</f>
        <v>0</v>
      </c>
      <c r="N55" s="6" t="e">
        <f>M55/L55</f>
        <v>#DIV/0!</v>
      </c>
      <c r="O55" s="4"/>
      <c r="P55" s="5">
        <f>L55+H55+D55</f>
        <v>0</v>
      </c>
      <c r="Q55" s="5">
        <f>M55+I55+E55</f>
        <v>0</v>
      </c>
      <c r="R55" s="5" t="e">
        <f>Q55/P55*100</f>
        <v>#DIV/0!</v>
      </c>
    </row>
    <row r="57" spans="2:18" x14ac:dyDescent="0.3">
      <c r="O57" s="7" t="s">
        <v>28</v>
      </c>
      <c r="P57" s="7">
        <f>P55+P41+P27+P13</f>
        <v>2964</v>
      </c>
      <c r="Q57" s="7">
        <f>Q55+Q41+Q27+Q13</f>
        <v>2888</v>
      </c>
      <c r="R57" s="7">
        <f>Q57/P57</f>
        <v>0.97435897435897434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S28"/>
  <sheetViews>
    <sheetView zoomScaleNormal="100" workbookViewId="0">
      <selection activeCell="F10" sqref="F10"/>
    </sheetView>
  </sheetViews>
  <sheetFormatPr defaultRowHeight="14.4" x14ac:dyDescent="0.3"/>
  <cols>
    <col min="2" max="2" width="23.5546875" customWidth="1"/>
    <col min="3" max="3" width="17.5546875" customWidth="1"/>
    <col min="4" max="4" width="12.5546875" customWidth="1"/>
    <col min="5" max="5" width="3.5546875" customWidth="1"/>
    <col min="6" max="6" width="125.6640625" bestFit="1" customWidth="1"/>
    <col min="8" max="8" width="12.6640625" bestFit="1" customWidth="1"/>
  </cols>
  <sheetData>
    <row r="2" spans="1:19" x14ac:dyDescent="0.3">
      <c r="B2" t="s">
        <v>29</v>
      </c>
      <c r="C2" t="s">
        <v>30</v>
      </c>
      <c r="D2" s="1" t="s">
        <v>31</v>
      </c>
      <c r="E2" s="1"/>
    </row>
    <row r="3" spans="1:19" x14ac:dyDescent="0.3">
      <c r="A3" s="2">
        <v>45017</v>
      </c>
      <c r="B3" s="3">
        <f>AVERAGE(Period!F6:F12)/100</f>
        <v>0.96573213925827939</v>
      </c>
      <c r="C3" s="3">
        <f>B3</f>
        <v>0.96573213925827939</v>
      </c>
      <c r="D3" s="3">
        <f>97/100</f>
        <v>0.97</v>
      </c>
      <c r="E3" s="3"/>
      <c r="F3" t="s">
        <v>32</v>
      </c>
    </row>
    <row r="4" spans="1:19" x14ac:dyDescent="0.3">
      <c r="A4" s="2">
        <v>45047</v>
      </c>
      <c r="B4" s="3">
        <f>AVERAGE(Period!J6:J12)/100</f>
        <v>0.97700692954677026</v>
      </c>
      <c r="C4" s="3">
        <f>AVERAGE(B3:B4)</f>
        <v>0.97136953440252483</v>
      </c>
      <c r="D4" s="3">
        <f t="shared" ref="D4:D14" si="0">97/100</f>
        <v>0.97</v>
      </c>
      <c r="E4" s="3"/>
      <c r="F4" t="s">
        <v>33</v>
      </c>
    </row>
    <row r="5" spans="1:19" x14ac:dyDescent="0.3">
      <c r="A5" s="2">
        <v>45078</v>
      </c>
      <c r="B5" s="3">
        <f>AVERAGE(Period!N6:N12)/100</f>
        <v>0.96148483224721604</v>
      </c>
      <c r="C5" s="3">
        <f>AVERAGE(B3:B5)</f>
        <v>0.96807463368408853</v>
      </c>
      <c r="D5" s="3">
        <f t="shared" si="0"/>
        <v>0.97</v>
      </c>
      <c r="E5" s="3"/>
      <c r="F5" t="s">
        <v>34</v>
      </c>
    </row>
    <row r="6" spans="1:19" x14ac:dyDescent="0.3">
      <c r="A6" s="2">
        <v>45108</v>
      </c>
      <c r="B6" s="3">
        <f>AVERAGE(Period!F20:F26)/100</f>
        <v>0.97433082105743962</v>
      </c>
      <c r="C6" s="3">
        <f>AVERAGE(B3:B6)</f>
        <v>0.9696386805274263</v>
      </c>
      <c r="D6" s="3">
        <f t="shared" si="0"/>
        <v>0.97</v>
      </c>
      <c r="E6" s="3"/>
      <c r="F6" t="s">
        <v>35</v>
      </c>
    </row>
    <row r="7" spans="1:19" x14ac:dyDescent="0.3">
      <c r="A7" s="2">
        <v>45139</v>
      </c>
      <c r="B7" s="3">
        <f>AVERAGE(Period!J20:J26)/100</f>
        <v>0.98480204342273292</v>
      </c>
      <c r="C7" s="3">
        <f>AVERAGE(B3:B7)</f>
        <v>0.97267135310648756</v>
      </c>
      <c r="D7" s="3">
        <f t="shared" si="0"/>
        <v>0.97</v>
      </c>
      <c r="E7" s="3"/>
      <c r="F7" t="s">
        <v>36</v>
      </c>
    </row>
    <row r="8" spans="1:19" x14ac:dyDescent="0.3">
      <c r="A8" s="2">
        <v>45170</v>
      </c>
      <c r="B8" s="3">
        <f>AVERAGE(Period!N20:N26)/100</f>
        <v>0.98911063593886128</v>
      </c>
      <c r="C8" s="3">
        <f>AVERAGE(B3:B8)</f>
        <v>0.97541123357854997</v>
      </c>
      <c r="D8" s="3">
        <f t="shared" si="0"/>
        <v>0.97</v>
      </c>
      <c r="E8" s="3"/>
      <c r="F8" t="s">
        <v>37</v>
      </c>
    </row>
    <row r="9" spans="1:19" x14ac:dyDescent="0.3">
      <c r="A9" s="2">
        <v>45200</v>
      </c>
      <c r="B9" s="3">
        <f>AVERAGE(Period!F34:F40)/100</f>
        <v>0.97166632698286381</v>
      </c>
      <c r="C9" s="3">
        <f>AVERAGE(B3:B9)</f>
        <v>0.97487624692202335</v>
      </c>
      <c r="D9" s="3">
        <f t="shared" si="0"/>
        <v>0.97</v>
      </c>
      <c r="E9" s="3"/>
      <c r="F9" t="s">
        <v>39</v>
      </c>
    </row>
    <row r="10" spans="1:19" x14ac:dyDescent="0.3">
      <c r="A10" s="2">
        <v>45231</v>
      </c>
      <c r="B10" s="3" t="e">
        <f>AVERAGE(Period!J34:J40)/100</f>
        <v>#DIV/0!</v>
      </c>
      <c r="C10" s="3" t="e">
        <f>AVERAGE(B3:B10)</f>
        <v>#DIV/0!</v>
      </c>
      <c r="D10" s="3">
        <f t="shared" si="0"/>
        <v>0.97</v>
      </c>
      <c r="E10" s="3"/>
      <c r="F10" t="s">
        <v>38</v>
      </c>
    </row>
    <row r="11" spans="1:19" x14ac:dyDescent="0.3">
      <c r="A11" s="2">
        <v>45261</v>
      </c>
      <c r="B11" s="3" t="e">
        <f>AVERAGE(Period!N34:N40)/100</f>
        <v>#DIV/0!</v>
      </c>
      <c r="C11" s="3" t="e">
        <f>AVERAGE(B3:B11)</f>
        <v>#DIV/0!</v>
      </c>
      <c r="D11" s="3">
        <f t="shared" si="0"/>
        <v>0.97</v>
      </c>
      <c r="E11" s="3"/>
      <c r="F11" t="s">
        <v>38</v>
      </c>
    </row>
    <row r="12" spans="1:19" x14ac:dyDescent="0.3">
      <c r="A12" s="2">
        <v>45292</v>
      </c>
      <c r="B12" s="3" t="e">
        <f>AVERAGE(Period!F48:F54)/100</f>
        <v>#DIV/0!</v>
      </c>
      <c r="C12" s="3" t="e">
        <f>AVERAGE(B3:B12)</f>
        <v>#DIV/0!</v>
      </c>
      <c r="D12" s="3">
        <f t="shared" si="0"/>
        <v>0.97</v>
      </c>
      <c r="E12" s="3"/>
      <c r="F12" t="s">
        <v>38</v>
      </c>
      <c r="S12" s="1"/>
    </row>
    <row r="13" spans="1:19" x14ac:dyDescent="0.3">
      <c r="A13" s="2">
        <v>45323</v>
      </c>
      <c r="B13" s="3" t="e">
        <f>AVERAGE(Period!J48:J54)/100</f>
        <v>#DIV/0!</v>
      </c>
      <c r="C13" s="3" t="e">
        <f>AVERAGE(B3:B13)</f>
        <v>#DIV/0!</v>
      </c>
      <c r="D13" s="3">
        <f t="shared" si="0"/>
        <v>0.97</v>
      </c>
      <c r="E13" s="3"/>
      <c r="F13" t="s">
        <v>38</v>
      </c>
    </row>
    <row r="14" spans="1:19" x14ac:dyDescent="0.3">
      <c r="A14" s="2">
        <v>45352</v>
      </c>
      <c r="B14" s="3" t="e">
        <f>AVERAGE(Period!N48:N54)/100</f>
        <v>#DIV/0!</v>
      </c>
      <c r="C14" s="3" t="e">
        <f>AVERAGE(B3:B14)</f>
        <v>#DIV/0!</v>
      </c>
      <c r="D14" s="3">
        <f t="shared" si="0"/>
        <v>0.97</v>
      </c>
      <c r="E14" s="3"/>
      <c r="F14" t="s">
        <v>38</v>
      </c>
    </row>
    <row r="18" spans="4:8" x14ac:dyDescent="0.3">
      <c r="H18" s="1"/>
    </row>
    <row r="19" spans="4:8" x14ac:dyDescent="0.3">
      <c r="D19" s="8"/>
      <c r="H19" s="1"/>
    </row>
    <row r="20" spans="4:8" x14ac:dyDescent="0.3">
      <c r="D20" s="8"/>
    </row>
    <row r="21" spans="4:8" x14ac:dyDescent="0.3">
      <c r="D21" s="8"/>
    </row>
    <row r="22" spans="4:8" x14ac:dyDescent="0.3">
      <c r="D22" s="8"/>
      <c r="H22" s="1"/>
    </row>
    <row r="23" spans="4:8" x14ac:dyDescent="0.3">
      <c r="D23" s="10"/>
      <c r="H23" s="1"/>
    </row>
    <row r="24" spans="4:8" x14ac:dyDescent="0.3">
      <c r="D24" s="10"/>
      <c r="F24" s="9"/>
      <c r="G24" s="1"/>
      <c r="H24" s="1"/>
    </row>
    <row r="25" spans="4:8" x14ac:dyDescent="0.3">
      <c r="H25" s="1"/>
    </row>
    <row r="26" spans="4:8" x14ac:dyDescent="0.3">
      <c r="H26" s="1"/>
    </row>
    <row r="27" spans="4:8" x14ac:dyDescent="0.3">
      <c r="H27" s="1"/>
    </row>
    <row r="28" spans="4:8" x14ac:dyDescent="0.3">
      <c r="H28" s="1"/>
    </row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EFFC29FF36D3241833D9B4FB5BE05DF" ma:contentTypeVersion="13" ma:contentTypeDescription="Create a new document." ma:contentTypeScope="" ma:versionID="98dbd278c473868c62740e79c91e29b6">
  <xsd:schema xmlns:xsd="http://www.w3.org/2001/XMLSchema" xmlns:xs="http://www.w3.org/2001/XMLSchema" xmlns:p="http://schemas.microsoft.com/office/2006/metadata/properties" xmlns:ns2="6d12fb76-1bc9-4bef-bbb9-78ad319b3cc3" xmlns:ns3="caab10b8-00be-48a4-9521-f5a9a5f72432" targetNamespace="http://schemas.microsoft.com/office/2006/metadata/properties" ma:root="true" ma:fieldsID="1f03070ee6df5664995392f1e46c6f34" ns2:_="" ns3:_="">
    <xsd:import namespace="6d12fb76-1bc9-4bef-bbb9-78ad319b3cc3"/>
    <xsd:import namespace="caab10b8-00be-48a4-9521-f5a9a5f7243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and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12fb76-1bc9-4bef-bbb9-78ad319b3cc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21e52b03-305c-4176-86e9-92c01b3020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andtime" ma:index="20" nillable="true" ma:displayName="DAte and time" ma:format="DateTime" ma:internalName="DAteandtim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ab10b8-00be-48a4-9521-f5a9a5f7243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b8331bb-2d86-4d69-9528-24abeecb3bc9}" ma:internalName="TaxCatchAll" ma:showField="CatchAllData" ma:web="caab10b8-00be-48a4-9521-f5a9a5f7243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d12fb76-1bc9-4bef-bbb9-78ad319b3cc3">
      <Terms xmlns="http://schemas.microsoft.com/office/infopath/2007/PartnerControls"/>
    </lcf76f155ced4ddcb4097134ff3c332f>
    <TaxCatchAll xmlns="caab10b8-00be-48a4-9521-f5a9a5f72432" xsi:nil="true"/>
    <DAteandtime xmlns="6d12fb76-1bc9-4bef-bbb9-78ad319b3cc3" xsi:nil="true"/>
  </documentManagement>
</p:properties>
</file>

<file path=customXml/itemProps1.xml><?xml version="1.0" encoding="utf-8"?>
<ds:datastoreItem xmlns:ds="http://schemas.openxmlformats.org/officeDocument/2006/customXml" ds:itemID="{F6ADE130-AC3F-449D-BBD2-D20FFD3305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0B384-97B8-491D-9778-69E74C7995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12fb76-1bc9-4bef-bbb9-78ad319b3cc3"/>
    <ds:schemaRef ds:uri="caab10b8-00be-48a4-9521-f5a9a5f724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32B0C71-AD1E-4D52-BA7D-FC3208EBC178}">
  <ds:schemaRefs>
    <ds:schemaRef ds:uri="http://schemas.microsoft.com/office/2006/metadata/properties"/>
    <ds:schemaRef ds:uri="http://schemas.microsoft.com/office/infopath/2007/PartnerControls"/>
    <ds:schemaRef ds:uri="6d12fb76-1bc9-4bef-bbb9-78ad319b3cc3"/>
    <ds:schemaRef ds:uri="caab10b8-00be-48a4-9521-f5a9a5f7243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Period</vt:lpstr>
      <vt:lpstr>Summary</vt:lpstr>
      <vt:lpstr>Sheet3</vt:lpstr>
      <vt:lpstr>Chart1</vt:lpstr>
    </vt:vector>
  </TitlesOfParts>
  <Manager/>
  <Company>Surrey Heath Borough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Sarah Parmenter</dc:creator>
  <cp:keywords/>
  <dc:description/>
  <cp:lastModifiedBy>Magdalena Nwokeoma</cp:lastModifiedBy>
  <cp:revision/>
  <dcterms:created xsi:type="dcterms:W3CDTF">2014-06-09T12:18:46Z</dcterms:created>
  <dcterms:modified xsi:type="dcterms:W3CDTF">2024-11-07T09:41:59Z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0x010100BEFFC29FF36D3241833D9B4FB5BE05DF</vt:lpwstr>
  </property>
  <property fmtid="{D5CDD505-2E9C-101B-9397-08002B2CF9AE}" pid="3" name="Order">
    <vt:r8>11200</vt:r8>
  </property>
  <property fmtid="{D5CDD505-2E9C-101B-9397-08002B2CF9AE}" pid="4" name="MediaServiceImageTags">
    <vt:lpwstr/>
  </property>
</Properties>
</file>