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13_ncr:1_{1189FD5B-CE14-4654-8D4A-DFE9A7ADFF31}" xr6:coauthVersionLast="47" xr6:coauthVersionMax="47" xr10:uidLastSave="{00000000-0000-0000-0000-000000000000}"/>
  <bookViews>
    <workbookView xWindow="-120" yWindow="-120" windowWidth="29040" windowHeight="15840" activeTab="3" xr2:uid="{00000000-000D-0000-FFFF-FFFF00000000}"/>
  </bookViews>
  <sheets>
    <sheet name="Car Parking" sheetId="45" r:id="rId1"/>
    <sheet name="Family Support" sheetId="47" r:id="rId2"/>
    <sheet name="Greenspace" sheetId="11" r:id="rId3"/>
    <sheet name="Housing" sheetId="34" r:id="rId4"/>
    <sheet name="Housing 2" sheetId="44" r:id="rId5"/>
    <sheet name="Housing 3" sheetId="46" r:id="rId6"/>
    <sheet name="Housing 4" sheetId="48" r:id="rId7"/>
    <sheet name="Housing 5" sheetId="49" r:id="rId8"/>
    <sheet name="Housing 6" sheetId="51" r:id="rId9"/>
    <sheet name="JWS" sheetId="20" r:id="rId10"/>
    <sheet name="JWS1" sheetId="50" r:id="rId11"/>
    <sheet name="Marketing" sheetId="29" r:id="rId12"/>
    <sheet name="Theatre" sheetId="18" r:id="rId13"/>
    <sheet name="Example" sheetId="3" state="hidden" r:id="rId14"/>
    <sheet name="Sheet1" sheetId="4"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34" l="1"/>
  <c r="P10" i="34"/>
  <c r="O10" i="34"/>
  <c r="N10" i="34"/>
  <c r="C19" i="11" l="1"/>
  <c r="D18" i="11"/>
  <c r="F18" i="11" s="1"/>
  <c r="D17" i="11"/>
  <c r="F17" i="11" s="1"/>
  <c r="D16" i="11"/>
  <c r="F16" i="11" s="1"/>
  <c r="S15" i="11"/>
  <c r="R15" i="11"/>
  <c r="Q15" i="11"/>
  <c r="P15" i="11"/>
  <c r="F15" i="11"/>
  <c r="F14" i="11"/>
  <c r="D13" i="11"/>
  <c r="F12" i="11"/>
  <c r="S11" i="11"/>
  <c r="R11" i="11"/>
  <c r="Q11" i="11"/>
  <c r="P11" i="11"/>
  <c r="D11" i="11"/>
  <c r="D10" i="11"/>
  <c r="D19" i="11" l="1"/>
  <c r="F19" i="11" s="1"/>
  <c r="F11" i="11"/>
  <c r="E13" i="29" l="1"/>
  <c r="D13" i="29"/>
  <c r="C13" i="29"/>
  <c r="Q11" i="29"/>
  <c r="P11" i="29"/>
  <c r="O11" i="29"/>
  <c r="N11" i="29"/>
  <c r="E15" i="51"/>
  <c r="D15" i="51"/>
  <c r="C15" i="51"/>
  <c r="Q10" i="51"/>
  <c r="P10" i="51"/>
  <c r="O10" i="51"/>
  <c r="N10" i="51"/>
  <c r="E23" i="20" l="1"/>
  <c r="D23" i="20"/>
  <c r="C23" i="20"/>
  <c r="Q13" i="20"/>
  <c r="P13" i="20"/>
  <c r="O13" i="20"/>
  <c r="N13" i="20"/>
  <c r="Q12" i="20"/>
  <c r="P12" i="20"/>
  <c r="O12" i="20"/>
  <c r="N12" i="20"/>
  <c r="Q11" i="20"/>
  <c r="P11" i="20"/>
  <c r="O11" i="20"/>
  <c r="N11" i="20"/>
  <c r="D35" i="50" l="1"/>
  <c r="C35" i="50"/>
  <c r="Q34" i="50"/>
  <c r="P34" i="50"/>
  <c r="O34" i="50"/>
  <c r="N34" i="50"/>
  <c r="E34" i="50"/>
  <c r="E33" i="50"/>
  <c r="E32" i="50"/>
  <c r="E31" i="50"/>
  <c r="E30" i="50"/>
  <c r="E29" i="50"/>
  <c r="E28" i="50"/>
  <c r="E27" i="50"/>
  <c r="E26" i="50"/>
  <c r="E25" i="50"/>
  <c r="E24" i="50"/>
  <c r="E23" i="50"/>
  <c r="E22" i="50"/>
  <c r="E21" i="50"/>
  <c r="Q20" i="50"/>
  <c r="P20" i="50"/>
  <c r="O20" i="50"/>
  <c r="N20" i="50"/>
  <c r="E20" i="50"/>
  <c r="E19" i="50"/>
  <c r="E17" i="50"/>
  <c r="E16" i="50"/>
  <c r="E15" i="50"/>
  <c r="E14" i="50"/>
  <c r="E13" i="50"/>
  <c r="E12" i="50"/>
  <c r="E35" i="50" s="1"/>
  <c r="Q11" i="50"/>
  <c r="P11" i="50"/>
  <c r="O11" i="50"/>
  <c r="N11" i="50"/>
  <c r="F19" i="18" l="1"/>
  <c r="E19" i="18"/>
  <c r="D19" i="18"/>
  <c r="R11" i="18"/>
  <c r="Q11" i="18"/>
  <c r="P11" i="18"/>
  <c r="O11" i="18"/>
  <c r="E12" i="45" l="1"/>
  <c r="D12" i="45"/>
  <c r="C12" i="45"/>
  <c r="Q10" i="45"/>
  <c r="P10" i="45"/>
  <c r="O10" i="45"/>
  <c r="N10" i="45"/>
  <c r="E12" i="49" l="1"/>
  <c r="D12" i="49"/>
  <c r="C12" i="49"/>
  <c r="Q10" i="49"/>
  <c r="P10" i="49"/>
  <c r="O10" i="49"/>
  <c r="N10" i="49"/>
  <c r="E14" i="48" l="1"/>
  <c r="D14" i="48"/>
  <c r="C14" i="48"/>
  <c r="E16" i="46" l="1"/>
  <c r="D16" i="46"/>
  <c r="C16" i="46"/>
  <c r="Q10" i="46"/>
  <c r="P10" i="46"/>
  <c r="O10" i="46"/>
  <c r="N10" i="46"/>
  <c r="E12" i="44" l="1"/>
  <c r="D12" i="44"/>
  <c r="C12" i="44"/>
  <c r="Q10" i="44"/>
  <c r="P10" i="44"/>
  <c r="O10" i="44"/>
  <c r="N10" i="44"/>
  <c r="E13" i="34" l="1"/>
  <c r="D13" i="34"/>
  <c r="C13" i="34"/>
  <c r="E12" i="47" l="1"/>
  <c r="D12" i="47"/>
  <c r="C12" i="47"/>
  <c r="Q10" i="47"/>
  <c r="P10" i="47"/>
  <c r="O10" i="47"/>
  <c r="N10" i="47"/>
  <c r="E37" i="4" l="1"/>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G24" i="4" l="1"/>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tc={269F3DB1-3687-44BF-A969-CFE3D2B4617F}</author>
    <author>tc={2C309E7B-7017-4773-A039-ABD9CCC5B0B9}</author>
    <author>tc={8CC7422B-4AC5-47EB-9254-818BFE8E4437}</author>
    <author>tc={CFF6A5DA-68AB-4B25-9AAA-8A908ED6AF3E}</author>
    <author>tc={21690836-E61B-45F8-93A5-EEB4F3C31084}</author>
    <author>tc={AAAF1640-D7A7-4649-92FB-2E5D1B1DD3C2}</author>
    <author>tc={1B334FDA-7FF2-41AC-B779-B2A43441C3B5}</author>
    <author>tc={6AEF7F20-C9C0-4811-B1D6-C0B8D392464D}</author>
    <author>tc={3B4F536A-F290-4717-BC0C-DBDE724F5ED5}</author>
    <author>tc={DE71337D-3D15-451F-9BB6-09FD8BCF9E61}</author>
    <author>tc={1F58C26A-2EF5-4B29-9F76-FEB34FE7723B}</author>
    <author>tc={E9F55BD0-8D25-4A80-91BA-F1C28E381F39}</author>
  </authors>
  <commentList>
    <comment ref="B1" authorId="0" shapeId="0" xr:uid="{269F3DB1-3687-44BF-A969-CFE3D2B4617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C309E7B-7017-4773-A039-ABD9CCC5B0B9}">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CC7422B-4AC5-47EB-9254-818BFE8E443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FF6A5DA-68AB-4B25-9AAA-8A908ED6AF3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21690836-E61B-45F8-93A5-EEB4F3C3108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AAF1640-D7A7-4649-92FB-2E5D1B1DD3C2}">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B334FDA-7FF2-41AC-B779-B2A43441C3B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AEF7F20-C9C0-4811-B1D6-C0B8D392464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B4F536A-F290-4717-BC0C-DBDE724F5ED5}">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DE71337D-3D15-451F-9BB6-09FD8BCF9E6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F58C26A-2EF5-4B29-9F76-FEB34FE7723B}">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E9F55BD0-8D25-4A80-91BA-F1C28E381F3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tc={2BEC9CDC-A8C4-484E-A251-009C77086657}</author>
    <author>tc={656E749F-1C4C-4DD2-A762-47E8789EDB65}</author>
    <author>tc={F6A322E6-C93A-49A7-A4C0-F8A0B952FDD5}</author>
    <author>tc={800F5EB9-26D2-46F3-97C5-2922AFB7AC76}</author>
    <author>tc={4A809A7B-1626-48ED-966C-DA69025CE4F6}</author>
    <author>tc={A99138FC-CD51-4583-B601-143D89A5AF17}</author>
    <author>tc={FAF60D2C-8CD5-4ADE-A454-19E90485910B}</author>
    <author>tc={EF039F3F-99C8-40C4-8235-C14FC9A353B1}</author>
    <author>tc={D2A3D633-1E71-4563-A4CF-4D4E786E56BF}</author>
    <author>tc={B4FEDCD8-B9CC-4BEA-A612-996F6C8A1F99}</author>
    <author>tc={1F6855BF-C3A8-4866-A07C-2822C6A35869}</author>
    <author>tc={AAFA114C-57BA-492E-BDAD-0BCE05C42A80}</author>
  </authors>
  <commentList>
    <comment ref="B1" authorId="0" shapeId="0" xr:uid="{2BEC9CDC-A8C4-484E-A251-009C7708665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56E749F-1C4C-4DD2-A762-47E8789EDB6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F6A322E6-C93A-49A7-A4C0-F8A0B952FDD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00F5EB9-26D2-46F3-97C5-2922AFB7AC7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A809A7B-1626-48ED-966C-DA69025CE4F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99138FC-CD51-4583-B601-143D89A5AF17}">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AF60D2C-8CD5-4ADE-A454-19E90485910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F039F3F-99C8-40C4-8235-C14FC9A353B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D2A3D633-1E71-4563-A4CF-4D4E786E56B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4FEDCD8-B9CC-4BEA-A612-996F6C8A1F9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F6855BF-C3A8-4866-A07C-2822C6A3586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3" authorId="11" shapeId="0" xr:uid="{AAFA114C-57BA-492E-BDAD-0BCE05C42A80}">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tc={AD4DD27F-3C2C-4559-AFDC-EDDB31167A7D}</author>
    <author>tc={66DC3C24-66F0-4FFC-A997-11F6466EC478}</author>
    <author>tc={4203CC57-B1BA-4F92-B32B-B7A777663D45}</author>
    <author>tc={E077A1DA-DF5E-4C33-B1BE-F80C5BF2D8CF}</author>
    <author>tc={A0398E24-8A1A-4AD7-B148-F11087DB3D48}</author>
    <author>tc={F5F1D114-B762-4DE8-8F1D-96B545BC01EE}</author>
    <author>tc={45C9D0BC-10DA-4993-A78F-F012EA6E0ED5}</author>
    <author>tc={EFA0A9CC-0572-4B3A-B880-BF88914177E7}</author>
    <author>tc={D02F0AF0-29AE-42E3-9C31-B6B26BB8633A}</author>
    <author>tc={76EEDC2C-6A5D-4929-BFD9-1B118B86DF41}</author>
    <author>tc={6F3BC107-816B-46C4-95CC-7BF4A3F8BDFA}</author>
    <author>tc={01F1E83D-65F1-4499-89A3-B74B7B6D485D}</author>
  </authors>
  <commentList>
    <comment ref="B1" authorId="0" shapeId="0" xr:uid="{AD4DD27F-3C2C-4559-AFDC-EDDB31167A7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6DC3C24-66F0-4FFC-A997-11F6466EC47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203CC57-B1BA-4F92-B32B-B7A777663D4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077A1DA-DF5E-4C33-B1BE-F80C5BF2D8C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A0398E24-8A1A-4AD7-B148-F11087DB3D4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5F1D114-B762-4DE8-8F1D-96B545BC01E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45C9D0BC-10DA-4993-A78F-F012EA6E0ED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FA0A9CC-0572-4B3A-B880-BF88914177E7}">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D02F0AF0-29AE-42E3-9C31-B6B26BB8633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6EEDC2C-6A5D-4929-BFD9-1B118B86DF4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F3BC107-816B-46C4-95CC-7BF4A3F8BDFA}">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35" authorId="11" shapeId="0" xr:uid="{01F1E83D-65F1-4499-89A3-B74B7B6D485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tc={3DC5B247-B1A4-4561-A74F-1E6A977E7737}</author>
    <author>tc={75AF10B4-E1C1-4631-B49A-4540E3DEE1F2}</author>
    <author>tc={65824F32-342B-4364-83BD-3DF05997E867}</author>
    <author>tc={FB5B03F6-6592-4D01-AD78-AD92F2B5869F}</author>
    <author>tc={1D6B33B0-B31C-4319-BDD8-7DAF591A6DDB}</author>
    <author>tc={1A72A8CA-9CE2-4821-9832-AE6A5241284D}</author>
    <author>tc={7F6B9B49-382E-4F33-96FB-97E01758141C}</author>
    <author>tc={B0E88ECF-42D9-4F36-BE21-458F082ECB52}</author>
    <author>tc={FBCC8C7D-786C-46ED-81CD-3183301F7F89}</author>
    <author>tc={B51BA893-FBF7-4DA9-8F85-293C90E74E10}</author>
    <author>tc={22C7014A-903A-4CF4-BD5B-BBD482375A80}</author>
    <author>tc={B26857D9-9948-49DC-BA37-D8B5EA7B7CD4}</author>
  </authors>
  <commentList>
    <comment ref="B1" authorId="0" shapeId="0" xr:uid="{3DC5B247-B1A4-4561-A74F-1E6A977E773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5AF10B4-E1C1-4631-B49A-4540E3DEE1F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65824F32-342B-4364-83BD-3DF05997E86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B5B03F6-6592-4D01-AD78-AD92F2B5869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D6B33B0-B31C-4319-BDD8-7DAF591A6DD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A72A8CA-9CE2-4821-9832-AE6A5241284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F6B9B49-382E-4F33-96FB-97E01758141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0E88ECF-42D9-4F36-BE21-458F082ECB52}">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BCC8C7D-786C-46ED-81CD-3183301F7F8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51BA893-FBF7-4DA9-8F85-293C90E74E1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2C7014A-903A-4CF4-BD5B-BBD482375A8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B26857D9-9948-49DC-BA37-D8B5EA7B7CD4}">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tc={6FEC6405-55B5-4766-8960-688A5805D854}</author>
    <author>tc={B06F2678-4990-4DF5-BDC7-B13B78010864}</author>
    <author>tc={7DE8AEA0-64FD-46D4-81E4-EEC02313DC02}</author>
    <author>tc={16DD11AA-E950-4D30-BC40-63ABA0243B52}</author>
    <author>tc={E99AED65-DB1E-41C7-91E5-38F5BB90EABC}</author>
    <author>tc={F764A187-81BB-4041-B4CF-836E68630140}</author>
    <author>tc={083A996A-AEEC-4B5F-8D6A-DDFA14CAE039}</author>
    <author>tc={945425EF-7A8B-4E65-A6C6-A4516225116F}</author>
    <author>tc={EED0BDB3-4C2E-4DD6-9EF3-8BD1E8FE866A}</author>
    <author>tc={88353902-5668-4B43-AE20-3486CE57DBC9}</author>
    <author>tc={58063BF5-F99E-4511-A6AE-5F5EFC265D4F}</author>
    <author>tc={BA971717-F7CA-4935-BBBB-7F512BDB2843}</author>
  </authors>
  <commentList>
    <comment ref="C1" authorId="0" shapeId="0" xr:uid="{6FEC6405-55B5-4766-8960-688A5805D854}">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B06F2678-4990-4DF5-BDC7-B13B7801086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7DE8AEA0-64FD-46D4-81E4-EEC02313DC0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16DD11AA-E950-4D30-BC40-63ABA0243B5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E99AED65-DB1E-41C7-91E5-38F5BB90EAB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F764A187-81BB-4041-B4CF-836E68630140}">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083A996A-AEEC-4B5F-8D6A-DDFA14CAE03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945425EF-7A8B-4E65-A6C6-A4516225116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EED0BDB3-4C2E-4DD6-9EF3-8BD1E8FE866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88353902-5668-4B43-AE20-3486CE57DBC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58063BF5-F99E-4511-A6AE-5F5EFC265D4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D19" authorId="11" shapeId="0" xr:uid="{BA971717-F7CA-4935-BBBB-7F512BDB284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tc={1B86752D-4B43-481A-956C-7F753A8E9D29}</author>
    <author>tc={83F9187C-0326-4827-8765-FD48A796342C}</author>
    <author>tc={DB927EB6-9B35-4AFF-833A-8CD291B5158C}</author>
    <author>tc={B221177E-325E-4CCD-93E5-BCFCC0D26925}</author>
    <author>tc={309CC44E-EC20-47FA-899D-92D339BB3C55}</author>
    <author>tc={5572146D-F391-4AEB-A202-0E1053F53B95}</author>
    <author>tc={0B053EE1-40D7-453D-B22A-EC53BAFEFF60}</author>
    <author>tc={6D893B5A-E02D-48D1-9526-3B292A6FE72C}</author>
    <author>tc={520B7014-E9A6-45EC-A8C8-3D6E4CCD189C}</author>
    <author>tc={451CADAC-DDEF-4A24-AA63-4F6411931AE9}</author>
    <author>tc={A106E72B-1035-4ECE-9543-1CC81CAB7A28}</author>
    <author>tc={9862A30B-6BAA-4E34-8557-681A74D6B26F}</author>
  </authors>
  <commentList>
    <comment ref="B1" authorId="0" shapeId="0" xr:uid="{1B86752D-4B43-481A-956C-7F753A8E9D2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83F9187C-0326-4827-8765-FD48A796342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B927EB6-9B35-4AFF-833A-8CD291B5158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B221177E-325E-4CCD-93E5-BCFCC0D2692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309CC44E-EC20-47FA-899D-92D339BB3C55}">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572146D-F391-4AEB-A202-0E1053F53B9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0B053EE1-40D7-453D-B22A-EC53BAFEFF6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D893B5A-E02D-48D1-9526-3B292A6FE72C}">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20B7014-E9A6-45EC-A8C8-3D6E4CCD189C}">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51CADAC-DDEF-4A24-AA63-4F6411931AE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106E72B-1035-4ECE-9543-1CC81CAB7A2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9862A30B-6BAA-4E34-8557-681A74D6B26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tc={9CA10133-0206-4CD0-89DD-AA8F46B20A4D}</author>
    <author>tc={14C0F7B5-9D29-4D55-A464-288D241243B1}</author>
    <author>tc={7E1B2089-7940-4ECB-A54C-94CE2239E067}</author>
    <author>tc={494D719A-70D9-4C75-AC40-C603744E5192}</author>
  </authors>
  <commentList>
    <comment ref="B1" authorId="0" shapeId="0" xr:uid="{9CA10133-0206-4CD0-89DD-AA8F46B20A4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4C0F7B5-9D29-4D55-A464-288D241243B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E1B2089-7940-4ECB-A54C-94CE2239E06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94D719A-70D9-4C75-AC40-C603744E5192}">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tc={6C991CC3-608E-4347-B862-39A76B46F02A}</author>
    <author>tc={9AEC0C52-BD0E-4B20-B808-C4FC3199F535}</author>
    <author>tc={892584C2-73F0-465C-83D4-911C0377B31E}</author>
    <author>tc={52101DC2-6D4F-4BA6-98E5-7689C99F548A}</author>
    <author>tc={A4C3AD62-9E04-4113-BE18-BC456B04AF98}</author>
    <author>tc={544250B5-F7C4-460E-8008-96587B587DE9}</author>
    <author>tc={11140AA8-B307-4AC0-9F5F-EAFDE6D349F9}</author>
    <author>tc={40AA3D27-116D-47B5-A184-D7D81285B916}</author>
    <author>tc={271097A3-F016-4930-9E78-9BE741A44BA9}</author>
    <author>tc={5F40FD2F-FB2B-4BB4-8A76-E46A2B7BCA0A}</author>
    <author>tc={CA7AA7B7-7BE7-488D-BCC3-29C4634AFAEC}</author>
    <author>tc={EF71D534-240A-43FD-BD34-F85ACCFA1686}</author>
  </authors>
  <commentList>
    <comment ref="B1" authorId="0" shapeId="0" xr:uid="{6C991CC3-608E-4347-B862-39A76B46F02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AEC0C52-BD0E-4B20-B808-C4FC3199F53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92584C2-73F0-465C-83D4-911C0377B31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52101DC2-6D4F-4BA6-98E5-7689C99F548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A4C3AD62-9E04-4113-BE18-BC456B04AF9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44250B5-F7C4-460E-8008-96587B587DE9}">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1140AA8-B307-4AC0-9F5F-EAFDE6D349F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0AA3D27-116D-47B5-A184-D7D81285B91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271097A3-F016-4930-9E78-9BE741A44BA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5F40FD2F-FB2B-4BB4-8A76-E46A2B7BCA0A}">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A7AA7B7-7BE7-488D-BCC3-29C4634AFAE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EF71D534-240A-43FD-BD34-F85ACCFA168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tc={006DC120-8ABC-493D-AE63-F8F59165798A}</author>
    <author>tc={2A466301-7C6B-4BE5-B019-F7B20B99BF9F}</author>
    <author>tc={60D02F3B-E9AD-4043-8030-F4E580DA61AE}</author>
    <author>tc={68D60E50-324A-4709-8D08-42C8154D5035}</author>
    <author>tc={63384917-0FA4-4619-A208-AE76D995401C}</author>
    <author>tc={96E7EE95-7CDB-453D-91C0-A4B0233AE420}</author>
    <author>tc={897436B5-173F-4EBB-B5D3-C516BD976453}</author>
    <author>tc={F5601FED-BDF1-42E2-B9F5-249CD7A25B3F}</author>
    <author>tc={C4A1CDA4-4DF3-483F-9499-F4B2A289F0E1}</author>
    <author>tc={FA0DD677-76D8-47F1-89EF-C70695342B7E}</author>
    <author>tc={C23A4F9A-D135-4905-BA84-FC761474B57C}</author>
    <author>tc={034881BA-A300-4EAE-AE5B-9FF429C2D4A4}</author>
  </authors>
  <commentList>
    <comment ref="B1" authorId="0" shapeId="0" xr:uid="{006DC120-8ABC-493D-AE63-F8F59165798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A466301-7C6B-4BE5-B019-F7B20B99BF9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60D02F3B-E9AD-4043-8030-F4E580DA61A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8D60E50-324A-4709-8D08-42C8154D503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3384917-0FA4-4619-A208-AE76D995401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6E7EE95-7CDB-453D-91C0-A4B0233AE420}">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897436B5-173F-4EBB-B5D3-C516BD97645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F5601FED-BDF1-42E2-B9F5-249CD7A25B3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4A1CDA4-4DF3-483F-9499-F4B2A289F0E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FA0DD677-76D8-47F1-89EF-C70695342B7E}">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23A4F9A-D135-4905-BA84-FC761474B57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034881BA-A300-4EAE-AE5B-9FF429C2D4A4}">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tc={2C6277D4-D884-4035-B922-27C3657262B6}</author>
    <author>tc={18EFA870-94D5-4919-97B2-945AC1743E98}</author>
    <author>tc={80FD2034-34A9-4AC0-9175-5429B5451062}</author>
    <author>tc={7B81D2D3-BB65-4B67-8B03-CBA98B299764}</author>
    <author>tc={EA89D2C3-CAD0-4BC9-9D0F-FA07922AE241}</author>
    <author>tc={2BABC7A7-4518-42AF-8C61-5E0164D4ECB9}</author>
    <author>tc={BB77D204-0907-41EE-9A6B-FE44F41A784B}</author>
    <author>tc={3B08A9BE-1EF7-472E-8C41-9A88E2484E06}</author>
    <author>tc={76D5A068-AF2D-4799-A175-5407430F4DF2}</author>
    <author>tc={968761F6-CE96-418A-91BC-E820C6C89839}</author>
    <author>tc={7F00E198-48AC-4B64-BBAD-78733F5515C8}</author>
    <author>tc={428DFE90-6C09-405B-BB98-54F4CFA8F0C3}</author>
  </authors>
  <commentList>
    <comment ref="B1" authorId="0" shapeId="0" xr:uid="{2C6277D4-D884-4035-B922-27C3657262B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8EFA870-94D5-4919-97B2-945AC1743E9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80FD2034-34A9-4AC0-9175-5429B545106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7B81D2D3-BB65-4B67-8B03-CBA98B29976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A89D2C3-CAD0-4BC9-9D0F-FA07922AE24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BABC7A7-4518-42AF-8C61-5E0164D4ECB9}">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B77D204-0907-41EE-9A6B-FE44F41A784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B08A9BE-1EF7-472E-8C41-9A88E2484E0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76D5A068-AF2D-4799-A175-5407430F4DF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68761F6-CE96-418A-91BC-E820C6C8983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F00E198-48AC-4B64-BBAD-78733F5515C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6" authorId="11" shapeId="0" xr:uid="{428DFE90-6C09-405B-BB98-54F4CFA8F0C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tc={7DA99C57-232C-41CB-8999-3465DBAE38CF}</author>
    <author>tc={3779C5F2-E0FB-4C14-A719-5FCDF2FBD0AF}</author>
    <author>tc={F90EAB82-0448-40FB-8DE9-AEF125402B47}</author>
    <author>tc={3EEADB70-A447-45C7-9692-BF1CC046889B}</author>
    <author>tc={E8B625AB-EB97-47A0-9072-74183B2CEB43}</author>
    <author>tc={4331A61B-41AC-4C89-A220-5045213AAEC7}</author>
    <author>tc={FCFD847D-3369-4E3B-A021-28E4098A9435}</author>
    <author>tc={EFA7E898-0DED-4118-8850-FD3FBFEEE891}</author>
    <author>tc={9260621A-61D1-49F2-9C6E-636986497806}</author>
    <author>tc={208BB1E0-CE38-4173-88BE-4D73BDCDC189}</author>
    <author>tc={78031128-9CE2-4A50-9150-1704341BA873}</author>
    <author>tc={437A44F9-9676-4889-BEFF-761A11BD7E76}</author>
  </authors>
  <commentList>
    <comment ref="B1" authorId="0" shapeId="0" xr:uid="{7DA99C57-232C-41CB-8999-3465DBAE38C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779C5F2-E0FB-4C14-A719-5FCDF2FBD0A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F90EAB82-0448-40FB-8DE9-AEF125402B4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EEADB70-A447-45C7-9692-BF1CC046889B}">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8B625AB-EB97-47A0-9072-74183B2CEB4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331A61B-41AC-4C89-A220-5045213AAEC7}">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CFD847D-3369-4E3B-A021-28E4098A9435}">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FA7E898-0DED-4118-8850-FD3FBFEEE89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260621A-61D1-49F2-9C6E-63698649780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08BB1E0-CE38-4173-88BE-4D73BDCDC18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8031128-9CE2-4A50-9150-1704341BA87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437A44F9-9676-4889-BEFF-761A11BD7E7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tc={6F1446F2-ECCB-4403-8393-160C71FAAAF9}</author>
    <author>tc={CEE0B641-F034-434C-9335-5C68FAB7E6DE}</author>
    <author>tc={2965D0CB-9DA5-446F-8F55-7A0B8F4F8BB9}</author>
    <author>tc={A191F45E-883F-4461-B9AD-E6B47F598D05}</author>
    <author>tc={6AEE0987-77A6-41B5-AEDF-C64C2F061A0D}</author>
    <author>tc={1566234F-7BB4-440E-B572-74686AEC867B}</author>
    <author>tc={19D03E4D-9120-466B-B469-A01C403E3FB2}</author>
    <author>tc={F639D576-46B3-4E16-9600-A993B4B40219}</author>
    <author>tc={D8D37F7C-9680-4233-84D5-437406F07010}</author>
    <author>tc={7E618B49-605B-4840-A74B-2A4BE092890C}</author>
    <author>tc={11E7F5F9-6EC2-44DC-8399-5E10EB6ECC6E}</author>
    <author>tc={CBDDA047-D423-4037-8AAC-4DAD49745DB1}</author>
  </authors>
  <commentList>
    <comment ref="B1" authorId="0" shapeId="0" xr:uid="{6F1446F2-ECCB-4403-8393-160C71FAAAF9}">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CEE0B641-F034-434C-9335-5C68FAB7E6D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965D0CB-9DA5-446F-8F55-7A0B8F4F8BB9}">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191F45E-883F-4461-B9AD-E6B47F598D0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AEE0987-77A6-41B5-AEDF-C64C2F061A0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566234F-7BB4-440E-B572-74686AEC867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9D03E4D-9120-466B-B469-A01C403E3FB2}">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F639D576-46B3-4E16-9600-A993B4B4021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D8D37F7C-9680-4233-84D5-437406F07010}">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7E618B49-605B-4840-A74B-2A4BE092890C}">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1E7F5F9-6EC2-44DC-8399-5E10EB6ECC6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CBDDA047-D423-4037-8AAC-4DAD49745DB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tc={1DEDA449-0A5D-45AE-8C37-D3CD40E9E236}</author>
    <author>tc={371F2D48-E3FE-40DD-9DB0-3D507CB3D360}</author>
    <author>tc={E5BAAE81-63DA-4A56-9365-4755CF7EAB98}</author>
    <author>tc={1C8FD566-5DE6-49E9-ABE2-CD157D28D7CB}</author>
    <author>tc={1690CA30-2790-4D5D-9F33-09D92F9B2D3E}</author>
    <author>tc={C8FCCDA0-A75F-4AB5-8F76-70E0EF93B2D3}</author>
    <author>tc={7E8E066F-CE2E-4619-9C22-839306C5D138}</author>
    <author>tc={6F7BE05F-776A-4F1C-A296-EEFF5F7BF329}</author>
    <author>tc={0F79DB18-F73A-42B6-8059-77959E0C2457}</author>
    <author>tc={6445B231-4A7D-4627-B884-69E7C53F0193}</author>
    <author>tc={9F2DCE67-1C55-4219-98FB-D4D0E8388605}</author>
    <author>tc={225AB167-0C07-49E9-BCF1-0CF5151FE9B6}</author>
  </authors>
  <commentList>
    <comment ref="B1" authorId="0" shapeId="0" xr:uid="{1DEDA449-0A5D-45AE-8C37-D3CD40E9E23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71F2D48-E3FE-40DD-9DB0-3D507CB3D360}">
      <text>
        <t>[Threaded comment]
Your version of Excel allows you to read this threaded comment; however, any edits to it will get removed if the file is opened in a newer version of Excel. Learn more: https://go.microsoft.com/fwlink/?linkid=870924
Comment:
    Please enter your name
Reply:
    Fiona Walton</t>
      </text>
    </comment>
    <comment ref="C3" authorId="2" shapeId="0" xr:uid="{E5BAAE81-63DA-4A56-9365-4755CF7EAB9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C8FD566-5DE6-49E9-ABE2-CD157D28D7CB}">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1690CA30-2790-4D5D-9F33-09D92F9B2D3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C8FCCDA0-A75F-4AB5-8F76-70E0EF93B2D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E8E066F-CE2E-4619-9C22-839306C5D138}">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F7BE05F-776A-4F1C-A296-EEFF5F7BF32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F79DB18-F73A-42B6-8059-77959E0C2457}">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6445B231-4A7D-4627-B884-69E7C53F019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F2DCE67-1C55-4219-98FB-D4D0E8388605}">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5" authorId="11" shapeId="0" xr:uid="{225AB167-0C07-49E9-BCF1-0CF5151FE9B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<sst xmlns="http://schemas.openxmlformats.org/spreadsheetml/2006/main" count="1094" uniqueCount="258">
  <si>
    <t>CARD:</t>
  </si>
  <si>
    <t>USER:</t>
  </si>
  <si>
    <t xml:space="preserve">Dates Covered </t>
  </si>
  <si>
    <t>from:</t>
  </si>
  <si>
    <t>to:</t>
  </si>
  <si>
    <t xml:space="preserve">Date </t>
  </si>
  <si>
    <t>VAT</t>
  </si>
  <si>
    <t>Gross</t>
  </si>
  <si>
    <t>Manual VAT</t>
  </si>
  <si>
    <t>Net</t>
  </si>
  <si>
    <t>Account Code</t>
  </si>
  <si>
    <t>Description</t>
  </si>
  <si>
    <t>Supplier</t>
  </si>
  <si>
    <t>Merchant Category</t>
  </si>
  <si>
    <t>Code</t>
  </si>
  <si>
    <t>Amount</t>
  </si>
  <si>
    <t>Override</t>
  </si>
  <si>
    <t>S, E, Z, O</t>
  </si>
  <si>
    <t>£</t>
  </si>
  <si>
    <t>O</t>
  </si>
  <si>
    <t>Amazon</t>
  </si>
  <si>
    <t>Z</t>
  </si>
  <si>
    <t>Totals</t>
  </si>
  <si>
    <t>VAT indicators</t>
  </si>
  <si>
    <t>E</t>
  </si>
  <si>
    <t>Exempt</t>
  </si>
  <si>
    <t>Outside Scope</t>
  </si>
  <si>
    <t>S</t>
  </si>
  <si>
    <t>Standard Rated</t>
  </si>
  <si>
    <t>Zero Rated</t>
  </si>
  <si>
    <t>CORPORATE CARD</t>
  </si>
  <si>
    <t>Mrs Rita Hall</t>
  </si>
  <si>
    <t>Order</t>
  </si>
  <si>
    <t>No</t>
  </si>
  <si>
    <t>eg: Name, Item, event &amp; venue,</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</si>
  <si>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</si>
  <si>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</si>
  <si>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</si>
  <si>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</si>
  <si>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</si>
  <si>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</si>
  <si>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</si>
  <si>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</si>
  <si>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</si>
  <si>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</si>
  <si>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</si>
  <si>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</si>
  <si>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</si>
  <si>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</si>
  <si>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</si>
  <si>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</si>
  <si>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</si>
  <si>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</si>
  <si>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Travelodge</t>
  </si>
  <si>
    <t>CF2156</t>
  </si>
  <si>
    <t>LPT renewal fees</t>
  </si>
  <si>
    <t>EC-Council Int. Ltd  USA</t>
  </si>
  <si>
    <t>CF2143</t>
  </si>
  <si>
    <t>New Book for xyz</t>
  </si>
  <si>
    <t>CF2167</t>
  </si>
  <si>
    <t>Xyz - Rail Fare - to abc</t>
  </si>
  <si>
    <t>South Western Trains</t>
  </si>
  <si>
    <t>CF2137</t>
  </si>
  <si>
    <t>30 sheets foam board</t>
  </si>
  <si>
    <t>The Foamboard Store</t>
  </si>
  <si>
    <t>cc</t>
  </si>
  <si>
    <t>GL</t>
  </si>
  <si>
    <t>20.07.17</t>
  </si>
  <si>
    <t>21.07.17</t>
  </si>
  <si>
    <t>26.07.17</t>
  </si>
  <si>
    <t>o</t>
  </si>
  <si>
    <t>15.07.17</t>
  </si>
  <si>
    <t>s</t>
  </si>
  <si>
    <t>29.07.17</t>
  </si>
  <si>
    <t>31.07.17</t>
  </si>
  <si>
    <t>04.08.17</t>
  </si>
  <si>
    <t>z</t>
  </si>
  <si>
    <t>gross</t>
  </si>
  <si>
    <t xml:space="preserve">vat </t>
  </si>
  <si>
    <t>net</t>
  </si>
  <si>
    <t>standard</t>
  </si>
  <si>
    <t>outside</t>
  </si>
  <si>
    <t>x=zero</t>
  </si>
  <si>
    <t>Theatre</t>
  </si>
  <si>
    <t>R</t>
  </si>
  <si>
    <t>Facebook</t>
  </si>
  <si>
    <t>JWS</t>
  </si>
  <si>
    <t>Barclaycard - Procurement Card</t>
  </si>
  <si>
    <t>Housing</t>
  </si>
  <si>
    <t>FRONT</t>
  </si>
  <si>
    <t>Spotify</t>
  </si>
  <si>
    <t>iStock</t>
  </si>
  <si>
    <t>Google</t>
  </si>
  <si>
    <t>Receipt</t>
  </si>
  <si>
    <t>Number</t>
  </si>
  <si>
    <t>Travelodge SWEP Placement</t>
  </si>
  <si>
    <t>Travelodge Interim Placement</t>
  </si>
  <si>
    <t>housing</t>
  </si>
  <si>
    <t>Monthly Spotify</t>
  </si>
  <si>
    <t>Card Type:</t>
  </si>
  <si>
    <t>Cardholder:</t>
  </si>
  <si>
    <t>Statement period</t>
  </si>
  <si>
    <t>Please record details of all transactions made in the statement period and ensure they match the transactions on your statement (and the total amount agrees to the total on your statement)</t>
  </si>
  <si>
    <t>Transaction date</t>
  </si>
  <si>
    <t>General Ledger Code</t>
  </si>
  <si>
    <t>SHBC Department  incurring the expenditure</t>
  </si>
  <si>
    <t>Description of the expenditure</t>
  </si>
  <si>
    <t>Supplier name</t>
  </si>
  <si>
    <t>Made up of cost centre and detail code and optionally classification code (separated by a /)</t>
  </si>
  <si>
    <t>Family Support Programme</t>
  </si>
  <si>
    <t>Purchase of x15 'Talking Teens' books for parenting course</t>
  </si>
  <si>
    <t>Family Links</t>
  </si>
  <si>
    <t>Books and periodicals</t>
  </si>
  <si>
    <t>Family Support - Homes for Ukraine</t>
  </si>
  <si>
    <t>Purchase of food and refreshmenets for H4U sponsor thank you evening</t>
  </si>
  <si>
    <t>Sainsburys</t>
  </si>
  <si>
    <t>Catering and catering supplies</t>
  </si>
  <si>
    <t>Total:</t>
  </si>
  <si>
    <t>VAT codes:</t>
  </si>
  <si>
    <t>Standard rate (20%)</t>
  </si>
  <si>
    <t>Reduced rate (5%)</t>
  </si>
  <si>
    <t>Family Support</t>
  </si>
  <si>
    <t>370/2120/37011</t>
  </si>
  <si>
    <t>Hotels and accomodation</t>
  </si>
  <si>
    <t>370-2120-37011</t>
  </si>
  <si>
    <t>Housing Solutions</t>
  </si>
  <si>
    <t>SWEP B&amp;B placement</t>
  </si>
  <si>
    <t>370 /</t>
  </si>
  <si>
    <t>2120 /</t>
  </si>
  <si>
    <t>17.01.23</t>
  </si>
  <si>
    <t>gas and electric top up for flat 9</t>
  </si>
  <si>
    <t>Co-op</t>
  </si>
  <si>
    <t>Utilities and non-automotive fuel</t>
  </si>
  <si>
    <t>24.01.23</t>
  </si>
  <si>
    <t>envelopes and paperclips</t>
  </si>
  <si>
    <t>Wilko</t>
  </si>
  <si>
    <t>Office stationery, equipment and supplies</t>
  </si>
  <si>
    <t>07.02.23</t>
  </si>
  <si>
    <t>parking at frimley park hospital</t>
  </si>
  <si>
    <t>frimley park hospital</t>
  </si>
  <si>
    <t>Travel - air/rail/road</t>
  </si>
  <si>
    <t>08.02.23</t>
  </si>
  <si>
    <t>toilet rolls and pan cleaners</t>
  </si>
  <si>
    <t>Tesco</t>
  </si>
  <si>
    <t>Miscellaneous / Other</t>
  </si>
  <si>
    <t>C05</t>
  </si>
  <si>
    <t>Stage 1 payment for vehicle crossover</t>
  </si>
  <si>
    <t>Surrey CC</t>
  </si>
  <si>
    <t>Statutory bodies</t>
  </si>
  <si>
    <t>Stage 2 payment for vehicle crossover</t>
  </si>
  <si>
    <t xml:space="preserve">Housing </t>
  </si>
  <si>
    <t>Parking</t>
  </si>
  <si>
    <t>Mobile phone accesorries</t>
  </si>
  <si>
    <t>IBMG</t>
  </si>
  <si>
    <t>Telecommunications services</t>
  </si>
  <si>
    <t>Stickers</t>
  </si>
  <si>
    <t>Rymans</t>
  </si>
  <si>
    <t>Missing Receipt</t>
  </si>
  <si>
    <t>110 2001</t>
  </si>
  <si>
    <t>Plumbing fitting</t>
  </si>
  <si>
    <t>Building materials</t>
  </si>
  <si>
    <t>TECHS</t>
  </si>
  <si>
    <t>Paint for Stage</t>
  </si>
  <si>
    <t>Flints</t>
  </si>
  <si>
    <t>Ceiling tiles</t>
  </si>
  <si>
    <t>Judge Ceiling Systems</t>
  </si>
  <si>
    <t>Environ Health</t>
  </si>
  <si>
    <t xml:space="preserve">Disposable Vomit scoops </t>
  </si>
  <si>
    <t>Cleaning services and supplies</t>
  </si>
  <si>
    <t>Fluids Clearup Powder</t>
  </si>
  <si>
    <t>11BAR</t>
  </si>
  <si>
    <t>Half pint cups for bar</t>
  </si>
  <si>
    <t>Booker</t>
  </si>
  <si>
    <t>N/A</t>
  </si>
  <si>
    <t xml:space="preserve">JWS Communications &amp; Engagement </t>
  </si>
  <si>
    <t>iStock Monthly Subcription</t>
  </si>
  <si>
    <t>OYI Festive campaign (SEP)</t>
  </si>
  <si>
    <t>Print and advertising</t>
  </si>
  <si>
    <t>Compost bin sales  (SEP)</t>
  </si>
  <si>
    <t>OYI Food waste campaign (SEP)</t>
  </si>
  <si>
    <t>OYI Ongoing (JWS)</t>
  </si>
  <si>
    <t>OYI Food waste campaign (JWS)</t>
  </si>
  <si>
    <t>JWS Strategy &amp; Business Management</t>
  </si>
  <si>
    <t>First aid training for Ciara Ronan</t>
  </si>
  <si>
    <t>St Johns Ambulance</t>
  </si>
  <si>
    <t>Training and educational</t>
  </si>
  <si>
    <t>OYI Ongoing (SEP)</t>
  </si>
  <si>
    <t>OYI Food Waste campaign (JWS)</t>
  </si>
  <si>
    <t>Follower campaign (SEP)</t>
  </si>
  <si>
    <t>OYI Food Waste campaign (SEP)</t>
  </si>
  <si>
    <t>Job advertisement - Senior Communications and Engagement Officer</t>
  </si>
  <si>
    <t>LinkedIn</t>
  </si>
  <si>
    <t>Staff - temporary recruitment</t>
  </si>
  <si>
    <t xml:space="preserve"> OYI Food Waste campain (SEP)</t>
  </si>
  <si>
    <t>JWS Projects</t>
  </si>
  <si>
    <t>Laptop Riser for Chris Teal</t>
  </si>
  <si>
    <t>Office Equipment</t>
  </si>
  <si>
    <t>Tetley Tea Bags 2x240 per pack</t>
  </si>
  <si>
    <t xml:space="preserve">Catering </t>
  </si>
  <si>
    <t>Fluorescent Tube</t>
  </si>
  <si>
    <t>Office Supplies</t>
  </si>
  <si>
    <t>3M Scotch Permanent Glue Stick Solvent-free</t>
  </si>
  <si>
    <t>Office Stationery</t>
  </si>
  <si>
    <t>Fulighture UV Torch, Samsung Galaxy A22 5G Phone cases</t>
  </si>
  <si>
    <t>Amazon Basics Multi-purpose Copy Printer Paper, A4</t>
  </si>
  <si>
    <t>Clipper Teas Organic Medium Roast Arabica Coffee 500g</t>
  </si>
  <si>
    <t>Fluorescent Tube x3</t>
  </si>
  <si>
    <t>37x Samsung Galaxy A22 5G Case</t>
  </si>
  <si>
    <t>Spare key for locker#12 &amp; 15</t>
  </si>
  <si>
    <t>Timpson</t>
  </si>
  <si>
    <t>Refund of spare key for pedestal#18</t>
  </si>
  <si>
    <t>Spare key for pedestal#18</t>
  </si>
  <si>
    <t>370 2120 37011</t>
  </si>
  <si>
    <t>Travel Lodge SWEP placement</t>
  </si>
  <si>
    <t>Travel Lodge</t>
  </si>
  <si>
    <t>112 4207</t>
  </si>
  <si>
    <t>Theatre Marketing</t>
  </si>
  <si>
    <t>Event and show promotion</t>
  </si>
  <si>
    <t>103 4020</t>
  </si>
  <si>
    <t>Economic Development</t>
  </si>
  <si>
    <t>Newsletter creation for regular communications with businesses</t>
  </si>
  <si>
    <t>MailChimp</t>
  </si>
  <si>
    <t>Marketing</t>
  </si>
  <si>
    <t xml:space="preserve">Department </t>
  </si>
  <si>
    <t xml:space="preserve">of </t>
  </si>
  <si>
    <t xml:space="preserve">incurring the </t>
  </si>
  <si>
    <t>Summary of the purpose of the expenditure</t>
  </si>
  <si>
    <t>e.g. computers, software etc</t>
  </si>
  <si>
    <t>Transaction</t>
  </si>
  <si>
    <t>CCentre</t>
  </si>
  <si>
    <t>ACode</t>
  </si>
  <si>
    <t>Classification</t>
  </si>
  <si>
    <t>expenditure</t>
  </si>
  <si>
    <t>e</t>
  </si>
  <si>
    <t>greenspace</t>
  </si>
  <si>
    <t>sink plugs and chains for changing rooms</t>
  </si>
  <si>
    <t>wilco</t>
  </si>
  <si>
    <t>misc</t>
  </si>
  <si>
    <t>museum</t>
  </si>
  <si>
    <t>ferry ticket</t>
  </si>
  <si>
    <t xml:space="preserve">Isle of man event services </t>
  </si>
  <si>
    <t>travel agent</t>
  </si>
  <si>
    <t>keys for café</t>
  </si>
  <si>
    <t>Guardwell</t>
  </si>
  <si>
    <t>Locksmith</t>
  </si>
  <si>
    <t>Tracker for SANG truck</t>
  </si>
  <si>
    <t>Automotive vodafone</t>
  </si>
  <si>
    <t>automotive parts</t>
  </si>
  <si>
    <t>00510</t>
  </si>
  <si>
    <t>Tracker for Greenspace truck</t>
  </si>
  <si>
    <t>climbing rope and bag</t>
  </si>
  <si>
    <t>Honey Brothers</t>
  </si>
  <si>
    <t>Arb supplies</t>
  </si>
  <si>
    <t>knapsack sprayer</t>
  </si>
  <si>
    <t>Rigby Taylor</t>
  </si>
  <si>
    <t>Horticultural supplies</t>
  </si>
  <si>
    <t>Greenspace</t>
  </si>
  <si>
    <t>Car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</si>
</sst>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00"/>
    <numFmt numFmtId="167" formatCode="[$-409]d\-mmm\-yy;@"/>
  </numFmts>
  <fonts count="18" x14ac:knownFonts="1">
    <font>
      <sz val="10"/>
      <name val="Arial"/>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name val="Times New Roman"/>
      <family val="1"/>
    </font>
    <font>
      <sz val="10"/>
      <color indexed="8"/>
      <name val="Helvetica"/>
    </font>
    <font>
      <sz val="10"/>
      <color indexed="8"/>
      <name val="Arial"/>
      <family val="2"/>
    </font>
    <font>
      <sz val="12"/>
      <color indexed="8"/>
      <name val="Times New Roman"/>
      <family val="1"/>
    </font>
    <font>
      <b/>
      <sz val="14"/>
      <name val="Arial"/>
      <family val="2"/>
    </font>
    <font>
      <sz val="14"/>
      <name val="Arial"/>
      <family val="2"/>
    </font>
    <font>
      <b/>
      <sz val="9"/>
      <name val="Arial"/>
      <family val="2"/>
    </font>
    <font>
      <sz val="14"/>
      <name val="Times New Roman"/>
      <family val="1"/>
    </font>
    <font>
      <sz val="12"/>
      <name val="Arial"/>
      <family val="2"/>
    </font>
    <font>
      <b/>
      <sz val="12"/>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auto="1"/>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rgb="FF92D050"/>
        <bgColor rgb="FF000000"/>
      </patternFill>
    </fill>
  </fills>
  <borders count="5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0" fontId="8" fillId="0" borderId="0"/>
    <xf numFmtId="0" fontId="6" fillId="0" borderId="0"/>
    <xf numFmtId="0" fontId="9" fillId="0" borderId="0" applyNumberFormat="0" applyFill="0" applyBorder="0" applyProtection="0">
      <alignment vertical="top" wrapText="1"/>
    </xf>
  </cellStyleXfs>
  <cellXfs count="242">
    <xf numFmtId="0" fontId="0" fillId="0" borderId="0" xfId="0"/>
    <xf numFmtId="0" fontId="0" fillId="0" borderId="1" xfId="0" applyBorder="1"/>
    <xf numFmtId="0" fontId="1" fillId="0" borderId="2" xfId="0" applyFont="1" applyBorder="1"/>
    <xf numFmtId="0" fontId="1" fillId="0" borderId="1" xfId="0" applyFont="1" applyBorder="1"/>
    <xf numFmtId="0" fontId="1" fillId="0" borderId="3" xfId="0" applyFont="1" applyBorder="1"/>
    <xf numFmtId="0" fontId="0" fillId="0" borderId="4" xfId="0" applyBorder="1"/>
    <xf numFmtId="0" fontId="0" fillId="0" borderId="5" xfId="0" applyBorder="1"/>
    <xf numFmtId="0" fontId="1" fillId="0" borderId="6" xfId="0" applyFont="1" applyBorder="1"/>
    <xf numFmtId="0" fontId="1" fillId="0" borderId="0" xfId="0" applyFont="1"/>
    <xf numFmtId="0" fontId="1" fillId="0" borderId="2" xfId="0" applyFont="1" applyBorder="1" applyAlignment="1">
      <alignment horizontal="center" wrapText="1"/>
    </xf>
    <xf numFmtId="0" fontId="1" fillId="0" borderId="7" xfId="0" applyFont="1" applyBorder="1" applyAlignment="1">
      <alignment horizontal="right"/>
    </xf>
    <xf numFmtId="15" fontId="6" fillId="0" borderId="0" xfId="0" applyNumberFormat="1" applyFont="1"/>
    <xf numFmtId="0" fontId="6" fillId="0" borderId="0" xfId="0"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2" fillId="0" borderId="2" xfId="1" applyNumberFormat="1" applyFont="1" applyBorder="1" applyAlignment="1" applyProtection="1">
      <alignment horizontal="center"/>
      <protection locked="0"/>
    </xf>
    <xf numFmtId="165" fontId="2" fillId="0" borderId="2" xfId="1" applyNumberFormat="1" applyFont="1" applyBorder="1" applyAlignment="1" applyProtection="1">
      <alignment horizontal="center"/>
      <protection locked="0"/>
    </xf>
    <xf numFmtId="166" fontId="2" fillId="0" borderId="2" xfId="1" applyNumberFormat="1" applyFont="1" applyBorder="1" applyAlignment="1" applyProtection="1">
      <alignment horizontal="center"/>
      <protection locked="0"/>
    </xf>
    <xf numFmtId="166" fontId="2" fillId="0" borderId="2" xfId="1" applyNumberFormat="1" applyFont="1" applyBorder="1" applyAlignment="1">
      <alignment horizontal="center"/>
    </xf>
    <xf numFmtId="164" fontId="2" fillId="0" borderId="2" xfId="1" applyNumberFormat="1" applyFont="1" applyBorder="1" applyAlignment="1">
      <alignment horizontal="center"/>
    </xf>
    <xf numFmtId="4" fontId="0" fillId="0" borderId="18" xfId="0" applyNumberFormat="1" applyBorder="1"/>
    <xf numFmtId="4" fontId="1"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2"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1" fillId="0" borderId="2" xfId="0" applyNumberFormat="1" applyFont="1" applyBorder="1" applyAlignment="1" applyProtection="1">
      <alignment horizontal="center"/>
      <protection locked="0"/>
    </xf>
    <xf numFmtId="1" fontId="6" fillId="0" borderId="2" xfId="0" applyNumberFormat="1" applyFont="1" applyBorder="1"/>
    <xf numFmtId="14" fontId="0" fillId="0" borderId="17" xfId="0" applyNumberFormat="1" applyBorder="1" applyProtection="1">
      <protection locked="0"/>
    </xf>
    <xf numFmtId="4" fontId="6" fillId="0" borderId="25" xfId="0" applyNumberFormat="1" applyFont="1" applyBorder="1"/>
    <xf numFmtId="1" fontId="6" fillId="0" borderId="17" xfId="0" applyNumberFormat="1" applyFont="1" applyBorder="1"/>
    <xf numFmtId="0" fontId="1" fillId="0" borderId="25" xfId="0" applyFont="1" applyBorder="1"/>
    <xf numFmtId="0" fontId="1" fillId="0" borderId="7" xfId="0" applyFont="1" applyBorder="1"/>
    <xf numFmtId="4" fontId="0" fillId="0" borderId="0" xfId="0" applyNumberFormat="1"/>
    <xf numFmtId="4" fontId="0" fillId="2" borderId="2" xfId="0" applyNumberFormat="1" applyFill="1" applyBorder="1" applyProtection="1">
      <protection locked="0"/>
    </xf>
    <xf numFmtId="0" fontId="1" fillId="0" borderId="28" xfId="0" applyFont="1" applyBorder="1" applyAlignment="1">
      <alignment horizontal="center"/>
    </xf>
    <xf numFmtId="0" fontId="1" fillId="0" borderId="21" xfId="0" applyFont="1" applyBorder="1" applyAlignment="1">
      <alignment horizontal="center"/>
    </xf>
    <xf numFmtId="0" fontId="1" fillId="0" borderId="20" xfId="0" applyFont="1" applyBorder="1" applyAlignment="1">
      <alignment horizontal="center"/>
    </xf>
    <xf numFmtId="0" fontId="6" fillId="0" borderId="13" xfId="0" applyFont="1" applyBorder="1" applyAlignment="1">
      <alignment horizontal="center"/>
    </xf>
    <xf numFmtId="0" fontId="1" fillId="0" borderId="35" xfId="0" applyFont="1" applyBorder="1"/>
    <xf numFmtId="0" fontId="1" fillId="0" borderId="15" xfId="0" applyFont="1" applyBorder="1" applyAlignment="1">
      <alignment horizontal="center"/>
    </xf>
    <xf numFmtId="0" fontId="0" fillId="0" borderId="35" xfId="0" applyBorder="1"/>
    <xf numFmtId="0" fontId="0" fillId="0" borderId="0" xfId="0" quotePrefix="1"/>
    <xf numFmtId="164" fontId="11" fillId="4" borderId="37" xfId="0" applyNumberFormat="1" applyFont="1" applyFill="1" applyBorder="1" applyAlignment="1">
      <alignment horizontal="center"/>
    </xf>
    <xf numFmtId="164" fontId="11" fillId="4" borderId="37" xfId="0" applyNumberFormat="1" applyFont="1" applyFill="1" applyBorder="1" applyAlignment="1">
      <alignment horizontal="left"/>
    </xf>
    <xf numFmtId="0" fontId="1" fillId="0" borderId="43" xfId="0" applyFont="1" applyBorder="1" applyAlignment="1">
      <alignment horizontal="center"/>
    </xf>
    <xf numFmtId="0" fontId="1" fillId="0" borderId="46" xfId="0" applyFont="1" applyBorder="1" applyAlignment="1">
      <alignment horizontal="center"/>
    </xf>
    <xf numFmtId="4" fontId="0" fillId="0" borderId="39" xfId="0" applyNumberFormat="1" applyBorder="1"/>
    <xf numFmtId="0" fontId="1" fillId="0" borderId="42" xfId="0" applyFont="1" applyBorder="1" applyAlignment="1">
      <alignment horizontal="center"/>
    </xf>
    <xf numFmtId="4" fontId="10" fillId="3" borderId="37" xfId="0" applyNumberFormat="1" applyFont="1" applyFill="1" applyBorder="1"/>
    <xf numFmtId="0" fontId="1" fillId="0" borderId="42" xfId="0" applyFont="1" applyBorder="1"/>
    <xf numFmtId="0" fontId="1" fillId="0" borderId="21" xfId="0" applyFont="1" applyBorder="1"/>
    <xf numFmtId="0" fontId="12" fillId="6" borderId="39" xfId="0" applyFont="1" applyFill="1" applyBorder="1"/>
    <xf numFmtId="0" fontId="13" fillId="0" borderId="1" xfId="0" applyFont="1" applyBorder="1"/>
    <xf numFmtId="0" fontId="12" fillId="0" borderId="1" xfId="0" applyFont="1" applyBorder="1"/>
    <xf numFmtId="0" fontId="13" fillId="0" borderId="0" xfId="0" applyFont="1"/>
    <xf numFmtId="0" fontId="12" fillId="6" borderId="6" xfId="0" applyFont="1" applyFill="1" applyBorder="1"/>
    <xf numFmtId="0" fontId="12" fillId="0" borderId="0" xfId="0" applyFont="1"/>
    <xf numFmtId="0" fontId="12" fillId="6" borderId="43" xfId="0" applyFont="1" applyFill="1" applyBorder="1" applyAlignment="1">
      <alignment horizontal="center" wrapText="1"/>
    </xf>
    <xf numFmtId="0" fontId="12" fillId="6" borderId="45" xfId="0" applyFont="1" applyFill="1" applyBorder="1" applyAlignment="1">
      <alignment horizontal="right"/>
    </xf>
    <xf numFmtId="167" fontId="12" fillId="6" borderId="43" xfId="0" applyNumberFormat="1" applyFont="1" applyFill="1" applyBorder="1" applyAlignment="1" applyProtection="1">
      <alignment horizontal="center"/>
      <protection locked="0"/>
    </xf>
    <xf numFmtId="15" fontId="13" fillId="0" borderId="0" xfId="0" applyNumberFormat="1" applyFont="1"/>
    <xf numFmtId="0" fontId="12" fillId="0" borderId="0" xfId="0" applyFont="1" applyAlignment="1">
      <alignment horizontal="center" wrapText="1"/>
    </xf>
    <xf numFmtId="0" fontId="12" fillId="0" borderId="36" xfId="0" applyFont="1" applyBorder="1" applyAlignment="1">
      <alignment horizontal="center" wrapText="1"/>
    </xf>
    <xf numFmtId="0" fontId="12" fillId="0" borderId="5" xfId="0" applyFont="1" applyBorder="1" applyAlignment="1">
      <alignment horizontal="center" wrapText="1"/>
    </xf>
    <xf numFmtId="0" fontId="12" fillId="0" borderId="43" xfId="0" applyFont="1" applyBorder="1" applyAlignment="1">
      <alignment horizontal="center"/>
    </xf>
    <xf numFmtId="0" fontId="13" fillId="0" borderId="0" xfId="0" applyFont="1" applyAlignment="1">
      <alignment horizontal="center"/>
    </xf>
    <xf numFmtId="0" fontId="12" fillId="0" borderId="12" xfId="0" applyFont="1" applyBorder="1" applyAlignment="1">
      <alignment horizontal="center"/>
    </xf>
    <xf numFmtId="0" fontId="13" fillId="0" borderId="15" xfId="0" applyFont="1" applyBorder="1" applyAlignment="1">
      <alignment horizontal="center"/>
    </xf>
    <xf numFmtId="0" fontId="13" fillId="0" borderId="14" xfId="0" applyFont="1" applyBorder="1"/>
    <xf numFmtId="0" fontId="13" fillId="0" borderId="15" xfId="0" applyFont="1" applyBorder="1"/>
    <xf numFmtId="0" fontId="13" fillId="0" borderId="22" xfId="0" applyFont="1" applyBorder="1"/>
    <xf numFmtId="14" fontId="13" fillId="0" borderId="17" xfId="0" applyNumberFormat="1" applyFont="1" applyBorder="1" applyProtection="1">
      <protection locked="0"/>
    </xf>
    <xf numFmtId="0" fontId="13" fillId="0" borderId="39" xfId="0" applyFont="1" applyBorder="1" applyAlignment="1" applyProtection="1">
      <alignment horizontal="center"/>
      <protection locked="0"/>
    </xf>
    <xf numFmtId="4" fontId="13" fillId="0" borderId="39" xfId="0" applyNumberFormat="1" applyFont="1" applyBorder="1"/>
    <xf numFmtId="0" fontId="13" fillId="0" borderId="38"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164" fontId="15" fillId="0" borderId="39" xfId="2" applyNumberFormat="1" applyFont="1" applyBorder="1" applyAlignment="1">
      <alignment horizontal="center"/>
    </xf>
    <xf numFmtId="164" fontId="15" fillId="0" borderId="39" xfId="2" applyNumberFormat="1" applyFont="1" applyBorder="1" applyAlignment="1" applyProtection="1">
      <alignment horizontal="center"/>
      <protection locked="0"/>
    </xf>
    <xf numFmtId="164" fontId="15" fillId="0" borderId="39" xfId="2" applyNumberFormat="1" applyFont="1" applyBorder="1" applyAlignment="1" applyProtection="1">
      <alignment horizontal="left"/>
      <protection locked="0"/>
    </xf>
    <xf numFmtId="1" fontId="13" fillId="0" borderId="38" xfId="0" applyNumberFormat="1" applyFont="1" applyBorder="1" applyAlignment="1">
      <alignment horizontal="center"/>
    </xf>
    <xf numFmtId="1" fontId="13" fillId="0" borderId="41" xfId="0" applyNumberFormat="1" applyFont="1" applyBorder="1" applyAlignment="1">
      <alignment horizontal="center"/>
    </xf>
    <xf numFmtId="1" fontId="13" fillId="0" borderId="40" xfId="0" applyNumberFormat="1" applyFont="1" applyBorder="1" applyAlignment="1">
      <alignment horizontal="center"/>
    </xf>
    <xf numFmtId="4" fontId="12" fillId="5" borderId="18" xfId="0" applyNumberFormat="1" applyFont="1" applyFill="1" applyBorder="1"/>
    <xf numFmtId="0" fontId="13" fillId="7" borderId="18" xfId="0" applyFont="1" applyFill="1" applyBorder="1"/>
    <xf numFmtId="0" fontId="13" fillId="7" borderId="18" xfId="0" applyFont="1" applyFill="1" applyBorder="1" applyAlignment="1">
      <alignment horizontal="left"/>
    </xf>
    <xf numFmtId="0" fontId="13" fillId="7" borderId="33" xfId="0" applyFont="1" applyFill="1" applyBorder="1" applyAlignment="1">
      <alignment horizontal="left"/>
    </xf>
    <xf numFmtId="0" fontId="13" fillId="7" borderId="24" xfId="0" applyFont="1" applyFill="1" applyBorder="1" applyAlignment="1">
      <alignment horizontal="left"/>
    </xf>
    <xf numFmtId="0" fontId="16" fillId="0" borderId="0" xfId="0" applyFont="1"/>
    <xf numFmtId="0" fontId="16" fillId="0" borderId="20" xfId="0" applyFont="1" applyBorder="1"/>
    <xf numFmtId="0" fontId="16" fillId="0" borderId="21" xfId="0" applyFont="1" applyBorder="1"/>
    <xf numFmtId="0" fontId="16" fillId="0" borderId="22" xfId="0" applyFont="1" applyBorder="1"/>
    <xf numFmtId="0" fontId="16" fillId="0" borderId="35" xfId="0" applyFont="1" applyBorder="1"/>
    <xf numFmtId="4" fontId="16" fillId="0" borderId="0" xfId="0" applyNumberFormat="1" applyFont="1"/>
    <xf numFmtId="4" fontId="13" fillId="3" borderId="39" xfId="0" applyNumberFormat="1" applyFont="1" applyFill="1" applyBorder="1"/>
    <xf numFmtId="14" fontId="13" fillId="3" borderId="17" xfId="0" applyNumberFormat="1" applyFont="1" applyFill="1" applyBorder="1" applyProtection="1">
      <protection locked="0"/>
    </xf>
    <xf numFmtId="1" fontId="13" fillId="0" borderId="41" xfId="0" applyNumberFormat="1" applyFont="1" applyBorder="1"/>
    <xf numFmtId="0" fontId="0" fillId="8" borderId="0" xfId="0" applyFill="1"/>
    <xf numFmtId="0" fontId="13" fillId="0" borderId="1" xfId="0" applyFont="1" applyBorder="1" applyAlignment="1">
      <alignment horizontal="center" vertical="center"/>
    </xf>
    <xf numFmtId="0" fontId="13" fillId="0" borderId="1" xfId="0" applyFont="1" applyBorder="1" applyAlignment="1">
      <alignment vertical="center"/>
    </xf>
    <xf numFmtId="0" fontId="12" fillId="0" borderId="1" xfId="0" applyFont="1" applyBorder="1" applyAlignment="1">
      <alignment horizontal="right"/>
    </xf>
    <xf numFmtId="0" fontId="12" fillId="0" borderId="0" xfId="0" applyFont="1" applyAlignment="1">
      <alignment vertical="center"/>
    </xf>
    <xf numFmtId="0" fontId="13" fillId="0" borderId="0" xfId="0" applyFont="1" applyAlignment="1">
      <alignment horizontal="right"/>
    </xf>
    <xf numFmtId="15" fontId="13" fillId="0" borderId="0" xfId="0" applyNumberFormat="1" applyFont="1" applyAlignment="1">
      <alignment vertical="center"/>
    </xf>
    <xf numFmtId="0" fontId="13" fillId="0" borderId="0" xfId="0" applyFont="1" applyAlignment="1">
      <alignment vertical="center"/>
    </xf>
    <xf numFmtId="0" fontId="12" fillId="0" borderId="36" xfId="0" applyFont="1" applyBorder="1" applyAlignment="1">
      <alignment horizontal="center" vertical="center" wrapText="1"/>
    </xf>
    <xf numFmtId="0" fontId="12" fillId="0" borderId="0" xfId="0" applyFont="1" applyAlignment="1">
      <alignment horizontal="right" wrapText="1"/>
    </xf>
    <xf numFmtId="0" fontId="12" fillId="0" borderId="5" xfId="0" applyFont="1" applyBorder="1" applyAlignment="1">
      <alignment horizontal="right" wrapText="1"/>
    </xf>
    <xf numFmtId="0" fontId="13" fillId="0" borderId="15" xfId="0" applyFont="1" applyBorder="1" applyAlignment="1">
      <alignment horizontal="center" vertical="center"/>
    </xf>
    <xf numFmtId="0" fontId="13" fillId="0" borderId="15" xfId="0" applyFont="1" applyBorder="1" applyAlignment="1">
      <alignment horizontal="right"/>
    </xf>
    <xf numFmtId="0" fontId="13" fillId="0" borderId="22" xfId="0" applyFont="1" applyBorder="1" applyAlignment="1">
      <alignment horizontal="right"/>
    </xf>
    <xf numFmtId="1" fontId="13" fillId="0" borderId="38" xfId="0" applyNumberFormat="1" applyFont="1" applyBorder="1" applyAlignment="1">
      <alignment vertical="center"/>
    </xf>
    <xf numFmtId="1" fontId="13" fillId="0" borderId="40" xfId="0" applyNumberFormat="1" applyFont="1" applyBorder="1" applyAlignment="1">
      <alignment vertical="center"/>
    </xf>
    <xf numFmtId="1" fontId="13" fillId="0" borderId="41" xfId="0" applyNumberFormat="1" applyFont="1" applyBorder="1" applyAlignment="1">
      <alignment vertical="center"/>
    </xf>
    <xf numFmtId="164" fontId="13" fillId="0" borderId="39" xfId="2" applyNumberFormat="1" applyFont="1" applyBorder="1" applyAlignment="1">
      <alignment horizontal="center"/>
    </xf>
    <xf numFmtId="164" fontId="13" fillId="0" borderId="39" xfId="2" applyNumberFormat="1" applyFont="1" applyBorder="1" applyAlignment="1" applyProtection="1">
      <alignment horizontal="right"/>
      <protection locked="0"/>
    </xf>
    <xf numFmtId="1" fontId="13" fillId="0" borderId="38" xfId="0" applyNumberFormat="1" applyFont="1" applyBorder="1" applyAlignment="1">
      <alignment horizontal="center" vertical="center"/>
    </xf>
    <xf numFmtId="1" fontId="13" fillId="0" borderId="40" xfId="0" applyNumberFormat="1" applyFont="1" applyBorder="1" applyAlignment="1">
      <alignment horizontal="center" vertical="center"/>
    </xf>
    <xf numFmtId="1" fontId="13" fillId="0" borderId="41" xfId="0" applyNumberFormat="1" applyFont="1" applyBorder="1" applyAlignment="1">
      <alignment horizontal="center" vertical="center"/>
    </xf>
    <xf numFmtId="0" fontId="13" fillId="7" borderId="18" xfId="0" applyFont="1" applyFill="1" applyBorder="1" applyAlignment="1">
      <alignment horizontal="right"/>
    </xf>
    <xf numFmtId="0" fontId="13" fillId="7" borderId="33" xfId="0" applyFont="1" applyFill="1" applyBorder="1" applyAlignment="1">
      <alignment horizontal="right"/>
    </xf>
    <xf numFmtId="0" fontId="13" fillId="7" borderId="24" xfId="0" applyFont="1" applyFill="1" applyBorder="1" applyAlignment="1">
      <alignment horizontal="right"/>
    </xf>
    <xf numFmtId="0" fontId="6" fillId="0" borderId="0" xfId="0" applyFont="1" applyAlignment="1">
      <alignment vertical="center"/>
    </xf>
    <xf numFmtId="0" fontId="6" fillId="0" borderId="0" xfId="0" applyFont="1" applyAlignment="1">
      <alignment horizontal="right"/>
    </xf>
    <xf numFmtId="0" fontId="16" fillId="0" borderId="0" xfId="0" applyFont="1" applyAlignment="1">
      <alignment vertical="center"/>
    </xf>
    <xf numFmtId="0" fontId="16" fillId="0" borderId="0" xfId="0" applyFont="1" applyAlignment="1">
      <alignment horizontal="right"/>
    </xf>
    <xf numFmtId="0" fontId="6" fillId="0" borderId="0" xfId="0" applyFont="1" applyAlignment="1">
      <alignment horizontal="center" vertical="center"/>
    </xf>
    <xf numFmtId="1" fontId="13" fillId="0" borderId="38" xfId="0" applyNumberFormat="1" applyFont="1" applyBorder="1"/>
    <xf numFmtId="1" fontId="13" fillId="0" borderId="40" xfId="0" applyNumberFormat="1" applyFont="1" applyBorder="1"/>
    <xf numFmtId="164" fontId="15" fillId="0" borderId="34" xfId="2" applyNumberFormat="1" applyFont="1" applyBorder="1" applyAlignment="1" applyProtection="1">
      <alignment horizontal="left"/>
      <protection locked="0"/>
    </xf>
    <xf numFmtId="0" fontId="6" fillId="0" borderId="0" xfId="3"/>
    <xf numFmtId="0" fontId="6" fillId="0" borderId="0" xfId="3" applyAlignment="1">
      <alignment horizontal="left"/>
    </xf>
    <xf numFmtId="0" fontId="6" fillId="0" borderId="0" xfId="3" applyAlignment="1">
      <alignment horizontal="right"/>
    </xf>
    <xf numFmtId="1" fontId="13" fillId="0" borderId="38" xfId="0" applyNumberFormat="1" applyFont="1" applyBorder="1" applyAlignment="1">
      <alignment horizontal="left" vertical="center"/>
    </xf>
    <xf numFmtId="14" fontId="6" fillId="0" borderId="17" xfId="0" applyNumberFormat="1" applyFont="1" applyBorder="1" applyProtection="1">
      <protection locked="0"/>
    </xf>
    <xf numFmtId="0" fontId="6" fillId="0" borderId="39" xfId="0" applyFont="1" applyBorder="1" applyAlignment="1" applyProtection="1">
      <alignment horizontal="center"/>
      <protection locked="0"/>
    </xf>
    <xf numFmtId="4" fontId="0" fillId="0" borderId="39" xfId="0" applyNumberFormat="1" applyBorder="1" applyProtection="1">
      <protection locked="0"/>
    </xf>
    <xf numFmtId="4" fontId="6" fillId="0" borderId="39" xfId="0" applyNumberFormat="1" applyFont="1" applyBorder="1"/>
    <xf numFmtId="1" fontId="6" fillId="0" borderId="39" xfId="0" applyNumberFormat="1" applyFont="1" applyBorder="1"/>
    <xf numFmtId="1" fontId="6" fillId="0" borderId="39" xfId="0" quotePrefix="1" applyNumberFormat="1" applyFont="1" applyBorder="1"/>
    <xf numFmtId="164" fontId="2" fillId="0" borderId="39" xfId="1" applyNumberFormat="1" applyFont="1" applyBorder="1" applyAlignment="1">
      <alignment horizontal="center"/>
    </xf>
    <xf numFmtId="164" fontId="2" fillId="0" borderId="39" xfId="1" applyNumberFormat="1" applyFont="1" applyBorder="1" applyAlignment="1" applyProtection="1">
      <alignment horizontal="left"/>
      <protection locked="0"/>
    </xf>
    <xf numFmtId="164" fontId="2" fillId="0" borderId="39" xfId="1" applyNumberFormat="1" applyFont="1" applyBorder="1" applyAlignment="1" applyProtection="1">
      <alignment horizontal="left" wrapText="1"/>
      <protection locked="0"/>
    </xf>
    <xf numFmtId="164" fontId="2" fillId="0" borderId="0" xfId="1" applyNumberFormat="1" applyFont="1" applyAlignment="1" applyProtection="1">
      <alignment horizontal="left"/>
      <protection locked="0"/>
    </xf>
    <xf numFmtId="0" fontId="0" fillId="0" borderId="39" xfId="0" applyBorder="1" applyAlignment="1" applyProtection="1">
      <alignment horizontal="center"/>
      <protection locked="0"/>
    </xf>
    <xf numFmtId="4" fontId="1" fillId="5" borderId="19" xfId="0" applyNumberFormat="1" applyFont="1" applyFill="1" applyBorder="1"/>
    <xf numFmtId="4" fontId="1" fillId="5" borderId="39" xfId="0" applyNumberFormat="1" applyFont="1" applyFill="1" applyBorder="1"/>
    <xf numFmtId="1" fontId="1" fillId="5" borderId="19" xfId="0" applyNumberFormat="1" applyFont="1" applyFill="1" applyBorder="1"/>
    <xf numFmtId="0" fontId="0" fillId="5" borderId="18" xfId="0" applyFill="1" applyBorder="1"/>
    <xf numFmtId="0" fontId="0" fillId="5" borderId="18" xfId="0" applyFill="1" applyBorder="1" applyAlignment="1">
      <alignment horizontal="left"/>
    </xf>
    <xf numFmtId="0" fontId="0" fillId="5" borderId="33" xfId="0" applyFill="1" applyBorder="1" applyAlignment="1">
      <alignment horizontal="left"/>
    </xf>
    <xf numFmtId="0" fontId="0" fillId="5" borderId="24" xfId="0" applyFill="1" applyBorder="1" applyAlignment="1">
      <alignment horizontal="left"/>
    </xf>
    <xf numFmtId="0" fontId="17" fillId="0" borderId="44" xfId="0" applyFont="1" applyBorder="1" applyAlignment="1">
      <alignment horizontal="center"/>
    </xf>
    <xf numFmtId="0" fontId="17" fillId="0" borderId="42" xfId="0" applyFont="1" applyBorder="1" applyAlignment="1">
      <alignment horizontal="center"/>
    </xf>
    <xf numFmtId="0" fontId="1" fillId="0" borderId="0" xfId="0" applyFont="1" applyAlignment="1">
      <alignment horizontal="center"/>
    </xf>
    <xf numFmtId="1" fontId="13" fillId="0" borderId="38" xfId="0" applyNumberFormat="1" applyFont="1" applyBorder="1" applyAlignment="1">
      <alignment horizontal="center"/>
    </xf>
    <xf numFmtId="1" fontId="13" fillId="0" borderId="40" xfId="0" applyNumberFormat="1" applyFont="1" applyBorder="1" applyAlignment="1">
      <alignment horizontal="center"/>
    </xf>
    <xf numFmtId="1" fontId="13" fillId="0" borderId="41" xfId="0" applyNumberFormat="1" applyFont="1" applyBorder="1" applyAlignment="1">
      <alignment horizontal="center"/>
    </xf>
    <xf numFmtId="0" fontId="12" fillId="5" borderId="29" xfId="0" applyFont="1" applyFill="1" applyBorder="1" applyAlignment="1">
      <alignment horizontal="center"/>
    </xf>
    <xf numFmtId="0" fontId="12" fillId="5" borderId="30" xfId="0" applyFont="1" applyFill="1" applyBorder="1" applyAlignment="1">
      <alignment horizontal="center"/>
    </xf>
    <xf numFmtId="1" fontId="13" fillId="7" borderId="33" xfId="0" applyNumberFormat="1" applyFont="1" applyFill="1" applyBorder="1" applyAlignment="1">
      <alignment horizontal="center"/>
    </xf>
    <xf numFmtId="1" fontId="13" fillId="7" borderId="50" xfId="0" applyNumberFormat="1" applyFont="1" applyFill="1" applyBorder="1" applyAlignment="1">
      <alignment horizontal="center"/>
    </xf>
    <xf numFmtId="1" fontId="13" fillId="7" borderId="30" xfId="0" applyNumberFormat="1" applyFont="1" applyFill="1" applyBorder="1" applyAlignment="1">
      <alignment horizontal="center"/>
    </xf>
    <xf numFmtId="0" fontId="13" fillId="6" borderId="38" xfId="0" applyFont="1" applyFill="1" applyBorder="1" applyAlignment="1" applyProtection="1">
      <alignment horizontal="center"/>
      <protection locked="0"/>
    </xf>
    <xf numFmtId="0" fontId="13" fillId="6" borderId="40" xfId="0" applyFont="1" applyFill="1" applyBorder="1" applyAlignment="1" applyProtection="1">
      <alignment horizontal="center"/>
      <protection locked="0"/>
    </xf>
    <xf numFmtId="0" fontId="12" fillId="0" borderId="47" xfId="0" applyFont="1" applyBorder="1" applyAlignment="1">
      <alignment horizontal="center" wrapText="1"/>
    </xf>
    <xf numFmtId="0" fontId="12" fillId="0" borderId="48" xfId="0" applyFont="1" applyBorder="1" applyAlignment="1">
      <alignment horizontal="center" wrapText="1"/>
    </xf>
    <xf numFmtId="0" fontId="12" fillId="0" borderId="49" xfId="0" applyFont="1" applyBorder="1" applyAlignment="1">
      <alignment horizontal="center" wrapText="1"/>
    </xf>
    <xf numFmtId="0" fontId="12" fillId="0" borderId="4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8" xfId="0"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12" fillId="0" borderId="4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5" xfId="0" applyFont="1" applyBorder="1" applyAlignment="1">
      <alignment horizontal="center" vertical="center" wrapText="1"/>
    </xf>
    <xf numFmtId="0" fontId="1" fillId="0" borderId="44" xfId="0" applyFont="1" applyBorder="1" applyAlignment="1">
      <alignment horizontal="center"/>
    </xf>
    <xf numFmtId="0" fontId="1" fillId="0" borderId="42" xfId="0" applyFont="1" applyBorder="1" applyAlignment="1">
      <alignment horizontal="center"/>
    </xf>
    <xf numFmtId="0" fontId="1" fillId="0" borderId="45" xfId="0" applyFont="1" applyBorder="1" applyAlignment="1">
      <alignment horizontal="center"/>
    </xf>
    <xf numFmtId="0" fontId="1" fillId="0" borderId="22" xfId="0" applyFont="1" applyBorder="1" applyAlignment="1">
      <alignment horizontal="center"/>
    </xf>
    <xf numFmtId="0" fontId="1" fillId="0" borderId="36" xfId="0" applyFont="1" applyBorder="1" applyAlignment="1">
      <alignment horizontal="center"/>
    </xf>
    <xf numFmtId="0" fontId="1" fillId="0" borderId="35" xfId="0" applyFont="1" applyBorder="1" applyAlignment="1">
      <alignment horizontal="center"/>
    </xf>
    <xf numFmtId="0" fontId="1" fillId="5" borderId="29" xfId="0" applyFont="1" applyFill="1" applyBorder="1" applyAlignment="1">
      <alignment horizontal="center"/>
    </xf>
    <xf numFmtId="0" fontId="1" fillId="5" borderId="30" xfId="0" applyFont="1" applyFill="1" applyBorder="1" applyAlignment="1">
      <alignment horizontal="center"/>
    </xf>
    <xf numFmtId="1" fontId="13" fillId="0" borderId="38" xfId="0" applyNumberFormat="1" applyFont="1"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12" fillId="0" borderId="43"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5" xfId="0" applyFont="1" applyBorder="1" applyAlignment="1">
      <alignment horizontal="right" vertical="center" wrapText="1"/>
    </xf>
    <xf numFmtId="0" fontId="12" fillId="0" borderId="44" xfId="0" applyFont="1" applyBorder="1" applyAlignment="1">
      <alignment horizontal="right" vertical="center" wrapText="1"/>
    </xf>
    <xf numFmtId="0" fontId="12" fillId="0" borderId="20" xfId="0" applyFont="1" applyBorder="1" applyAlignment="1">
      <alignment horizontal="right" vertical="center" wrapText="1"/>
    </xf>
    <xf numFmtId="0" fontId="12" fillId="0" borderId="22" xfId="0" applyFont="1" applyBorder="1" applyAlignment="1">
      <alignment horizontal="right" vertical="center" wrapText="1"/>
    </xf>
    <xf numFmtId="0" fontId="12" fillId="0" borderId="46"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6" xfId="0" applyFont="1" applyBorder="1" applyAlignment="1">
      <alignment horizontal="right" vertical="center" wrapText="1"/>
    </xf>
    <xf numFmtId="1" fontId="13" fillId="0" borderId="38" xfId="0" applyNumberFormat="1" applyFont="1" applyBorder="1" applyAlignment="1">
      <alignment horizontal="left"/>
    </xf>
    <xf numFmtId="1" fontId="13" fillId="0" borderId="40" xfId="0" applyNumberFormat="1" applyFont="1" applyBorder="1" applyAlignment="1">
      <alignment horizontal="left"/>
    </xf>
    <xf numFmtId="1" fontId="13" fillId="0" borderId="41" xfId="0" applyNumberFormat="1" applyFont="1" applyBorder="1" applyAlignment="1">
      <alignment horizontal="left"/>
    </xf>
    <xf numFmtId="0" fontId="1" fillId="0" borderId="27"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32" xfId="0" applyFont="1" applyBorder="1" applyAlignment="1">
      <alignment horizontal="center"/>
    </xf>
    <xf numFmtId="0" fontId="1" fillId="0" borderId="2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7" fillId="0" borderId="25"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26" xfId="0" applyFont="1" applyBorder="1" applyAlignment="1" applyProtection="1">
      <alignment horizontal="center"/>
      <protection locked="0"/>
    </xf>
  </cellXfs>
  <cellStyles count="5">
    <cellStyle name="Normal" xfId="0" builtinId="0"/>
    <cellStyle name="Normal 2" xfId="3" xr:uid="{00000000-0005-0000-0000-000001000000}"/>
    <cellStyle name="Normal 3" xfId="4" xr:uid="{00000000-0005-0000-0000-000002000000}"/>
    <cellStyle name="Normal_Redistribution and journal forms.xls" xfId="1" xr:uid="{00000000-0005-0000-0000-000003000000}"/>
    <cellStyle name="Normal_Redistribution and journal forms.xls 2" xfId="2" xr:uid="{00000000-0005-0000-0000-000004000000}"/>
  </cellStyles>
  <dxfs count="169">
    <dxf>
      <fill>
        <patternFill>
          <bgColor indexed="26"/>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Fiona Walton" id="{53DA6903-CC01-4E02-A418-156DAD933263}" userId="S::Fiona.Walton@surreyheath.gov.uk::66981641-25d0-40f0-92a8-f1123d84eed4" providerId="AD"/>
  <person displayName="Michelle Smith" id="{3CA71DAD-D2C7-47C7-8EDD-CFAABB3BA7C1}"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3CA71DAD-D2C7-47C7-8EDD-CFAABB3BA7C1}" id="{269F3DB1-3687-44BF-A969-CFE3D2B4617F}">
    <text>Please select Natwest credit card or Barclaycard procurement card depending on the card type you hold</text>
  </threadedComment>
  <threadedComment ref="B2" dT="2023-01-16T10:17:14.71" personId="{3CA71DAD-D2C7-47C7-8EDD-CFAABB3BA7C1}" id="{2C309E7B-7017-4773-A039-ABD9CCC5B0B9}">
    <text>Please enter your name</text>
  </threadedComment>
  <threadedComment ref="C3" dT="2023-01-16T10:13:18.86" personId="{3CA71DAD-D2C7-47C7-8EDD-CFAABB3BA7C1}" id="{8CC7422B-4AC5-47EB-9254-818BFE8E4437}">
    <text>Natwest - Statement start date is 11th of the month; Barclaycards - Statement start date is 12th of the month</text>
  </threadedComment>
  <threadedComment ref="E3" dT="2023-01-16T10:13:18.86" personId="{3CA71DAD-D2C7-47C7-8EDD-CFAABB3BA7C1}" id="{CFF6A5DA-68AB-4B25-9AAA-8A908ED6AF3E}">
    <text>Natwest - Statement end date is 10th of the month; Barclaycards - Statement end date is 11th of the month</text>
  </threadedComment>
  <threadedComment ref="A7" dT="2023-01-16T10:46:01.83" personId="{3CA71DAD-D2C7-47C7-8EDD-CFAABB3BA7C1}" id="{21690836-E61B-45F8-93A5-EEB4F3C31084}">
    <text>Please enter date of transaction as per the date on your statement</text>
  </threadedComment>
  <threadedComment ref="F7" dT="2023-01-16T10:11:43.29" personId="{3CA71DAD-D2C7-47C7-8EDD-CFAABB3BA7C1}" id="{AAAF1640-D7A7-4649-92FB-2E5D1B1DD3C2}">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B334FDA-7FF2-41AC-B779-B2A43441C3B5}">
    <text>Please select most appropriate category from dropdown list</text>
  </threadedComment>
  <threadedComment ref="B8" dT="2023-01-16T10:32:33.72" personId="{3CA71DAD-D2C7-47C7-8EDD-CFAABB3BA7C1}" id="{6AEF7F20-C9C0-4811-B1D6-C0B8D392464D}">
    <text>Please select VAT code - see key below for definition of each code</text>
  </threadedComment>
  <threadedComment ref="C8" dT="2023-01-16T10:44:38.41" personId="{3CA71DAD-D2C7-47C7-8EDD-CFAABB3BA7C1}" id="{3B4F536A-F290-4717-BC0C-DBDE724F5ED5}">
    <text>Please enter same amount in Net and Gross amount columns if no VAT.  If there is VAT, please ensure net amount + VAT amount is equal to the Gross Amount</text>
  </threadedComment>
  <threadedComment ref="D8" dT="2023-01-16T10:45:06.89" personId="{3CA71DAD-D2C7-47C7-8EDD-CFAABB3BA7C1}" id="{DE71337D-3D15-451F-9BB6-09FD8BCF9E61}">
    <text>Please enter amount if VAT code R or S is selected</text>
  </threadedComment>
  <threadedComment ref="E8" dT="2023-01-16T10:45:41.53" personId="{3CA71DAD-D2C7-47C7-8EDD-CFAABB3BA7C1}" id="{1F58C26A-2EF5-4B29-9F76-FEB34FE7723B}">
    <text>Please enter net amount (this will be the same as the gross amount if the gross amount does not include any vat)</text>
  </threadedComment>
  <threadedComment ref="C12" dT="2023-01-16T10:48:37.32" personId="{3CA71DAD-D2C7-47C7-8EDD-CFAABB3BA7C1}" id="{E9F55BD0-8D25-4A80-91BA-F1C28E381F39}">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3CA71DAD-D2C7-47C7-8EDD-CFAABB3BA7C1}" id="{2BEC9CDC-A8C4-484E-A251-009C77086657}">
    <text>Please select Natwest credit card or Barclaycard procurement card depending on the card type you hold</text>
  </threadedComment>
  <threadedComment ref="B2" dT="2023-01-16T10:17:14.71" personId="{3CA71DAD-D2C7-47C7-8EDD-CFAABB3BA7C1}" id="{656E749F-1C4C-4DD2-A762-47E8789EDB65}">
    <text>Please enter your name</text>
  </threadedComment>
  <threadedComment ref="C3" dT="2023-01-16T10:13:18.86" personId="{3CA71DAD-D2C7-47C7-8EDD-CFAABB3BA7C1}" id="{F6A322E6-C93A-49A7-A4C0-F8A0B952FDD5}">
    <text>Natwest - Statement start date is 11th of the month; Barclaycards - Statement start date is 12th of the month</text>
  </threadedComment>
  <threadedComment ref="E3" dT="2023-01-16T10:13:18.86" personId="{3CA71DAD-D2C7-47C7-8EDD-CFAABB3BA7C1}" id="{800F5EB9-26D2-46F3-97C5-2922AFB7AC76}">
    <text>Natwest - Statement end date is 10th of the month; Barclaycards - Statement end date is 11th of the month</text>
  </threadedComment>
  <threadedComment ref="A7" dT="2023-01-16T10:46:01.83" personId="{3CA71DAD-D2C7-47C7-8EDD-CFAABB3BA7C1}" id="{4A809A7B-1626-48ED-966C-DA69025CE4F6}">
    <text>Please enter date of transaction as per the date on your statement</text>
  </threadedComment>
  <threadedComment ref="F7" dT="2023-01-16T10:11:43.29" personId="{3CA71DAD-D2C7-47C7-8EDD-CFAABB3BA7C1}" id="{A99138FC-CD51-4583-B601-143D89A5AF17}">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AF60D2C-8CD5-4ADE-A454-19E90485910B}">
    <text>Please select most appropriate category from dropdown list</text>
  </threadedComment>
  <threadedComment ref="B8" dT="2023-01-16T10:32:33.72" personId="{3CA71DAD-D2C7-47C7-8EDD-CFAABB3BA7C1}" id="{EF039F3F-99C8-40C4-8235-C14FC9A353B1}">
    <text>Please select VAT code - see key below for definition of each code</text>
  </threadedComment>
  <threadedComment ref="C8" dT="2023-01-16T10:44:38.41" personId="{3CA71DAD-D2C7-47C7-8EDD-CFAABB3BA7C1}" id="{D2A3D633-1E71-4563-A4CF-4D4E786E56BF}">
    <text>Please enter same amount in Net and Gross amount columns if no VAT.  If there is VAT, please ensure net amount + VAT amount is equal to the Gross Amount</text>
  </threadedComment>
  <threadedComment ref="D8" dT="2023-01-16T10:45:06.89" personId="{3CA71DAD-D2C7-47C7-8EDD-CFAABB3BA7C1}" id="{B4FEDCD8-B9CC-4BEA-A612-996F6C8A1F99}">
    <text>Please enter amount if VAT code R or S is selected</text>
  </threadedComment>
  <threadedComment ref="E8" dT="2023-01-16T10:45:41.53" personId="{3CA71DAD-D2C7-47C7-8EDD-CFAABB3BA7C1}" id="{1F6855BF-C3A8-4866-A07C-2822C6A35869}">
    <text>Please enter net amount (this will be the same as the gross amount if the gross amount does not include any vat)</text>
  </threadedComment>
  <threadedComment ref="C23" dT="2023-01-16T10:48:37.32" personId="{3CA71DAD-D2C7-47C7-8EDD-CFAABB3BA7C1}" id="{AAFA114C-57BA-492E-BDAD-0BCE05C42A80}">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3CA71DAD-D2C7-47C7-8EDD-CFAABB3BA7C1}" id="{AD4DD27F-3C2C-4559-AFDC-EDDB31167A7D}">
    <text>Please select Natwest credit card or Barclaycard procurement card depending on the card type you hold</text>
  </threadedComment>
  <threadedComment ref="B2" dT="2023-01-16T10:17:14.71" personId="{3CA71DAD-D2C7-47C7-8EDD-CFAABB3BA7C1}" id="{66DC3C24-66F0-4FFC-A997-11F6466EC478}">
    <text>Please enter your name</text>
  </threadedComment>
  <threadedComment ref="C3" dT="2023-01-16T10:13:18.86" personId="{3CA71DAD-D2C7-47C7-8EDD-CFAABB3BA7C1}" id="{4203CC57-B1BA-4F92-B32B-B7A777663D45}">
    <text>Natwest - Statement start date is 11th of the month; Barclaycards - Statement start date is 12th of the month</text>
  </threadedComment>
  <threadedComment ref="E3" dT="2023-01-16T10:13:18.86" personId="{3CA71DAD-D2C7-47C7-8EDD-CFAABB3BA7C1}" id="{E077A1DA-DF5E-4C33-B1BE-F80C5BF2D8CF}">
    <text>Natwest - Statement end date is 10th of the month; Barclaycards - Statement end date is 11th of the month</text>
  </threadedComment>
  <threadedComment ref="A7" dT="2023-01-16T10:46:01.83" personId="{3CA71DAD-D2C7-47C7-8EDD-CFAABB3BA7C1}" id="{A0398E24-8A1A-4AD7-B148-F11087DB3D48}">
    <text>Please enter date of transaction as per the date on your statement</text>
  </threadedComment>
  <threadedComment ref="F7" dT="2023-01-16T10:11:43.29" personId="{3CA71DAD-D2C7-47C7-8EDD-CFAABB3BA7C1}" id="{F5F1D114-B762-4DE8-8F1D-96B545BC01E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45C9D0BC-10DA-4993-A78F-F012EA6E0ED5}">
    <text>Please select most appropriate category from dropdown list</text>
  </threadedComment>
  <threadedComment ref="B8" dT="2023-01-16T10:32:33.72" personId="{3CA71DAD-D2C7-47C7-8EDD-CFAABB3BA7C1}" id="{EFA0A9CC-0572-4B3A-B880-BF88914177E7}">
    <text>Please select VAT code - see key below for definition of each code</text>
  </threadedComment>
  <threadedComment ref="C8" dT="2023-01-16T10:44:38.41" personId="{3CA71DAD-D2C7-47C7-8EDD-CFAABB3BA7C1}" id="{D02F0AF0-29AE-42E3-9C31-B6B26BB8633A}">
    <text>Please enter same amount in Net and Gross amount columns if no VAT.  If there is VAT, please ensure net amount + VAT amount is equal to the Gross Amount</text>
  </threadedComment>
  <threadedComment ref="D8" dT="2023-01-16T10:45:06.89" personId="{3CA71DAD-D2C7-47C7-8EDD-CFAABB3BA7C1}" id="{76EEDC2C-6A5D-4929-BFD9-1B118B86DF41}">
    <text>Please enter amount if VAT code R or S is selected</text>
  </threadedComment>
  <threadedComment ref="E8" dT="2023-01-16T10:45:41.53" personId="{3CA71DAD-D2C7-47C7-8EDD-CFAABB3BA7C1}" id="{6F3BC107-816B-46C4-95CC-7BF4A3F8BDFA}">
    <text>Please enter net amount (this will be the same as the gross amount if the gross amount does not include any vat)</text>
  </threadedComment>
  <threadedComment ref="C35" dT="2023-01-16T10:48:37.32" personId="{3CA71DAD-D2C7-47C7-8EDD-CFAABB3BA7C1}" id="{01F1E83D-65F1-4499-89A3-B74B7B6D485D}">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3CA71DAD-D2C7-47C7-8EDD-CFAABB3BA7C1}" id="{3DC5B247-B1A4-4561-A74F-1E6A977E7737}">
    <text>Please select Natwest credit card or Barclaycard procurement card depending on the card type you hold</text>
  </threadedComment>
  <threadedComment ref="B2" dT="2023-01-16T10:17:14.71" personId="{3CA71DAD-D2C7-47C7-8EDD-CFAABB3BA7C1}" id="{75AF10B4-E1C1-4631-B49A-4540E3DEE1F2}">
    <text>Please enter your name</text>
  </threadedComment>
  <threadedComment ref="C3" dT="2023-01-16T10:13:18.86" personId="{3CA71DAD-D2C7-47C7-8EDD-CFAABB3BA7C1}" id="{65824F32-342B-4364-83BD-3DF05997E867}">
    <text>Natwest - Statement start date is 11th of the month; Barclaycards - Statement start date is 12th of the month</text>
  </threadedComment>
  <threadedComment ref="E3" dT="2023-01-16T10:13:18.86" personId="{3CA71DAD-D2C7-47C7-8EDD-CFAABB3BA7C1}" id="{FB5B03F6-6592-4D01-AD78-AD92F2B5869F}">
    <text>Natwest - Statement end date is 10th of the month; Barclaycards - Statement end date is 11th of the month</text>
  </threadedComment>
  <threadedComment ref="A7" dT="2023-01-16T10:46:01.83" personId="{3CA71DAD-D2C7-47C7-8EDD-CFAABB3BA7C1}" id="{1D6B33B0-B31C-4319-BDD8-7DAF591A6DDB}">
    <text>Please enter date of transaction as per the date on your statement</text>
  </threadedComment>
  <threadedComment ref="F7" dT="2023-01-16T10:11:43.29" personId="{3CA71DAD-D2C7-47C7-8EDD-CFAABB3BA7C1}" id="{1A72A8CA-9CE2-4821-9832-AE6A5241284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F6B9B49-382E-4F33-96FB-97E01758141C}">
    <text>Please select most appropriate category from dropdown list</text>
  </threadedComment>
  <threadedComment ref="B8" dT="2023-01-16T10:32:33.72" personId="{3CA71DAD-D2C7-47C7-8EDD-CFAABB3BA7C1}" id="{B0E88ECF-42D9-4F36-BE21-458F082ECB52}">
    <text>Please select VAT code - see key below for definition of each code</text>
  </threadedComment>
  <threadedComment ref="C8" dT="2023-01-16T10:44:38.41" personId="{3CA71DAD-D2C7-47C7-8EDD-CFAABB3BA7C1}" id="{FBCC8C7D-786C-46ED-81CD-3183301F7F89}">
    <text>Please enter same amount in Net and Gross amount columns if no VAT.  If there is VAT, please ensure net amount + VAT amount is equal to the Gross Amount</text>
  </threadedComment>
  <threadedComment ref="D8" dT="2023-01-16T10:45:06.89" personId="{3CA71DAD-D2C7-47C7-8EDD-CFAABB3BA7C1}" id="{B51BA893-FBF7-4DA9-8F85-293C90E74E10}">
    <text>Please enter amount if VAT code R or S is selected</text>
  </threadedComment>
  <threadedComment ref="E8" dT="2023-01-16T10:45:41.53" personId="{3CA71DAD-D2C7-47C7-8EDD-CFAABB3BA7C1}" id="{22C7014A-903A-4CF4-BD5B-BBD482375A80}">
    <text>Please enter net amount (this will be the same as the gross amount if the gross amount does not include any vat)</text>
  </threadedComment>
  <threadedComment ref="C13" dT="2023-01-16T10:48:37.32" personId="{3CA71DAD-D2C7-47C7-8EDD-CFAABB3BA7C1}" id="{B26857D9-9948-49DC-BA37-D8B5EA7B7CD4}">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C1" dT="2023-01-16T10:16:48.48" personId="{3CA71DAD-D2C7-47C7-8EDD-CFAABB3BA7C1}" id="{6FEC6405-55B5-4766-8960-688A5805D854}">
    <text>Please select Natwest credit card or Barclaycard procurement card depending on the card type you hold</text>
  </threadedComment>
  <threadedComment ref="C2" dT="2023-01-16T10:17:14.71" personId="{3CA71DAD-D2C7-47C7-8EDD-CFAABB3BA7C1}" id="{B06F2678-4990-4DF5-BDC7-B13B78010864}">
    <text>Please enter your name</text>
  </threadedComment>
  <threadedComment ref="D3" dT="2023-01-16T10:13:18.86" personId="{3CA71DAD-D2C7-47C7-8EDD-CFAABB3BA7C1}" id="{7DE8AEA0-64FD-46D4-81E4-EEC02313DC02}">
    <text>Natwest - Statement start date is 11th of the month; Barclaycards - Statement start date is 12th of the month</text>
  </threadedComment>
  <threadedComment ref="F3" dT="2023-01-16T10:13:18.86" personId="{3CA71DAD-D2C7-47C7-8EDD-CFAABB3BA7C1}" id="{16DD11AA-E950-4D30-BC40-63ABA0243B52}">
    <text>Natwest - Statement end date is 10th of the month; Barclaycards - Statement end date is 11th of the month</text>
  </threadedComment>
  <threadedComment ref="B7" dT="2023-01-16T10:46:01.83" personId="{3CA71DAD-D2C7-47C7-8EDD-CFAABB3BA7C1}" id="{E99AED65-DB1E-41C7-91E5-38F5BB90EABC}">
    <text>Please enter date of transaction as per the date on your statement</text>
  </threadedComment>
  <threadedComment ref="G7" dT="2023-01-16T10:11:43.29" personId="{3CA71DAD-D2C7-47C7-8EDD-CFAABB3BA7C1}" id="{F764A187-81BB-4041-B4CF-836E68630140}">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3CA71DAD-D2C7-47C7-8EDD-CFAABB3BA7C1}" id="{083A996A-AEEC-4B5F-8D6A-DDFA14CAE039}">
    <text>Please select most appropriate category from dropdown list</text>
  </threadedComment>
  <threadedComment ref="C8" dT="2023-01-16T10:32:33.72" personId="{3CA71DAD-D2C7-47C7-8EDD-CFAABB3BA7C1}" id="{945425EF-7A8B-4E65-A6C6-A4516225116F}">
    <text>Please select VAT code - see key below for definition of each code</text>
  </threadedComment>
  <threadedComment ref="D8" dT="2023-01-16T10:44:38.41" personId="{3CA71DAD-D2C7-47C7-8EDD-CFAABB3BA7C1}" id="{EED0BDB3-4C2E-4DD6-9EF3-8BD1E8FE866A}">
    <text>Please enter same amount in Net and Gross amount columns if no VAT.  If there is VAT, please ensure net amount + VAT amount is equal to the Gross Amount</text>
  </threadedComment>
  <threadedComment ref="E8" dT="2023-01-16T10:45:06.89" personId="{3CA71DAD-D2C7-47C7-8EDD-CFAABB3BA7C1}" id="{88353902-5668-4B43-AE20-3486CE57DBC9}">
    <text>Please enter amount if VAT code R or S is selected</text>
  </threadedComment>
  <threadedComment ref="F8" dT="2023-01-16T10:45:41.53" personId="{3CA71DAD-D2C7-47C7-8EDD-CFAABB3BA7C1}" id="{58063BF5-F99E-4511-A6AE-5F5EFC265D4F}">
    <text>Please enter net amount (this will be the same as the gross amount if the gross amount does not include any vat)</text>
  </threadedComment>
  <threadedComment ref="D19" dT="2023-01-16T10:48:37.32" personId="{3CA71DAD-D2C7-47C7-8EDD-CFAABB3BA7C1}" id="{BA971717-F7CA-4935-BBBB-7F512BDB2843}">
    <text>Please ensure this Total agrees to the total amount shown on your statement (and agrees to the sum of the VAT amount and Net Amount columns on this spreadsheet)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3CA71DAD-D2C7-47C7-8EDD-CFAABB3BA7C1}" id="{1B86752D-4B43-481A-956C-7F753A8E9D29}">
    <text>Please select Natwest credit card or Barclaycard procurement card depending on the card type you hold</text>
  </threadedComment>
  <threadedComment ref="B2" dT="2023-01-16T10:17:14.71" personId="{3CA71DAD-D2C7-47C7-8EDD-CFAABB3BA7C1}" id="{83F9187C-0326-4827-8765-FD48A796342C}">
    <text>Please enter your name</text>
  </threadedComment>
  <threadedComment ref="C3" dT="2023-01-16T10:13:18.86" personId="{3CA71DAD-D2C7-47C7-8EDD-CFAABB3BA7C1}" id="{DB927EB6-9B35-4AFF-833A-8CD291B5158C}">
    <text>Natwest - Statement start date is 11th of the month; Barclaycards - Statement start date is 12th of the month</text>
  </threadedComment>
  <threadedComment ref="E3" dT="2023-01-16T10:13:18.86" personId="{3CA71DAD-D2C7-47C7-8EDD-CFAABB3BA7C1}" id="{B221177E-325E-4CCD-93E5-BCFCC0D26925}">
    <text>Natwest - Statement end date is 10th of the month; Barclaycards - Statement end date is 11th of the month</text>
  </threadedComment>
  <threadedComment ref="A7" dT="2023-01-16T10:46:01.83" personId="{3CA71DAD-D2C7-47C7-8EDD-CFAABB3BA7C1}" id="{309CC44E-EC20-47FA-899D-92D339BB3C55}">
    <text>Please enter date of transaction as per the date on your statement</text>
  </threadedComment>
  <threadedComment ref="F7" dT="2023-01-16T10:11:43.29" personId="{3CA71DAD-D2C7-47C7-8EDD-CFAABB3BA7C1}" id="{5572146D-F391-4AEB-A202-0E1053F53B9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0B053EE1-40D7-453D-B22A-EC53BAFEFF60}">
    <text>Please select most appropriate category from dropdown list</text>
  </threadedComment>
  <threadedComment ref="B8" dT="2023-01-16T10:32:33.72" personId="{3CA71DAD-D2C7-47C7-8EDD-CFAABB3BA7C1}" id="{6D893B5A-E02D-48D1-9526-3B292A6FE72C}">
    <text>Please select VAT code - see key below for definition of each code</text>
  </threadedComment>
  <threadedComment ref="C8" dT="2023-01-16T10:44:38.41" personId="{3CA71DAD-D2C7-47C7-8EDD-CFAABB3BA7C1}" id="{520B7014-E9A6-45EC-A8C8-3D6E4CCD189C}">
    <text>Please enter same amount in Net and Gross amount columns if no VAT.  If there is VAT, please ensure net amount + VAT amount is equal to the Gross Amount</text>
  </threadedComment>
  <threadedComment ref="D8" dT="2023-01-16T10:45:06.89" personId="{3CA71DAD-D2C7-47C7-8EDD-CFAABB3BA7C1}" id="{451CADAC-DDEF-4A24-AA63-4F6411931AE9}">
    <text>Please enter amount if VAT code R or S is selected</text>
  </threadedComment>
  <threadedComment ref="E8" dT="2023-01-16T10:45:41.53" personId="{3CA71DAD-D2C7-47C7-8EDD-CFAABB3BA7C1}" id="{A106E72B-1035-4ECE-9543-1CC81CAB7A28}">
    <text>Please enter net amount (this will be the same as the gross amount if the gross amount does not include any vat)</text>
  </threadedComment>
  <threadedComment ref="C12" dT="2023-01-16T10:48:37.32" personId="{3CA71DAD-D2C7-47C7-8EDD-CFAABB3BA7C1}" id="{9862A30B-6BAA-4E34-8557-681A74D6B26F}">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3CA71DAD-D2C7-47C7-8EDD-CFAABB3BA7C1}" id="{9CA10133-0206-4CD0-89DD-AA8F46B20A4D}">
    <text>Please select Natwest credit card or Barclaycard procurement card depending on the card type you hold</text>
  </threadedComment>
  <threadedComment ref="B2" dT="2023-01-16T10:17:14.71" personId="{3CA71DAD-D2C7-47C7-8EDD-CFAABB3BA7C1}" id="{14C0F7B5-9D29-4D55-A464-288D241243B1}">
    <text>Please enter your name</text>
  </threadedComment>
  <threadedComment ref="C3" dT="2023-01-16T10:13:18.86" personId="{3CA71DAD-D2C7-47C7-8EDD-CFAABB3BA7C1}" id="{7E1B2089-7940-4ECB-A54C-94CE2239E067}">
    <text>Natwest - Statement start date is 11th of the month; Barclaycards - Statement start date is 12th of the month</text>
  </threadedComment>
  <threadedComment ref="E3" dT="2023-01-16T10:13:18.86" personId="{3CA71DAD-D2C7-47C7-8EDD-CFAABB3BA7C1}" id="{494D719A-70D9-4C75-AC40-C603744E5192}">
    <text>Natwest - Statement end date is 10th of the month; Barclaycards - Statement end date is 11th of the month</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3CA71DAD-D2C7-47C7-8EDD-CFAABB3BA7C1}" id="{6C991CC3-608E-4347-B862-39A76B46F02A}">
    <text>Please select Natwest credit card or Barclaycard procurement card depending on the card type you hold</text>
  </threadedComment>
  <threadedComment ref="B2" dT="2023-01-16T10:17:14.71" personId="{3CA71DAD-D2C7-47C7-8EDD-CFAABB3BA7C1}" id="{9AEC0C52-BD0E-4B20-B808-C4FC3199F535}">
    <text>Please enter your name</text>
  </threadedComment>
  <threadedComment ref="C3" dT="2023-01-16T10:13:18.86" personId="{3CA71DAD-D2C7-47C7-8EDD-CFAABB3BA7C1}" id="{892584C2-73F0-465C-83D4-911C0377B31E}">
    <text>Natwest - Statement start date is 11th of the month; Barclaycards - Statement start date is 12th of the month</text>
  </threadedComment>
  <threadedComment ref="E3" dT="2023-01-16T10:13:18.86" personId="{3CA71DAD-D2C7-47C7-8EDD-CFAABB3BA7C1}" id="{52101DC2-6D4F-4BA6-98E5-7689C99F548A}">
    <text>Natwest - Statement end date is 10th of the month; Barclaycards - Statement end date is 11th of the month</text>
  </threadedComment>
  <threadedComment ref="A7" dT="2023-01-16T10:46:01.83" personId="{3CA71DAD-D2C7-47C7-8EDD-CFAABB3BA7C1}" id="{A4C3AD62-9E04-4113-BE18-BC456B04AF98}">
    <text>Please enter date of transaction as per the date on your statement</text>
  </threadedComment>
  <threadedComment ref="F7" dT="2023-01-16T10:11:43.29" personId="{3CA71DAD-D2C7-47C7-8EDD-CFAABB3BA7C1}" id="{544250B5-F7C4-460E-8008-96587B587DE9}">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1140AA8-B307-4AC0-9F5F-EAFDE6D349F9}">
    <text>Please select most appropriate category from dropdown list</text>
  </threadedComment>
  <threadedComment ref="B8" dT="2023-01-16T10:32:33.72" personId="{3CA71DAD-D2C7-47C7-8EDD-CFAABB3BA7C1}" id="{40AA3D27-116D-47B5-A184-D7D81285B916}">
    <text>Please select VAT code - see key below for definition of each code</text>
  </threadedComment>
  <threadedComment ref="C8" dT="2023-01-16T10:44:38.41" personId="{3CA71DAD-D2C7-47C7-8EDD-CFAABB3BA7C1}" id="{271097A3-F016-4930-9E78-9BE741A44BA9}">
    <text>Please enter same amount in Net and Gross amount columns if no VAT.  If there is VAT, please ensure net amount + VAT amount is equal to the Gross Amount</text>
  </threadedComment>
  <threadedComment ref="D8" dT="2023-01-16T10:45:06.89" personId="{3CA71DAD-D2C7-47C7-8EDD-CFAABB3BA7C1}" id="{5F40FD2F-FB2B-4BB4-8A76-E46A2B7BCA0A}">
    <text>Please enter amount if VAT code R or S is selected</text>
  </threadedComment>
  <threadedComment ref="E8" dT="2023-01-16T10:45:41.53" personId="{3CA71DAD-D2C7-47C7-8EDD-CFAABB3BA7C1}" id="{CA7AA7B7-7BE7-488D-BCC3-29C4634AFAEC}">
    <text>Please enter net amount (this will be the same as the gross amount if the gross amount does not include any vat)</text>
  </threadedComment>
  <threadedComment ref="C13" dT="2023-01-16T10:48:37.32" personId="{3CA71DAD-D2C7-47C7-8EDD-CFAABB3BA7C1}" id="{EF71D534-240A-43FD-BD34-F85ACCFA1686}">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3CA71DAD-D2C7-47C7-8EDD-CFAABB3BA7C1}" id="{006DC120-8ABC-493D-AE63-F8F59165798A}">
    <text>Please select Natwest credit card or Barclaycard procurement card depending on the card type you hold</text>
  </threadedComment>
  <threadedComment ref="B2" dT="2023-01-16T10:17:14.71" personId="{3CA71DAD-D2C7-47C7-8EDD-CFAABB3BA7C1}" id="{2A466301-7C6B-4BE5-B019-F7B20B99BF9F}">
    <text>Please enter your name</text>
  </threadedComment>
  <threadedComment ref="C3" dT="2023-01-16T10:13:18.86" personId="{3CA71DAD-D2C7-47C7-8EDD-CFAABB3BA7C1}" id="{60D02F3B-E9AD-4043-8030-F4E580DA61AE}">
    <text>Natwest - Statement start date is 11th of the month; Barclaycards - Statement start date is 12th of the month</text>
  </threadedComment>
  <threadedComment ref="E3" dT="2023-01-16T10:13:18.86" personId="{3CA71DAD-D2C7-47C7-8EDD-CFAABB3BA7C1}" id="{68D60E50-324A-4709-8D08-42C8154D5035}">
    <text>Natwest - Statement end date is 10th of the month; Barclaycards - Statement end date is 11th of the month</text>
  </threadedComment>
  <threadedComment ref="A7" dT="2023-01-16T10:46:01.83" personId="{3CA71DAD-D2C7-47C7-8EDD-CFAABB3BA7C1}" id="{63384917-0FA4-4619-A208-AE76D995401C}">
    <text>Please enter date of transaction as per the date on your statement</text>
  </threadedComment>
  <threadedComment ref="F7" dT="2023-01-16T10:11:43.29" personId="{3CA71DAD-D2C7-47C7-8EDD-CFAABB3BA7C1}" id="{96E7EE95-7CDB-453D-91C0-A4B0233AE420}">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897436B5-173F-4EBB-B5D3-C516BD976453}">
    <text>Please select most appropriate category from dropdown list</text>
  </threadedComment>
  <threadedComment ref="B8" dT="2023-01-16T10:32:33.72" personId="{3CA71DAD-D2C7-47C7-8EDD-CFAABB3BA7C1}" id="{F5601FED-BDF1-42E2-B9F5-249CD7A25B3F}">
    <text>Please select VAT code - see key below for definition of each code</text>
  </threadedComment>
  <threadedComment ref="C8" dT="2023-01-16T10:44:38.41" personId="{3CA71DAD-D2C7-47C7-8EDD-CFAABB3BA7C1}" id="{C4A1CDA4-4DF3-483F-9499-F4B2A289F0E1}">
    <text>Please enter same amount in Net and Gross amount columns if no VAT.  If there is VAT, please ensure net amount + VAT amount is equal to the Gross Amount</text>
  </threadedComment>
  <threadedComment ref="D8" dT="2023-01-16T10:45:06.89" personId="{3CA71DAD-D2C7-47C7-8EDD-CFAABB3BA7C1}" id="{FA0DD677-76D8-47F1-89EF-C70695342B7E}">
    <text>Please enter amount if VAT code R or S is selected</text>
  </threadedComment>
  <threadedComment ref="E8" dT="2023-01-16T10:45:41.53" personId="{3CA71DAD-D2C7-47C7-8EDD-CFAABB3BA7C1}" id="{C23A4F9A-D135-4905-BA84-FC761474B57C}">
    <text>Please enter net amount (this will be the same as the gross amount if the gross amount does not include any vat)</text>
  </threadedComment>
  <threadedComment ref="C12" dT="2023-01-16T10:48:37.32" personId="{3CA71DAD-D2C7-47C7-8EDD-CFAABB3BA7C1}" id="{034881BA-A300-4EAE-AE5B-9FF429C2D4A4}">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3CA71DAD-D2C7-47C7-8EDD-CFAABB3BA7C1}" id="{2C6277D4-D884-4035-B922-27C3657262B6}">
    <text>Please select Natwest credit card or Barclaycard procurement card depending on the card type you hold</text>
  </threadedComment>
  <threadedComment ref="B2" dT="2023-01-16T10:17:14.71" personId="{3CA71DAD-D2C7-47C7-8EDD-CFAABB3BA7C1}" id="{18EFA870-94D5-4919-97B2-945AC1743E98}">
    <text>Please enter your name</text>
  </threadedComment>
  <threadedComment ref="C3" dT="2023-01-16T10:13:18.86" personId="{3CA71DAD-D2C7-47C7-8EDD-CFAABB3BA7C1}" id="{80FD2034-34A9-4AC0-9175-5429B5451062}">
    <text>Natwest - Statement start date is 11th of the month; Barclaycards - Statement start date is 12th of the month</text>
  </threadedComment>
  <threadedComment ref="E3" dT="2023-01-16T10:13:18.86" personId="{3CA71DAD-D2C7-47C7-8EDD-CFAABB3BA7C1}" id="{7B81D2D3-BB65-4B67-8B03-CBA98B299764}">
    <text>Natwest - Statement end date is 10th of the month; Barclaycards - Statement end date is 11th of the month</text>
  </threadedComment>
  <threadedComment ref="A7" dT="2023-01-16T10:46:01.83" personId="{3CA71DAD-D2C7-47C7-8EDD-CFAABB3BA7C1}" id="{EA89D2C3-CAD0-4BC9-9D0F-FA07922AE241}">
    <text>Please enter date of transaction as per the date on your statement</text>
  </threadedComment>
  <threadedComment ref="F7" dT="2023-01-16T10:11:43.29" personId="{3CA71DAD-D2C7-47C7-8EDD-CFAABB3BA7C1}" id="{2BABC7A7-4518-42AF-8C61-5E0164D4ECB9}">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B77D204-0907-41EE-9A6B-FE44F41A784B}">
    <text>Please select most appropriate category from dropdown list</text>
  </threadedComment>
  <threadedComment ref="B8" dT="2023-01-16T10:32:33.72" personId="{3CA71DAD-D2C7-47C7-8EDD-CFAABB3BA7C1}" id="{3B08A9BE-1EF7-472E-8C41-9A88E2484E06}">
    <text>Please select VAT code - see key below for definition of each code</text>
  </threadedComment>
  <threadedComment ref="C8" dT="2023-01-16T10:44:38.41" personId="{3CA71DAD-D2C7-47C7-8EDD-CFAABB3BA7C1}" id="{76D5A068-AF2D-4799-A175-5407430F4DF2}">
    <text>Please enter same amount in Net and Gross amount columns if no VAT.  If there is VAT, please ensure net amount + VAT amount is equal to the Gross Amount</text>
  </threadedComment>
  <threadedComment ref="D8" dT="2023-01-16T10:45:06.89" personId="{3CA71DAD-D2C7-47C7-8EDD-CFAABB3BA7C1}" id="{968761F6-CE96-418A-91BC-E820C6C89839}">
    <text>Please enter amount if VAT code R or S is selected</text>
  </threadedComment>
  <threadedComment ref="E8" dT="2023-01-16T10:45:41.53" personId="{3CA71DAD-D2C7-47C7-8EDD-CFAABB3BA7C1}" id="{7F00E198-48AC-4B64-BBAD-78733F5515C8}">
    <text>Please enter net amount (this will be the same as the gross amount if the gross amount does not include any vat)</text>
  </threadedComment>
  <threadedComment ref="C16" dT="2023-01-16T10:48:37.32" personId="{3CA71DAD-D2C7-47C7-8EDD-CFAABB3BA7C1}" id="{428DFE90-6C09-405B-BB98-54F4CFA8F0C3}">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3CA71DAD-D2C7-47C7-8EDD-CFAABB3BA7C1}" id="{7DA99C57-232C-41CB-8999-3465DBAE38CF}">
    <text>Please select Natwest credit card or Barclaycard procurement card depending on the card type you hold</text>
  </threadedComment>
  <threadedComment ref="B2" dT="2023-01-16T10:17:14.71" personId="{3CA71DAD-D2C7-47C7-8EDD-CFAABB3BA7C1}" id="{3779C5F2-E0FB-4C14-A719-5FCDF2FBD0AF}">
    <text>Please enter your name</text>
  </threadedComment>
  <threadedComment ref="C3" dT="2023-01-16T10:13:18.86" personId="{3CA71DAD-D2C7-47C7-8EDD-CFAABB3BA7C1}" id="{F90EAB82-0448-40FB-8DE9-AEF125402B47}">
    <text>Natwest - Statement start date is 11th of the month; Barclaycards - Statement start date is 12th of the month</text>
  </threadedComment>
  <threadedComment ref="E3" dT="2023-01-16T10:13:18.86" personId="{3CA71DAD-D2C7-47C7-8EDD-CFAABB3BA7C1}" id="{3EEADB70-A447-45C7-9692-BF1CC046889B}">
    <text>Natwest - Statement end date is 10th of the month; Barclaycards - Statement end date is 11th of the month</text>
  </threadedComment>
  <threadedComment ref="A7" dT="2023-01-16T10:46:01.83" personId="{3CA71DAD-D2C7-47C7-8EDD-CFAABB3BA7C1}" id="{E8B625AB-EB97-47A0-9072-74183B2CEB43}">
    <text>Please enter date of transaction as per the date on your statement</text>
  </threadedComment>
  <threadedComment ref="F7" dT="2023-01-16T10:11:43.29" personId="{3CA71DAD-D2C7-47C7-8EDD-CFAABB3BA7C1}" id="{4331A61B-41AC-4C89-A220-5045213AAEC7}">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CFD847D-3369-4E3B-A021-28E4098A9435}">
    <text>Please select most appropriate category from dropdown list</text>
  </threadedComment>
  <threadedComment ref="B8" dT="2023-01-16T10:32:33.72" personId="{3CA71DAD-D2C7-47C7-8EDD-CFAABB3BA7C1}" id="{EFA7E898-0DED-4118-8850-FD3FBFEEE891}">
    <text>Please select VAT code - see key below for definition of each code</text>
  </threadedComment>
  <threadedComment ref="C8" dT="2023-01-16T10:44:38.41" personId="{3CA71DAD-D2C7-47C7-8EDD-CFAABB3BA7C1}" id="{9260621A-61D1-49F2-9C6E-636986497806}">
    <text>Please enter same amount in Net and Gross amount columns if no VAT.  If there is VAT, please ensure net amount + VAT amount is equal to the Gross Amount</text>
  </threadedComment>
  <threadedComment ref="D8" dT="2023-01-16T10:45:06.89" personId="{3CA71DAD-D2C7-47C7-8EDD-CFAABB3BA7C1}" id="{208BB1E0-CE38-4173-88BE-4D73BDCDC189}">
    <text>Please enter amount if VAT code R or S is selected</text>
  </threadedComment>
  <threadedComment ref="E8" dT="2023-01-16T10:45:41.53" personId="{3CA71DAD-D2C7-47C7-8EDD-CFAABB3BA7C1}" id="{78031128-9CE2-4A50-9150-1704341BA873}">
    <text>Please enter net amount (this will be the same as the gross amount if the gross amount does not include any vat)</text>
  </threadedComment>
  <threadedComment ref="C14" dT="2023-01-16T10:48:37.32" personId="{3CA71DAD-D2C7-47C7-8EDD-CFAABB3BA7C1}" id="{437A44F9-9676-4889-BEFF-761A11BD7E76}">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3CA71DAD-D2C7-47C7-8EDD-CFAABB3BA7C1}" id="{6F1446F2-ECCB-4403-8393-160C71FAAAF9}">
    <text>Please select Natwest credit card or Barclaycard procurement card depending on the card type you hold</text>
  </threadedComment>
  <threadedComment ref="B2" dT="2023-01-16T10:17:14.71" personId="{3CA71DAD-D2C7-47C7-8EDD-CFAABB3BA7C1}" id="{CEE0B641-F034-434C-9335-5C68FAB7E6DE}">
    <text>Please enter your name</text>
  </threadedComment>
  <threadedComment ref="C3" dT="2023-01-16T10:13:18.86" personId="{3CA71DAD-D2C7-47C7-8EDD-CFAABB3BA7C1}" id="{2965D0CB-9DA5-446F-8F55-7A0B8F4F8BB9}">
    <text>Natwest - Statement start date is 11th of the month; Barclaycards - Statement start date is 12th of the month</text>
  </threadedComment>
  <threadedComment ref="E3" dT="2023-01-16T10:13:18.86" personId="{3CA71DAD-D2C7-47C7-8EDD-CFAABB3BA7C1}" id="{A191F45E-883F-4461-B9AD-E6B47F598D05}">
    <text>Natwest - Statement end date is 10th of the month; Barclaycards - Statement end date is 11th of the month</text>
  </threadedComment>
  <threadedComment ref="A7" dT="2023-01-16T10:46:01.83" personId="{3CA71DAD-D2C7-47C7-8EDD-CFAABB3BA7C1}" id="{6AEE0987-77A6-41B5-AEDF-C64C2F061A0D}">
    <text>Please enter date of transaction as per the date on your statement</text>
  </threadedComment>
  <threadedComment ref="F7" dT="2023-01-16T10:11:43.29" personId="{3CA71DAD-D2C7-47C7-8EDD-CFAABB3BA7C1}" id="{1566234F-7BB4-440E-B572-74686AEC867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9D03E4D-9120-466B-B469-A01C403E3FB2}">
    <text>Please select most appropriate category from dropdown list</text>
  </threadedComment>
  <threadedComment ref="B8" dT="2023-01-16T10:32:33.72" personId="{3CA71DAD-D2C7-47C7-8EDD-CFAABB3BA7C1}" id="{F639D576-46B3-4E16-9600-A993B4B40219}">
    <text>Please select VAT code - see key below for definition of each code</text>
  </threadedComment>
  <threadedComment ref="C8" dT="2023-01-16T10:44:38.41" personId="{3CA71DAD-D2C7-47C7-8EDD-CFAABB3BA7C1}" id="{D8D37F7C-9680-4233-84D5-437406F07010}">
    <text>Please enter same amount in Net and Gross amount columns if no VAT.  If there is VAT, please ensure net amount + VAT amount is equal to the Gross Amount</text>
  </threadedComment>
  <threadedComment ref="D8" dT="2023-01-16T10:45:06.89" personId="{3CA71DAD-D2C7-47C7-8EDD-CFAABB3BA7C1}" id="{7E618B49-605B-4840-A74B-2A4BE092890C}">
    <text>Please enter amount if VAT code R or S is selected</text>
  </threadedComment>
  <threadedComment ref="E8" dT="2023-01-16T10:45:41.53" personId="{3CA71DAD-D2C7-47C7-8EDD-CFAABB3BA7C1}" id="{11E7F5F9-6EC2-44DC-8399-5E10EB6ECC6E}">
    <text>Please enter net amount (this will be the same as the gross amount if the gross amount does not include any vat)</text>
  </threadedComment>
  <threadedComment ref="C12" dT="2023-01-16T10:48:37.32" personId="{3CA71DAD-D2C7-47C7-8EDD-CFAABB3BA7C1}" id="{CBDDA047-D423-4037-8AAC-4DAD49745DB1}">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3CA71DAD-D2C7-47C7-8EDD-CFAABB3BA7C1}" id="{1DEDA449-0A5D-45AE-8C37-D3CD40E9E236}">
    <text>Please select Natwest credit card or Barclaycard procurement card depending on the card type you hold</text>
  </threadedComment>
  <threadedComment ref="B2" dT="2023-01-16T10:17:14.71" personId="{3CA71DAD-D2C7-47C7-8EDD-CFAABB3BA7C1}" id="{371F2D48-E3FE-40DD-9DB0-3D507CB3D360}">
    <text>Please enter your name</text>
  </threadedComment>
  <threadedComment ref="B2" dT="2023-02-22T09:04:19.80" personId="{53DA6903-CC01-4E02-A418-156DAD933263}" id="{59D25FBD-41C3-49FA-9AD5-CF54F6089938}" parentId="{371F2D48-E3FE-40DD-9DB0-3D507CB3D360}">
    <text>Fiona Walton</text>
  </threadedComment>
  <threadedComment ref="C3" dT="2023-01-16T10:13:18.86" personId="{3CA71DAD-D2C7-47C7-8EDD-CFAABB3BA7C1}" id="{E5BAAE81-63DA-4A56-9365-4755CF7EAB98}">
    <text>Natwest - Statement start date is 11th of the month; Barclaycards - Statement start date is 12th of the month</text>
  </threadedComment>
  <threadedComment ref="E3" dT="2023-01-16T10:13:18.86" personId="{3CA71DAD-D2C7-47C7-8EDD-CFAABB3BA7C1}" id="{1C8FD566-5DE6-49E9-ABE2-CD157D28D7CB}">
    <text>Natwest - Statement end date is 10th of the month; Barclaycards - Statement end date is 11th of the month</text>
  </threadedComment>
  <threadedComment ref="A7" dT="2023-01-16T10:46:01.83" personId="{3CA71DAD-D2C7-47C7-8EDD-CFAABB3BA7C1}" id="{1690CA30-2790-4D5D-9F33-09D92F9B2D3E}">
    <text>Please enter date of transaction as per the date on your statement</text>
  </threadedComment>
  <threadedComment ref="F7" dT="2023-01-16T10:11:43.29" personId="{3CA71DAD-D2C7-47C7-8EDD-CFAABB3BA7C1}" id="{C8FCCDA0-A75F-4AB5-8F76-70E0EF93B2D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E8E066F-CE2E-4619-9C22-839306C5D138}">
    <text>Please select most appropriate category from dropdown list</text>
  </threadedComment>
  <threadedComment ref="B8" dT="2023-01-16T10:32:33.72" personId="{3CA71DAD-D2C7-47C7-8EDD-CFAABB3BA7C1}" id="{6F7BE05F-776A-4F1C-A296-EEFF5F7BF329}">
    <text>Please select VAT code - see key below for definition of each code</text>
  </threadedComment>
  <threadedComment ref="C8" dT="2023-01-16T10:44:38.41" personId="{3CA71DAD-D2C7-47C7-8EDD-CFAABB3BA7C1}" id="{0F79DB18-F73A-42B6-8059-77959E0C2457}">
    <text>Please enter same amount in Net and Gross amount columns if no VAT.  If there is VAT, please ensure net amount + VAT amount is equal to the Gross Amount</text>
  </threadedComment>
  <threadedComment ref="D8" dT="2023-01-16T10:45:06.89" personId="{3CA71DAD-D2C7-47C7-8EDD-CFAABB3BA7C1}" id="{6445B231-4A7D-4627-B884-69E7C53F0193}">
    <text>Please enter amount if VAT code R or S is selected</text>
  </threadedComment>
  <threadedComment ref="E8" dT="2023-01-16T10:45:41.53" personId="{3CA71DAD-D2C7-47C7-8EDD-CFAABB3BA7C1}" id="{9F2DCE67-1C55-4219-98FB-D4D0E8388605}">
    <text>Please enter net amount (this will be the same as the gross amount if the gross amount does not include any vat)</text>
  </threadedComment>
  <threadedComment ref="C15" dT="2023-01-16T10:48:37.32" personId="{3CA71DAD-D2C7-47C7-8EDD-CFAABB3BA7C1}" id="{225AB167-0C07-49E9-BCF1-0CF5151FE9B6}">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245B-F6E7-44BD-BE24-28EC4403D01B}">
  <sheetPr>
    <tabColor rgb="FF00B0F0"/>
  </sheetPr>
  <dimension ref="A1:X23"/>
  <sheetViews>
    <sheetView workbookViewId="0">
      <selection activeCell="C10" sqref="C10:C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257</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91">
        <v>44944</v>
      </c>
      <c r="B10" s="92" t="s">
        <v>27</v>
      </c>
      <c r="C10" s="93">
        <v>29.98</v>
      </c>
      <c r="D10" s="93">
        <v>5</v>
      </c>
      <c r="E10" s="93">
        <v>24.98</v>
      </c>
      <c r="F10" s="175">
        <v>140</v>
      </c>
      <c r="G10" s="176"/>
      <c r="H10" s="177"/>
      <c r="I10" s="97" t="s">
        <v>151</v>
      </c>
      <c r="J10" s="98" t="s">
        <v>152</v>
      </c>
      <c r="K10" s="99" t="s">
        <v>153</v>
      </c>
      <c r="L10" s="99" t="s">
        <v>154</v>
      </c>
      <c r="N10" s="74" t="b">
        <f>OR(F10&lt;100,LEN(F10)=2)</f>
        <v>0</v>
      </c>
      <c r="O10" s="74" t="b">
        <f>OR(G10&lt;1000,LEN(G10)=3)</f>
        <v>1</v>
      </c>
      <c r="P10" s="74" t="b">
        <f>IF(H10&lt;1000,TRUE)</f>
        <v>1</v>
      </c>
      <c r="Q10" s="74" t="e">
        <f>OR(#REF!&lt;100000,LEN(#REF!)=5)</f>
        <v>#REF!</v>
      </c>
    </row>
    <row r="11" spans="1:24" s="74" customFormat="1" ht="18.75" x14ac:dyDescent="0.3">
      <c r="A11" s="91">
        <v>44951</v>
      </c>
      <c r="B11" s="92" t="s">
        <v>19</v>
      </c>
      <c r="C11" s="93">
        <v>14.94</v>
      </c>
      <c r="D11" s="93">
        <v>0</v>
      </c>
      <c r="E11" s="93">
        <v>14.94</v>
      </c>
      <c r="F11" s="100"/>
      <c r="G11" s="102">
        <v>140</v>
      </c>
      <c r="H11" s="101"/>
      <c r="I11" s="97" t="s">
        <v>151</v>
      </c>
      <c r="J11" s="98" t="s">
        <v>155</v>
      </c>
      <c r="K11" s="99" t="s">
        <v>156</v>
      </c>
      <c r="L11" s="99" t="s">
        <v>144</v>
      </c>
      <c r="M11" s="74" t="s">
        <v>157</v>
      </c>
    </row>
    <row r="12" spans="1:24" s="74" customFormat="1" ht="18.75" thickBot="1" x14ac:dyDescent="0.3">
      <c r="A12" s="178" t="s">
        <v>117</v>
      </c>
      <c r="B12" s="179"/>
      <c r="C12" s="103">
        <f>SUM(C10:C11)</f>
        <v>44.92</v>
      </c>
      <c r="D12" s="103">
        <f>SUM(D10:D11)</f>
        <v>5</v>
      </c>
      <c r="E12" s="103">
        <f>SUM(E10:E11)</f>
        <v>39.92</v>
      </c>
      <c r="F12" s="180"/>
      <c r="G12" s="181"/>
      <c r="H12" s="182"/>
      <c r="I12" s="104"/>
      <c r="J12" s="105"/>
      <c r="K12" s="106"/>
      <c r="L12" s="107"/>
    </row>
    <row r="15" spans="1:24" s="108" customFormat="1" ht="15.75" x14ac:dyDescent="0.25">
      <c r="B15" s="172" t="s">
        <v>118</v>
      </c>
      <c r="C15" s="173"/>
    </row>
    <row r="16" spans="1:24" s="108" customFormat="1" ht="15" x14ac:dyDescent="0.2">
      <c r="B16" s="109" t="s">
        <v>24</v>
      </c>
      <c r="C16" s="110" t="s">
        <v>25</v>
      </c>
    </row>
    <row r="17" spans="2:3" s="108" customFormat="1" ht="15" x14ac:dyDescent="0.2">
      <c r="B17" s="109" t="s">
        <v>19</v>
      </c>
      <c r="C17" s="110" t="s">
        <v>26</v>
      </c>
    </row>
    <row r="18" spans="2:3" s="108" customFormat="1" ht="15" x14ac:dyDescent="0.2">
      <c r="B18" s="109" t="s">
        <v>27</v>
      </c>
      <c r="C18" s="110" t="s">
        <v>119</v>
      </c>
    </row>
    <row r="19" spans="2:3" s="108" customFormat="1" ht="15" x14ac:dyDescent="0.2">
      <c r="B19" s="109" t="s">
        <v>84</v>
      </c>
      <c r="C19" s="110" t="s">
        <v>120</v>
      </c>
    </row>
    <row r="20" spans="2:3" s="108" customFormat="1" ht="15" x14ac:dyDescent="0.2">
      <c r="B20" s="111" t="s">
        <v>21</v>
      </c>
      <c r="C20" s="112" t="s">
        <v>29</v>
      </c>
    </row>
    <row r="23" spans="2:3" x14ac:dyDescent="0.2">
      <c r="B23" s="174"/>
      <c r="C23" s="174"/>
    </row>
  </sheetData>
  <mergeCells count="15">
    <mergeCell ref="B1:D1"/>
    <mergeCell ref="B2:D2"/>
    <mergeCell ref="A5:L5"/>
    <mergeCell ref="A7:A9"/>
    <mergeCell ref="F7:H7"/>
    <mergeCell ref="I7:I9"/>
    <mergeCell ref="J7:J9"/>
    <mergeCell ref="K7:K9"/>
    <mergeCell ref="L7:L9"/>
    <mergeCell ref="F8:H9"/>
    <mergeCell ref="B15:C15"/>
    <mergeCell ref="B23:C23"/>
    <mergeCell ref="F10:H10"/>
    <mergeCell ref="A12:B12"/>
    <mergeCell ref="F12:H12"/>
  </mergeCells>
  <conditionalFormatting sqref="B1:D2">
    <cfRule type="expression" dxfId="168" priority="9" stopIfTrue="1">
      <formula>ISBLANK(B1)</formula>
    </cfRule>
  </conditionalFormatting>
  <conditionalFormatting sqref="J10:L11">
    <cfRule type="expression" dxfId="167" priority="10" stopIfTrue="1">
      <formula>AND(NOT(ISBLANK($C10)),ISBLANK(J10))</formula>
    </cfRule>
  </conditionalFormatting>
  <conditionalFormatting sqref="B10:B11">
    <cfRule type="expression" dxfId="166" priority="11" stopIfTrue="1">
      <formula>AND(NOT(ISBLANK(C10)),ISBLANK(B10))</formula>
    </cfRule>
  </conditionalFormatting>
  <conditionalFormatting sqref="A10:A11">
    <cfRule type="expression" dxfId="165" priority="12" stopIfTrue="1">
      <formula>AND(NOT(ISBLANK(C10)),ISBLANK(A10))</formula>
    </cfRule>
  </conditionalFormatting>
  <conditionalFormatting sqref="C3">
    <cfRule type="expression" dxfId="164" priority="8" stopIfTrue="1">
      <formula>ISBLANK(C3)</formula>
    </cfRule>
  </conditionalFormatting>
  <conditionalFormatting sqref="I10:I11">
    <cfRule type="expression" priority="5" stopIfTrue="1">
      <formula>AND(SUM($N10:$R10)&gt;0,NOT(ISBLANK(I10)))</formula>
    </cfRule>
    <cfRule type="expression" dxfId="163" priority="6" stopIfTrue="1">
      <formula>SUM($N10:$R10)&gt;0</formula>
    </cfRule>
  </conditionalFormatting>
  <conditionalFormatting sqref="E3">
    <cfRule type="expression" dxfId="162" priority="1" stopIfTrue="1">
      <formula>ISBLANK(E3)</formula>
    </cfRule>
  </conditionalFormatting>
  <dataValidations count="3">
    <dataValidation type="textLength" operator="lessThan" allowBlank="1" showInputMessage="1" showErrorMessage="1" sqref="B2:D2" xr:uid="{1557A2BA-906D-4E20-BEC6-CDB7F55D82E4}">
      <formula1>250</formula1>
    </dataValidation>
    <dataValidation type="date" allowBlank="1" showInputMessage="1" showErrorMessage="1" sqref="E3 C3" xr:uid="{DE5BF489-2BC3-43DB-B401-FFAD9322F083}">
      <formula1>44938</formula1>
      <formula2>73031</formula2>
    </dataValidation>
    <dataValidation type="list" allowBlank="1" showInputMessage="1" showErrorMessage="1" sqref="B10:B11" xr:uid="{A46AA31C-1768-4BD0-8DD4-7618F125C239}">
      <formula1>$B$16:$B$20</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X34"/>
  <sheetViews>
    <sheetView topLeftCell="A3" workbookViewId="0">
      <selection activeCell="C11" sqref="C11:C2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36.75" customHeight="1" x14ac:dyDescent="0.25">
      <c r="A1" s="71" t="s">
        <v>99</v>
      </c>
      <c r="B1" s="183" t="s">
        <v>87</v>
      </c>
      <c r="C1" s="184"/>
      <c r="D1" s="184"/>
      <c r="E1" s="72"/>
      <c r="F1" s="72"/>
      <c r="G1" s="72"/>
      <c r="H1" s="72"/>
      <c r="I1" s="72"/>
      <c r="J1" s="73"/>
      <c r="K1" s="73"/>
      <c r="L1" s="73"/>
    </row>
    <row r="2" spans="1:24" s="74" customFormat="1" ht="36.75" customHeight="1" x14ac:dyDescent="0.25">
      <c r="A2" s="75" t="s">
        <v>100</v>
      </c>
      <c r="B2" s="183" t="s">
        <v>86</v>
      </c>
      <c r="C2" s="184"/>
      <c r="D2" s="184"/>
      <c r="E2" s="76"/>
      <c r="F2" s="76"/>
      <c r="G2" s="76"/>
      <c r="H2" s="76"/>
      <c r="I2" s="76"/>
    </row>
    <row r="3" spans="1:24" s="74" customFormat="1" ht="36" customHeight="1" x14ac:dyDescent="0.25">
      <c r="A3" s="77" t="s">
        <v>101</v>
      </c>
      <c r="B3" s="78" t="s">
        <v>3</v>
      </c>
      <c r="C3" s="79">
        <v>44938</v>
      </c>
      <c r="D3" s="78" t="s">
        <v>4</v>
      </c>
      <c r="E3" s="79">
        <v>44968</v>
      </c>
      <c r="F3" s="80"/>
    </row>
    <row r="4" spans="1:24" s="74" customFormat="1" ht="21.75" customHeight="1" thickBot="1" x14ac:dyDescent="0.3">
      <c r="A4" s="81"/>
      <c r="B4" s="81"/>
      <c r="C4" s="81"/>
      <c r="D4" s="81"/>
      <c r="E4" s="81"/>
      <c r="F4" s="82"/>
      <c r="G4" s="82"/>
      <c r="H4" s="82"/>
      <c r="I4" s="81"/>
      <c r="J4" s="81"/>
      <c r="K4" s="81"/>
    </row>
    <row r="5" spans="1:24" s="74" customFormat="1" ht="36" customHeight="1" thickBot="1" x14ac:dyDescent="0.3">
      <c r="A5" s="185" t="s">
        <v>102</v>
      </c>
      <c r="B5" s="186"/>
      <c r="C5" s="186"/>
      <c r="D5" s="186"/>
      <c r="E5" s="186"/>
      <c r="F5" s="186"/>
      <c r="G5" s="186"/>
      <c r="H5" s="186"/>
      <c r="I5" s="186"/>
      <c r="J5" s="186"/>
      <c r="K5" s="186"/>
      <c r="L5" s="187"/>
    </row>
    <row r="6" spans="1:24" s="74" customFormat="1" ht="21.75" customHeight="1"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customHeight="1"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32.25" customHeight="1" x14ac:dyDescent="0.25">
      <c r="A9" s="190"/>
      <c r="B9" s="87"/>
      <c r="C9" s="87" t="s">
        <v>18</v>
      </c>
      <c r="D9" s="87" t="s">
        <v>18</v>
      </c>
      <c r="E9" s="87" t="s">
        <v>18</v>
      </c>
      <c r="F9" s="206"/>
      <c r="G9" s="207"/>
      <c r="H9" s="208"/>
      <c r="I9" s="196"/>
      <c r="J9" s="196"/>
      <c r="K9" s="199"/>
      <c r="L9" s="202"/>
    </row>
    <row r="10" spans="1:24" s="74" customFormat="1" ht="0.75" customHeight="1" x14ac:dyDescent="0.25">
      <c r="A10" s="88"/>
      <c r="B10" s="87"/>
      <c r="C10" s="87"/>
      <c r="D10" s="87"/>
      <c r="E10" s="87"/>
      <c r="F10" s="87"/>
      <c r="G10" s="87"/>
      <c r="H10" s="87"/>
      <c r="I10" s="87"/>
      <c r="J10" s="89"/>
      <c r="K10" s="90"/>
      <c r="L10" s="90"/>
    </row>
    <row r="11" spans="1:24" s="150" customFormat="1" ht="20.100000000000001" customHeight="1" x14ac:dyDescent="0.3">
      <c r="A11" s="91">
        <v>44939</v>
      </c>
      <c r="B11" s="92" t="s">
        <v>27</v>
      </c>
      <c r="C11" s="93">
        <v>13.76</v>
      </c>
      <c r="D11" s="93">
        <v>2.29</v>
      </c>
      <c r="E11" s="93">
        <v>11.47</v>
      </c>
      <c r="F11" s="147">
        <v>595</v>
      </c>
      <c r="G11" s="148">
        <v>4001</v>
      </c>
      <c r="H11" s="116"/>
      <c r="I11" s="97" t="s">
        <v>194</v>
      </c>
      <c r="J11" s="98" t="s">
        <v>195</v>
      </c>
      <c r="K11" s="99" t="s">
        <v>20</v>
      </c>
      <c r="L11" s="149" t="s">
        <v>196</v>
      </c>
      <c r="N11" s="150" t="b">
        <f t="shared" ref="N11" si="0">OR(F11&lt;100,LEN(F11)=2)</f>
        <v>0</v>
      </c>
      <c r="O11" s="150" t="b">
        <f t="shared" ref="O11" si="1">OR(G11&lt;1000,LEN(G11)=3)</f>
        <v>0</v>
      </c>
      <c r="P11" s="150" t="b">
        <f t="shared" ref="P11" si="2">IF(H11&lt;1000,TRUE)</f>
        <v>1</v>
      </c>
      <c r="Q11" s="150" t="e">
        <f>OR(#REF!&lt;100000,LEN(#REF!)=5)</f>
        <v>#REF!</v>
      </c>
      <c r="S11" s="151"/>
    </row>
    <row r="12" spans="1:24" s="150" customFormat="1" ht="20.100000000000001" customHeight="1" x14ac:dyDescent="0.3">
      <c r="A12" s="91">
        <v>44945</v>
      </c>
      <c r="B12" s="92" t="s">
        <v>27</v>
      </c>
      <c r="C12" s="93">
        <v>9.4920000000000009</v>
      </c>
      <c r="D12" s="93">
        <v>1.5820000000000001</v>
      </c>
      <c r="E12" s="93">
        <v>7.91</v>
      </c>
      <c r="F12" s="147">
        <v>595</v>
      </c>
      <c r="G12" s="148">
        <v>4004</v>
      </c>
      <c r="H12" s="116"/>
      <c r="I12" s="97" t="s">
        <v>194</v>
      </c>
      <c r="J12" s="98" t="s">
        <v>197</v>
      </c>
      <c r="K12" s="99" t="s">
        <v>20</v>
      </c>
      <c r="L12" s="149" t="s">
        <v>198</v>
      </c>
      <c r="N12" s="150" t="b">
        <f>OR(F14&lt;100,LEN(F14)=2)</f>
        <v>0</v>
      </c>
      <c r="O12" s="150" t="b">
        <f>OR(G14&lt;1000,LEN(G14)=3)</f>
        <v>0</v>
      </c>
      <c r="P12" s="150" t="b">
        <f>IF(H14&lt;1000,TRUE)</f>
        <v>1</v>
      </c>
      <c r="Q12" s="150" t="e">
        <f>OR(#REF!&lt;100000,LEN(#REF!)=5)</f>
        <v>#REF!</v>
      </c>
      <c r="S12" s="151"/>
    </row>
    <row r="13" spans="1:24" s="150" customFormat="1" ht="20.100000000000001" customHeight="1" x14ac:dyDescent="0.3">
      <c r="A13" s="91">
        <v>44946</v>
      </c>
      <c r="B13" s="92" t="s">
        <v>27</v>
      </c>
      <c r="C13" s="93">
        <v>6.78</v>
      </c>
      <c r="D13" s="93">
        <v>1.1300000000000001</v>
      </c>
      <c r="E13" s="93">
        <v>5.65</v>
      </c>
      <c r="F13" s="147">
        <v>595</v>
      </c>
      <c r="G13" s="148">
        <v>4020</v>
      </c>
      <c r="H13" s="116"/>
      <c r="I13" s="97" t="s">
        <v>194</v>
      </c>
      <c r="J13" s="98" t="s">
        <v>199</v>
      </c>
      <c r="K13" s="99" t="s">
        <v>20</v>
      </c>
      <c r="L13" s="149" t="s">
        <v>200</v>
      </c>
      <c r="N13" s="150" t="b">
        <f>OR(F13&lt;100,LEN(F13)=2)</f>
        <v>0</v>
      </c>
      <c r="O13" s="150" t="b">
        <f>OR(G13&lt;1000,LEN(G13)=3)</f>
        <v>0</v>
      </c>
      <c r="P13" s="150" t="b">
        <f>IF(H13&lt;1000,TRUE)</f>
        <v>1</v>
      </c>
      <c r="Q13" s="150" t="e">
        <f>OR(#REF!&lt;100000,LEN(#REF!)=5)</f>
        <v>#REF!</v>
      </c>
      <c r="S13" s="151"/>
    </row>
    <row r="14" spans="1:24" s="150" customFormat="1" ht="20.100000000000001" customHeight="1" x14ac:dyDescent="0.3">
      <c r="A14" s="91">
        <v>44948</v>
      </c>
      <c r="B14" s="92" t="s">
        <v>27</v>
      </c>
      <c r="C14" s="93">
        <v>6</v>
      </c>
      <c r="D14" s="93">
        <v>1</v>
      </c>
      <c r="E14" s="93">
        <v>5</v>
      </c>
      <c r="F14" s="147">
        <v>595</v>
      </c>
      <c r="G14" s="148">
        <v>4202</v>
      </c>
      <c r="H14" s="116"/>
      <c r="I14" s="97" t="s">
        <v>194</v>
      </c>
      <c r="J14" s="98" t="s">
        <v>201</v>
      </c>
      <c r="K14" s="99" t="s">
        <v>20</v>
      </c>
      <c r="L14" s="149" t="s">
        <v>202</v>
      </c>
      <c r="S14" s="151"/>
    </row>
    <row r="15" spans="1:24" s="150" customFormat="1" ht="20.100000000000001" customHeight="1" x14ac:dyDescent="0.3">
      <c r="A15" s="91">
        <v>44948</v>
      </c>
      <c r="B15" s="92" t="s">
        <v>27</v>
      </c>
      <c r="C15" s="93">
        <v>24.047999999999998</v>
      </c>
      <c r="D15" s="93">
        <v>4.008</v>
      </c>
      <c r="E15" s="93">
        <v>20.04</v>
      </c>
      <c r="F15" s="147">
        <v>595</v>
      </c>
      <c r="G15" s="148">
        <v>4001</v>
      </c>
      <c r="H15" s="116"/>
      <c r="I15" s="97" t="s">
        <v>194</v>
      </c>
      <c r="J15" s="98" t="s">
        <v>203</v>
      </c>
      <c r="K15" s="99" t="s">
        <v>20</v>
      </c>
      <c r="L15" s="149" t="s">
        <v>196</v>
      </c>
      <c r="S15" s="151"/>
    </row>
    <row r="16" spans="1:24" s="150" customFormat="1" ht="20.100000000000001" customHeight="1" x14ac:dyDescent="0.3">
      <c r="A16" s="91">
        <v>44949</v>
      </c>
      <c r="B16" s="92" t="s">
        <v>27</v>
      </c>
      <c r="C16" s="93">
        <v>34.992000000000004</v>
      </c>
      <c r="D16" s="93">
        <v>5.8320000000000007</v>
      </c>
      <c r="E16" s="93">
        <v>29.16</v>
      </c>
      <c r="F16" s="147">
        <v>595</v>
      </c>
      <c r="G16" s="148">
        <v>4202</v>
      </c>
      <c r="H16" s="116"/>
      <c r="I16" s="97" t="s">
        <v>194</v>
      </c>
      <c r="J16" s="98" t="s">
        <v>204</v>
      </c>
      <c r="K16" s="99" t="s">
        <v>20</v>
      </c>
      <c r="L16" s="149" t="s">
        <v>202</v>
      </c>
    </row>
    <row r="17" spans="1:13" s="150" customFormat="1" ht="20.100000000000001" customHeight="1" x14ac:dyDescent="0.3">
      <c r="A17" s="91">
        <v>44950</v>
      </c>
      <c r="B17" s="92" t="s">
        <v>27</v>
      </c>
      <c r="C17" s="93">
        <v>27.21</v>
      </c>
      <c r="D17" s="93">
        <v>4.53</v>
      </c>
      <c r="E17" s="93">
        <v>22.68</v>
      </c>
      <c r="F17" s="147">
        <v>595</v>
      </c>
      <c r="G17" s="148">
        <v>4004</v>
      </c>
      <c r="H17" s="116"/>
      <c r="I17" s="97" t="s">
        <v>194</v>
      </c>
      <c r="J17" s="98" t="s">
        <v>205</v>
      </c>
      <c r="K17" s="99" t="s">
        <v>20</v>
      </c>
      <c r="L17" s="149" t="s">
        <v>198</v>
      </c>
      <c r="M17" s="152"/>
    </row>
    <row r="18" spans="1:13" s="150" customFormat="1" ht="20.100000000000001" customHeight="1" x14ac:dyDescent="0.3">
      <c r="A18" s="91">
        <v>44951</v>
      </c>
      <c r="B18" s="92" t="s">
        <v>27</v>
      </c>
      <c r="C18" s="93">
        <v>20.309999999999999</v>
      </c>
      <c r="D18" s="93">
        <v>3.39</v>
      </c>
      <c r="E18" s="93">
        <v>16.920000000000002</v>
      </c>
      <c r="F18" s="147">
        <v>595</v>
      </c>
      <c r="G18" s="148">
        <v>4020</v>
      </c>
      <c r="H18" s="116"/>
      <c r="I18" s="97" t="s">
        <v>194</v>
      </c>
      <c r="J18" s="98" t="s">
        <v>206</v>
      </c>
      <c r="K18" s="99" t="s">
        <v>20</v>
      </c>
      <c r="L18" s="149" t="s">
        <v>200</v>
      </c>
    </row>
    <row r="19" spans="1:13" s="150" customFormat="1" ht="20.100000000000001" customHeight="1" x14ac:dyDescent="0.3">
      <c r="A19" s="91">
        <v>44952</v>
      </c>
      <c r="B19" s="92" t="s">
        <v>27</v>
      </c>
      <c r="C19" s="93">
        <v>295.63</v>
      </c>
      <c r="D19" s="93">
        <v>49.21</v>
      </c>
      <c r="E19" s="93">
        <v>246.42</v>
      </c>
      <c r="F19" s="147">
        <v>595</v>
      </c>
      <c r="G19" s="148">
        <v>4001</v>
      </c>
      <c r="H19" s="116"/>
      <c r="I19" s="97" t="s">
        <v>194</v>
      </c>
      <c r="J19" s="98" t="s">
        <v>207</v>
      </c>
      <c r="K19" s="99" t="s">
        <v>20</v>
      </c>
      <c r="L19" s="149" t="s">
        <v>196</v>
      </c>
    </row>
    <row r="20" spans="1:13" s="150" customFormat="1" ht="20.100000000000001" customHeight="1" x14ac:dyDescent="0.3">
      <c r="A20" s="91">
        <v>44956</v>
      </c>
      <c r="B20" s="92" t="s">
        <v>27</v>
      </c>
      <c r="C20" s="93">
        <v>16</v>
      </c>
      <c r="D20" s="93">
        <v>2.67</v>
      </c>
      <c r="E20" s="93">
        <v>13.33</v>
      </c>
      <c r="F20" s="147">
        <v>595</v>
      </c>
      <c r="G20" s="148">
        <v>4001</v>
      </c>
      <c r="H20" s="116"/>
      <c r="I20" s="97" t="s">
        <v>194</v>
      </c>
      <c r="J20" s="98" t="s">
        <v>208</v>
      </c>
      <c r="K20" s="99" t="s">
        <v>209</v>
      </c>
      <c r="L20" s="149" t="s">
        <v>196</v>
      </c>
    </row>
    <row r="21" spans="1:13" s="150" customFormat="1" ht="20.100000000000001" customHeight="1" x14ac:dyDescent="0.3">
      <c r="A21" s="91">
        <v>44963</v>
      </c>
      <c r="B21" s="92" t="s">
        <v>27</v>
      </c>
      <c r="C21" s="93">
        <v>-8</v>
      </c>
      <c r="D21" s="93">
        <v>1.33</v>
      </c>
      <c r="E21" s="93">
        <v>-6.67</v>
      </c>
      <c r="F21" s="147">
        <v>595</v>
      </c>
      <c r="G21" s="148">
        <v>4001</v>
      </c>
      <c r="H21" s="116"/>
      <c r="I21" s="97" t="s">
        <v>194</v>
      </c>
      <c r="J21" s="98" t="s">
        <v>210</v>
      </c>
      <c r="K21" s="99" t="s">
        <v>209</v>
      </c>
      <c r="L21" s="149" t="s">
        <v>196</v>
      </c>
    </row>
    <row r="22" spans="1:13" s="150" customFormat="1" ht="20.100000000000001" customHeight="1" x14ac:dyDescent="0.3">
      <c r="A22" s="91">
        <v>44963</v>
      </c>
      <c r="B22" s="92" t="s">
        <v>84</v>
      </c>
      <c r="C22" s="93">
        <v>8</v>
      </c>
      <c r="D22" s="93">
        <v>-1.33</v>
      </c>
      <c r="E22" s="93">
        <v>6.67</v>
      </c>
      <c r="F22" s="147">
        <v>595</v>
      </c>
      <c r="G22" s="148">
        <v>4001</v>
      </c>
      <c r="H22" s="116"/>
      <c r="I22" s="97" t="s">
        <v>194</v>
      </c>
      <c r="J22" s="98" t="s">
        <v>211</v>
      </c>
      <c r="K22" s="99" t="s">
        <v>209</v>
      </c>
      <c r="L22" s="149" t="s">
        <v>196</v>
      </c>
    </row>
    <row r="23" spans="1:13" s="74" customFormat="1" ht="20.100000000000001" customHeight="1" thickBot="1" x14ac:dyDescent="0.3">
      <c r="A23" s="178" t="s">
        <v>117</v>
      </c>
      <c r="B23" s="179"/>
      <c r="C23" s="103">
        <f>SUM(C11:C22)</f>
        <v>454.22199999999998</v>
      </c>
      <c r="D23" s="103">
        <f>SUM(D11:D22)</f>
        <v>75.64200000000001</v>
      </c>
      <c r="E23" s="103">
        <f>SUM(E11:E22)</f>
        <v>378.58</v>
      </c>
      <c r="F23" s="180"/>
      <c r="G23" s="181"/>
      <c r="H23" s="182"/>
      <c r="I23" s="104"/>
      <c r="J23" s="105"/>
      <c r="K23" s="106"/>
      <c r="L23" s="107"/>
    </row>
    <row r="26" spans="1:13" s="108" customFormat="1" ht="15.75" x14ac:dyDescent="0.25">
      <c r="B26" s="172" t="s">
        <v>118</v>
      </c>
      <c r="C26" s="173"/>
    </row>
    <row r="27" spans="1:13" s="108" customFormat="1" ht="15" x14ac:dyDescent="0.2">
      <c r="B27" s="109" t="s">
        <v>24</v>
      </c>
      <c r="C27" s="110" t="s">
        <v>25</v>
      </c>
    </row>
    <row r="28" spans="1:13" s="108" customFormat="1" ht="15" x14ac:dyDescent="0.2">
      <c r="B28" s="109" t="s">
        <v>19</v>
      </c>
      <c r="C28" s="110" t="s">
        <v>26</v>
      </c>
    </row>
    <row r="29" spans="1:13" s="108" customFormat="1" ht="15" x14ac:dyDescent="0.2">
      <c r="B29" s="109" t="s">
        <v>27</v>
      </c>
      <c r="C29" s="110" t="s">
        <v>119</v>
      </c>
    </row>
    <row r="30" spans="1:13" s="108" customFormat="1" ht="15" x14ac:dyDescent="0.2">
      <c r="B30" s="109" t="s">
        <v>84</v>
      </c>
      <c r="C30" s="110" t="s">
        <v>120</v>
      </c>
    </row>
    <row r="31" spans="1:13" s="108" customFormat="1" ht="15" x14ac:dyDescent="0.2">
      <c r="B31" s="111" t="s">
        <v>21</v>
      </c>
      <c r="C31" s="112" t="s">
        <v>29</v>
      </c>
    </row>
    <row r="34" spans="2:3" x14ac:dyDescent="0.2">
      <c r="B34" s="174"/>
      <c r="C34" s="174"/>
    </row>
  </sheetData>
  <mergeCells count="14">
    <mergeCell ref="A23:B23"/>
    <mergeCell ref="F23:H23"/>
    <mergeCell ref="B26:C26"/>
    <mergeCell ref="B34:C34"/>
    <mergeCell ref="B1:D1"/>
    <mergeCell ref="B2:D2"/>
    <mergeCell ref="A5:L5"/>
    <mergeCell ref="A7:A9"/>
    <mergeCell ref="F7:H7"/>
    <mergeCell ref="I7:I9"/>
    <mergeCell ref="J7:J9"/>
    <mergeCell ref="K7:K9"/>
    <mergeCell ref="L7:L9"/>
    <mergeCell ref="F8:H9"/>
  </mergeCells>
  <conditionalFormatting sqref="B1:D2">
    <cfRule type="expression" dxfId="72" priority="27" stopIfTrue="1">
      <formula>ISBLANK(B1)</formula>
    </cfRule>
  </conditionalFormatting>
  <conditionalFormatting sqref="C3">
    <cfRule type="expression" dxfId="71" priority="26" stopIfTrue="1">
      <formula>ISBLANK(C3)</formula>
    </cfRule>
  </conditionalFormatting>
  <conditionalFormatting sqref="E3">
    <cfRule type="expression" dxfId="70" priority="22" stopIfTrue="1">
      <formula>ISBLANK(E3)</formula>
    </cfRule>
  </conditionalFormatting>
  <conditionalFormatting sqref="B11:B20">
    <cfRule type="expression" dxfId="69" priority="8" stopIfTrue="1">
      <formula>AND(NOT(ISBLANK(C11)),ISBLANK(B11))</formula>
    </cfRule>
  </conditionalFormatting>
  <conditionalFormatting sqref="A11:A20">
    <cfRule type="expression" dxfId="68" priority="9" stopIfTrue="1">
      <formula>AND(NOT(ISBLANK(C11)),ISBLANK(A11))</formula>
    </cfRule>
  </conditionalFormatting>
  <conditionalFormatting sqref="I14">
    <cfRule type="expression" priority="10" stopIfTrue="1">
      <formula>AND(SUM($N12:$R12)&gt;0,NOT(ISBLANK(I14)))</formula>
    </cfRule>
    <cfRule type="expression" dxfId="67" priority="11" stopIfTrue="1">
      <formula>SUM($N12:$R12)&gt;0</formula>
    </cfRule>
  </conditionalFormatting>
  <conditionalFormatting sqref="J11:L20">
    <cfRule type="expression" dxfId="66" priority="7" stopIfTrue="1">
      <formula>AND(NOT(ISBLANK($C11)),ISBLANK(J11))</formula>
    </cfRule>
  </conditionalFormatting>
  <conditionalFormatting sqref="I17:I20 I11:I13">
    <cfRule type="expression" priority="12" stopIfTrue="1">
      <formula>AND(SUM($N11:$R11)&gt;0,NOT(ISBLANK(I11)))</formula>
    </cfRule>
    <cfRule type="expression" dxfId="65" priority="13" stopIfTrue="1">
      <formula>SUM($N11:$R11)&gt;0</formula>
    </cfRule>
  </conditionalFormatting>
  <conditionalFormatting sqref="I16">
    <cfRule type="expression" priority="14" stopIfTrue="1">
      <formula>AND(SUM($N16:$Q16)&gt;0,NOT(ISBLANK(I16)))</formula>
    </cfRule>
    <cfRule type="expression" dxfId="64" priority="15" stopIfTrue="1">
      <formula>SUM($N16:$Q16)&gt;0</formula>
    </cfRule>
  </conditionalFormatting>
  <conditionalFormatting sqref="I15">
    <cfRule type="expression" priority="16" stopIfTrue="1">
      <formula>AND(SUM($N14:$R14)&gt;0,NOT(ISBLANK(I15)))</formula>
    </cfRule>
    <cfRule type="expression" dxfId="63" priority="17" stopIfTrue="1">
      <formula>SUM($N14:$R14)&gt;0</formula>
    </cfRule>
  </conditionalFormatting>
  <conditionalFormatting sqref="I12">
    <cfRule type="expression" priority="18" stopIfTrue="1">
      <formula>AND(SUM(#REF!)&gt;0,NOT(ISBLANK(I12)))</formula>
    </cfRule>
    <cfRule type="expression" dxfId="62" priority="19" stopIfTrue="1">
      <formula>SUM(#REF!)&gt;0</formula>
    </cfRule>
  </conditionalFormatting>
  <conditionalFormatting sqref="I13">
    <cfRule type="expression" priority="20" stopIfTrue="1">
      <formula>AND(SUM($N16:$Q16)&gt;0,NOT(ISBLANK(I13)))</formula>
    </cfRule>
    <cfRule type="expression" dxfId="61" priority="21" stopIfTrue="1">
      <formula>SUM($N16:$Q16)&gt;0</formula>
    </cfRule>
  </conditionalFormatting>
  <conditionalFormatting sqref="B21:B22">
    <cfRule type="expression" dxfId="60" priority="3" stopIfTrue="1">
      <formula>AND(NOT(ISBLANK(C21)),ISBLANK(B21))</formula>
    </cfRule>
  </conditionalFormatting>
  <conditionalFormatting sqref="A21:A22">
    <cfRule type="expression" dxfId="59" priority="4" stopIfTrue="1">
      <formula>AND(NOT(ISBLANK(C21)),ISBLANK(A21))</formula>
    </cfRule>
  </conditionalFormatting>
  <conditionalFormatting sqref="J21:K22">
    <cfRule type="expression" dxfId="58" priority="2" stopIfTrue="1">
      <formula>AND(NOT(ISBLANK($C21)),ISBLANK(J21))</formula>
    </cfRule>
  </conditionalFormatting>
  <conditionalFormatting sqref="I21:I22">
    <cfRule type="expression" priority="5" stopIfTrue="1">
      <formula>AND(SUM($N21:$R21)&gt;0,NOT(ISBLANK(I21)))</formula>
    </cfRule>
    <cfRule type="expression" dxfId="57" priority="6" stopIfTrue="1">
      <formula>SUM($N21:$R21)&gt;0</formula>
    </cfRule>
  </conditionalFormatting>
  <conditionalFormatting sqref="L21:L22">
    <cfRule type="expression" dxfId="56" priority="1" stopIfTrue="1">
      <formula>AND(NOT(ISBLANK($C21)),ISBLANK(L21))</formula>
    </cfRule>
  </conditionalFormatting>
  <dataValidations count="5">
    <dataValidation type="custom" showInputMessage="1" sqref="G11" xr:uid="{24A7B243-EDF5-4CD2-B975-D531544A4A7F}">
      <formula1>INDIRECT(L11)</formula1>
    </dataValidation>
    <dataValidation type="list" allowBlank="1" showInputMessage="1" showErrorMessage="1" sqref="B11:B20" xr:uid="{F513AF20-3300-4192-89B8-69DFE2211C72}">
      <formula1>$B$29:$B$33</formula1>
    </dataValidation>
    <dataValidation type="textLength" operator="lessThan" allowBlank="1" showInputMessage="1" showErrorMessage="1" sqref="B2:D2" xr:uid="{1CA6DDE2-21FD-4E11-9A7F-7AC8ED9ABFA1}">
      <formula1>250</formula1>
    </dataValidation>
    <dataValidation type="date" allowBlank="1" showInputMessage="1" showErrorMessage="1" sqref="E3 C3" xr:uid="{A68FE17E-6D8C-447A-9299-9F27A6152799}">
      <formula1>44938</formula1>
      <formula2>73031</formula2>
    </dataValidation>
    <dataValidation type="list" allowBlank="1" showInputMessage="1" showErrorMessage="1" sqref="B21:B22" xr:uid="{E527B0FC-E6F5-4B8A-8E7D-83A60B2E0B6C}">
      <formula1>$B$27:$B$31</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rgb="FF00B0F0"/>
  </sheetPr>
  <dimension ref="A1:X46"/>
  <sheetViews>
    <sheetView topLeftCell="A21" workbookViewId="0">
      <selection activeCell="C34" sqref="C11:C34"/>
    </sheetView>
  </sheetViews>
  <sheetFormatPr defaultColWidth="9.140625" defaultRowHeight="12.75" outlineLevelCol="1" x14ac:dyDescent="0.2"/>
  <cols>
    <col min="1" max="1" width="20.5703125" style="12" customWidth="1"/>
    <col min="2" max="2" width="10.5703125" style="12" customWidth="1"/>
    <col min="3" max="3" width="22.5703125" style="12" customWidth="1"/>
    <col min="4" max="5" width="20.5703125" style="12" customWidth="1"/>
    <col min="6" max="6" width="8.42578125" style="146" customWidth="1"/>
    <col min="7" max="7" width="9" style="142" customWidth="1"/>
    <col min="8" max="8" width="11.5703125" style="142" bestFit="1" customWidth="1"/>
    <col min="9" max="9" width="57.85546875" style="12" bestFit="1" customWidth="1"/>
    <col min="10" max="10" width="80.42578125" style="143" bestFit="1" customWidth="1"/>
    <col min="11" max="11" width="27.42578125" style="143" customWidth="1"/>
    <col min="12" max="12" width="40.140625" style="143" bestFit="1" customWidth="1"/>
    <col min="13" max="13" width="9.140625" style="12"/>
    <col min="14" max="17" width="0" style="12" hidden="1" customWidth="1" outlineLevel="1"/>
    <col min="18" max="18" width="9.140625" style="12" collapsed="1"/>
    <col min="19" max="16384" width="9.140625" style="12"/>
  </cols>
  <sheetData>
    <row r="1" spans="1:24" s="74" customFormat="1" ht="36.75" customHeight="1" x14ac:dyDescent="0.25">
      <c r="A1" s="71" t="s">
        <v>99</v>
      </c>
      <c r="B1" s="183" t="s">
        <v>87</v>
      </c>
      <c r="C1" s="184"/>
      <c r="D1" s="184"/>
      <c r="E1" s="72"/>
      <c r="F1" s="118"/>
      <c r="G1" s="119"/>
      <c r="H1" s="119"/>
      <c r="I1" s="72"/>
      <c r="J1" s="120"/>
      <c r="K1" s="120"/>
      <c r="L1" s="120"/>
    </row>
    <row r="2" spans="1:24" s="74" customFormat="1" ht="36.75" customHeight="1" x14ac:dyDescent="0.25">
      <c r="A2" s="75" t="s">
        <v>100</v>
      </c>
      <c r="B2" s="183" t="s">
        <v>86</v>
      </c>
      <c r="C2" s="184"/>
      <c r="D2" s="184"/>
      <c r="E2" s="76"/>
      <c r="F2" s="121"/>
      <c r="G2" s="121"/>
      <c r="H2" s="121"/>
      <c r="I2" s="76"/>
      <c r="J2" s="122"/>
      <c r="K2" s="122"/>
      <c r="L2" s="122"/>
    </row>
    <row r="3" spans="1:24" s="74" customFormat="1" ht="36" customHeight="1" x14ac:dyDescent="0.25">
      <c r="A3" s="77" t="s">
        <v>101</v>
      </c>
      <c r="B3" s="78" t="s">
        <v>3</v>
      </c>
      <c r="C3" s="79">
        <v>44938</v>
      </c>
      <c r="D3" s="78" t="s">
        <v>4</v>
      </c>
      <c r="E3" s="79">
        <v>44968</v>
      </c>
      <c r="F3" s="123"/>
      <c r="G3" s="124"/>
      <c r="H3" s="124"/>
      <c r="J3" s="122"/>
      <c r="K3" s="122"/>
      <c r="L3" s="122"/>
    </row>
    <row r="4" spans="1:24" s="74" customFormat="1" ht="21.75" customHeight="1" thickBot="1" x14ac:dyDescent="0.3">
      <c r="A4" s="81"/>
      <c r="B4" s="81"/>
      <c r="C4" s="81"/>
      <c r="D4" s="81"/>
      <c r="E4" s="81"/>
      <c r="F4" s="125"/>
      <c r="G4" s="125"/>
      <c r="H4" s="125"/>
      <c r="I4" s="81"/>
      <c r="J4" s="126"/>
      <c r="K4" s="126"/>
      <c r="L4" s="122"/>
    </row>
    <row r="5" spans="1:24" s="74" customFormat="1" ht="36" customHeight="1" thickBot="1" x14ac:dyDescent="0.3">
      <c r="A5" s="185" t="s">
        <v>102</v>
      </c>
      <c r="B5" s="186"/>
      <c r="C5" s="186"/>
      <c r="D5" s="186"/>
      <c r="E5" s="186"/>
      <c r="F5" s="186"/>
      <c r="G5" s="186"/>
      <c r="H5" s="186"/>
      <c r="I5" s="186"/>
      <c r="J5" s="186"/>
      <c r="K5" s="186"/>
      <c r="L5" s="187"/>
    </row>
    <row r="6" spans="1:24" s="74" customFormat="1" ht="21.75" customHeight="1" x14ac:dyDescent="0.25">
      <c r="A6" s="81"/>
      <c r="B6" s="81"/>
      <c r="C6" s="81"/>
      <c r="D6" s="81"/>
      <c r="E6" s="81"/>
      <c r="F6" s="125"/>
      <c r="G6" s="125"/>
      <c r="H6" s="125"/>
      <c r="I6" s="81"/>
      <c r="J6" s="126"/>
      <c r="K6" s="126"/>
      <c r="L6" s="127"/>
    </row>
    <row r="7" spans="1:24" s="74" customFormat="1" ht="18" x14ac:dyDescent="0.25">
      <c r="A7" s="188" t="s">
        <v>103</v>
      </c>
      <c r="B7" s="84" t="s">
        <v>6</v>
      </c>
      <c r="C7" s="84" t="s">
        <v>7</v>
      </c>
      <c r="D7" s="84" t="s">
        <v>6</v>
      </c>
      <c r="E7" s="84" t="s">
        <v>9</v>
      </c>
      <c r="F7" s="191" t="s">
        <v>104</v>
      </c>
      <c r="G7" s="192"/>
      <c r="H7" s="193"/>
      <c r="I7" s="194" t="s">
        <v>105</v>
      </c>
      <c r="J7" s="220" t="s">
        <v>106</v>
      </c>
      <c r="K7" s="223" t="s">
        <v>107</v>
      </c>
      <c r="L7" s="226"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221"/>
      <c r="K8" s="224"/>
      <c r="L8" s="227"/>
      <c r="M8" s="85"/>
      <c r="N8" s="85"/>
      <c r="O8" s="85"/>
      <c r="P8" s="85"/>
      <c r="Q8" s="85"/>
      <c r="R8" s="85"/>
      <c r="S8" s="85"/>
      <c r="T8" s="85"/>
      <c r="U8" s="85"/>
      <c r="V8" s="85"/>
      <c r="W8" s="85"/>
      <c r="X8" s="85"/>
    </row>
    <row r="9" spans="1:24" s="74" customFormat="1" ht="32.25" customHeight="1" x14ac:dyDescent="0.25">
      <c r="A9" s="190"/>
      <c r="B9" s="87"/>
      <c r="C9" s="87" t="s">
        <v>18</v>
      </c>
      <c r="D9" s="87" t="s">
        <v>18</v>
      </c>
      <c r="E9" s="87" t="s">
        <v>18</v>
      </c>
      <c r="F9" s="206"/>
      <c r="G9" s="207"/>
      <c r="H9" s="208"/>
      <c r="I9" s="196"/>
      <c r="J9" s="222"/>
      <c r="K9" s="225"/>
      <c r="L9" s="228"/>
    </row>
    <row r="10" spans="1:24" s="74" customFormat="1" ht="0.75" customHeight="1" x14ac:dyDescent="0.25">
      <c r="A10" s="88"/>
      <c r="B10" s="87"/>
      <c r="C10" s="87"/>
      <c r="D10" s="87"/>
      <c r="E10" s="87"/>
      <c r="F10" s="128"/>
      <c r="G10" s="128"/>
      <c r="H10" s="128"/>
      <c r="I10" s="87"/>
      <c r="J10" s="129"/>
      <c r="K10" s="130"/>
      <c r="L10" s="130"/>
    </row>
    <row r="11" spans="1:24" s="74" customFormat="1" ht="20.100000000000001" customHeight="1" x14ac:dyDescent="0.25">
      <c r="A11" s="91">
        <v>44940</v>
      </c>
      <c r="B11" s="92" t="s">
        <v>27</v>
      </c>
      <c r="C11" s="114">
        <v>174</v>
      </c>
      <c r="D11" s="93">
        <v>29</v>
      </c>
      <c r="E11" s="93">
        <v>145</v>
      </c>
      <c r="F11" s="131">
        <v>611</v>
      </c>
      <c r="G11" s="132">
        <v>4200</v>
      </c>
      <c r="H11" s="133">
        <v>61111</v>
      </c>
      <c r="I11" s="134" t="s">
        <v>174</v>
      </c>
      <c r="J11" s="135" t="s">
        <v>175</v>
      </c>
      <c r="K11" s="135" t="s">
        <v>91</v>
      </c>
      <c r="L11" s="135" t="s">
        <v>144</v>
      </c>
      <c r="N11" s="74" t="b">
        <f>OR(F11&lt;100,LEN(F11)=2)</f>
        <v>0</v>
      </c>
      <c r="O11" s="74" t="b">
        <f>OR(G11&lt;1000,LEN(G11)=3)</f>
        <v>0</v>
      </c>
      <c r="P11" s="74" t="b">
        <f>IF(H11&lt;1000,TRUE)</f>
        <v>0</v>
      </c>
      <c r="Q11" s="74" t="e">
        <f>OR(#REF!&lt;100000,LEN(#REF!)=5)</f>
        <v>#REF!</v>
      </c>
    </row>
    <row r="12" spans="1:24" s="74" customFormat="1" ht="20.100000000000001" customHeight="1" x14ac:dyDescent="0.25">
      <c r="A12" s="91">
        <v>44941</v>
      </c>
      <c r="B12" s="92" t="s">
        <v>19</v>
      </c>
      <c r="C12" s="114">
        <v>250</v>
      </c>
      <c r="D12" s="93">
        <v>0</v>
      </c>
      <c r="E12" s="93">
        <f>C12</f>
        <v>250</v>
      </c>
      <c r="F12" s="136">
        <v>611</v>
      </c>
      <c r="G12" s="137">
        <v>4200</v>
      </c>
      <c r="H12" s="138">
        <v>61106</v>
      </c>
      <c r="I12" s="134" t="s">
        <v>174</v>
      </c>
      <c r="J12" s="135" t="s">
        <v>176</v>
      </c>
      <c r="K12" s="135" t="s">
        <v>85</v>
      </c>
      <c r="L12" s="135" t="s">
        <v>177</v>
      </c>
    </row>
    <row r="13" spans="1:24" s="74" customFormat="1" ht="20.100000000000001" customHeight="1" x14ac:dyDescent="0.25">
      <c r="A13" s="91">
        <v>44948</v>
      </c>
      <c r="B13" s="92" t="s">
        <v>19</v>
      </c>
      <c r="C13" s="114">
        <v>250</v>
      </c>
      <c r="D13" s="93">
        <v>0</v>
      </c>
      <c r="E13" s="93">
        <f t="shared" ref="E13:E17" si="0">C13</f>
        <v>250</v>
      </c>
      <c r="F13" s="136">
        <v>611</v>
      </c>
      <c r="G13" s="137">
        <v>4200</v>
      </c>
      <c r="H13" s="138">
        <v>61106</v>
      </c>
      <c r="I13" s="134" t="s">
        <v>174</v>
      </c>
      <c r="J13" s="135" t="s">
        <v>178</v>
      </c>
      <c r="K13" s="135" t="s">
        <v>85</v>
      </c>
      <c r="L13" s="135" t="s">
        <v>177</v>
      </c>
    </row>
    <row r="14" spans="1:24" s="74" customFormat="1" ht="20.100000000000001" customHeight="1" x14ac:dyDescent="0.25">
      <c r="A14" s="91">
        <v>44949</v>
      </c>
      <c r="B14" s="92" t="s">
        <v>19</v>
      </c>
      <c r="C14" s="114">
        <v>500</v>
      </c>
      <c r="D14" s="93">
        <v>0</v>
      </c>
      <c r="E14" s="93">
        <f t="shared" si="0"/>
        <v>500</v>
      </c>
      <c r="F14" s="136">
        <v>611</v>
      </c>
      <c r="G14" s="137">
        <v>4200</v>
      </c>
      <c r="H14" s="138">
        <v>61106</v>
      </c>
      <c r="I14" s="134" t="s">
        <v>174</v>
      </c>
      <c r="J14" s="135" t="s">
        <v>176</v>
      </c>
      <c r="K14" s="135" t="s">
        <v>92</v>
      </c>
      <c r="L14" s="135" t="s">
        <v>177</v>
      </c>
    </row>
    <row r="15" spans="1:24" s="74" customFormat="1" ht="20.100000000000001" customHeight="1" x14ac:dyDescent="0.25">
      <c r="A15" s="91">
        <v>44951</v>
      </c>
      <c r="B15" s="92" t="s">
        <v>19</v>
      </c>
      <c r="C15" s="114">
        <v>250</v>
      </c>
      <c r="D15" s="93">
        <v>0</v>
      </c>
      <c r="E15" s="93">
        <f t="shared" si="0"/>
        <v>250</v>
      </c>
      <c r="F15" s="136">
        <v>611</v>
      </c>
      <c r="G15" s="137">
        <v>4200</v>
      </c>
      <c r="H15" s="138">
        <v>61106</v>
      </c>
      <c r="I15" s="134" t="s">
        <v>174</v>
      </c>
      <c r="J15" s="135" t="s">
        <v>179</v>
      </c>
      <c r="K15" s="135" t="s">
        <v>85</v>
      </c>
      <c r="L15" s="135" t="s">
        <v>177</v>
      </c>
    </row>
    <row r="16" spans="1:24" s="74" customFormat="1" ht="20.100000000000001" customHeight="1" x14ac:dyDescent="0.25">
      <c r="A16" s="91">
        <v>44951</v>
      </c>
      <c r="B16" s="92" t="s">
        <v>19</v>
      </c>
      <c r="C16" s="114">
        <v>500</v>
      </c>
      <c r="D16" s="93">
        <v>0</v>
      </c>
      <c r="E16" s="93">
        <f t="shared" si="0"/>
        <v>500</v>
      </c>
      <c r="F16" s="136">
        <v>595</v>
      </c>
      <c r="G16" s="137">
        <v>4200</v>
      </c>
      <c r="H16" s="138">
        <v>59510</v>
      </c>
      <c r="I16" s="134" t="s">
        <v>174</v>
      </c>
      <c r="J16" s="135" t="s">
        <v>180</v>
      </c>
      <c r="K16" s="135" t="s">
        <v>92</v>
      </c>
      <c r="L16" s="135" t="s">
        <v>177</v>
      </c>
    </row>
    <row r="17" spans="1:17" s="74" customFormat="1" ht="20.100000000000001" customHeight="1" x14ac:dyDescent="0.25">
      <c r="A17" s="91">
        <v>44952</v>
      </c>
      <c r="B17" s="92" t="s">
        <v>19</v>
      </c>
      <c r="C17" s="114">
        <v>250</v>
      </c>
      <c r="D17" s="93">
        <v>0</v>
      </c>
      <c r="E17" s="93">
        <f t="shared" si="0"/>
        <v>250</v>
      </c>
      <c r="F17" s="136">
        <v>595</v>
      </c>
      <c r="G17" s="137">
        <v>4200</v>
      </c>
      <c r="H17" s="138">
        <v>59510</v>
      </c>
      <c r="I17" s="134" t="s">
        <v>174</v>
      </c>
      <c r="J17" s="135" t="s">
        <v>181</v>
      </c>
      <c r="K17" s="135" t="s">
        <v>85</v>
      </c>
      <c r="L17" s="135" t="s">
        <v>177</v>
      </c>
    </row>
    <row r="18" spans="1:17" s="74" customFormat="1" ht="20.100000000000001" customHeight="1" x14ac:dyDescent="0.25">
      <c r="A18" s="91">
        <v>44953</v>
      </c>
      <c r="B18" s="92" t="s">
        <v>27</v>
      </c>
      <c r="C18" s="114">
        <v>210</v>
      </c>
      <c r="D18" s="93">
        <v>35</v>
      </c>
      <c r="E18" s="93">
        <v>175</v>
      </c>
      <c r="F18" s="136">
        <v>595</v>
      </c>
      <c r="G18" s="137">
        <v>1101</v>
      </c>
      <c r="H18" s="138"/>
      <c r="I18" s="134" t="s">
        <v>182</v>
      </c>
      <c r="J18" s="135" t="s">
        <v>183</v>
      </c>
      <c r="K18" s="135" t="s">
        <v>184</v>
      </c>
      <c r="L18" s="135" t="s">
        <v>185</v>
      </c>
    </row>
    <row r="19" spans="1:17" s="74" customFormat="1" ht="20.100000000000001" customHeight="1" x14ac:dyDescent="0.25">
      <c r="A19" s="91">
        <v>44954</v>
      </c>
      <c r="B19" s="92" t="s">
        <v>19</v>
      </c>
      <c r="C19" s="114">
        <v>500</v>
      </c>
      <c r="D19" s="93">
        <v>0</v>
      </c>
      <c r="E19" s="93">
        <f>C19</f>
        <v>500</v>
      </c>
      <c r="F19" s="136">
        <v>611</v>
      </c>
      <c r="G19" s="137">
        <v>4200</v>
      </c>
      <c r="H19" s="138">
        <v>61106</v>
      </c>
      <c r="I19" s="134" t="s">
        <v>174</v>
      </c>
      <c r="J19" s="135" t="s">
        <v>186</v>
      </c>
      <c r="K19" s="135" t="s">
        <v>92</v>
      </c>
      <c r="L19" s="135" t="s">
        <v>177</v>
      </c>
    </row>
    <row r="20" spans="1:17" s="74" customFormat="1" ht="20.100000000000001" customHeight="1" x14ac:dyDescent="0.25">
      <c r="A20" s="91">
        <v>44954</v>
      </c>
      <c r="B20" s="92" t="s">
        <v>19</v>
      </c>
      <c r="C20" s="114">
        <v>500</v>
      </c>
      <c r="D20" s="93">
        <v>0</v>
      </c>
      <c r="E20" s="93">
        <f t="shared" ref="E20:E34" si="1">C20</f>
        <v>500</v>
      </c>
      <c r="F20" s="136">
        <v>595</v>
      </c>
      <c r="G20" s="137">
        <v>4200</v>
      </c>
      <c r="H20" s="138">
        <v>59510</v>
      </c>
      <c r="I20" s="134" t="s">
        <v>174</v>
      </c>
      <c r="J20" s="135" t="s">
        <v>187</v>
      </c>
      <c r="K20" s="135" t="s">
        <v>92</v>
      </c>
      <c r="L20" s="135" t="s">
        <v>177</v>
      </c>
      <c r="N20" s="74" t="b">
        <f>OR(F20&lt;100,LEN(F20)=2)</f>
        <v>0</v>
      </c>
      <c r="O20" s="74" t="b">
        <f>OR(G20&lt;1000,LEN(G20)=3)</f>
        <v>0</v>
      </c>
      <c r="P20" s="74" t="b">
        <f>IF(H20&lt;1000,TRUE)</f>
        <v>0</v>
      </c>
      <c r="Q20" s="74" t="e">
        <f>OR(#REF!&lt;100000,LEN(#REF!)=5)</f>
        <v>#REF!</v>
      </c>
    </row>
    <row r="21" spans="1:17" s="74" customFormat="1" ht="20.100000000000001" customHeight="1" x14ac:dyDescent="0.25">
      <c r="A21" s="91">
        <v>44954</v>
      </c>
      <c r="B21" s="92" t="s">
        <v>19</v>
      </c>
      <c r="C21" s="114">
        <v>250</v>
      </c>
      <c r="D21" s="93">
        <v>0</v>
      </c>
      <c r="E21" s="93">
        <f t="shared" si="1"/>
        <v>250</v>
      </c>
      <c r="F21" s="136">
        <v>611</v>
      </c>
      <c r="G21" s="137">
        <v>4200</v>
      </c>
      <c r="H21" s="138">
        <v>61111</v>
      </c>
      <c r="I21" s="134" t="s">
        <v>174</v>
      </c>
      <c r="J21" s="135" t="s">
        <v>188</v>
      </c>
      <c r="K21" s="135" t="s">
        <v>85</v>
      </c>
      <c r="L21" s="135" t="s">
        <v>177</v>
      </c>
    </row>
    <row r="22" spans="1:17" s="74" customFormat="1" ht="20.100000000000001" customHeight="1" x14ac:dyDescent="0.25">
      <c r="A22" s="91">
        <v>44955</v>
      </c>
      <c r="B22" s="92" t="s">
        <v>19</v>
      </c>
      <c r="C22" s="114">
        <v>250</v>
      </c>
      <c r="D22" s="93">
        <v>0</v>
      </c>
      <c r="E22" s="93">
        <f t="shared" si="1"/>
        <v>250</v>
      </c>
      <c r="F22" s="136">
        <v>611</v>
      </c>
      <c r="G22" s="137">
        <v>4200</v>
      </c>
      <c r="H22" s="138">
        <v>61111</v>
      </c>
      <c r="I22" s="134" t="s">
        <v>174</v>
      </c>
      <c r="J22" s="135" t="s">
        <v>188</v>
      </c>
      <c r="K22" s="135" t="s">
        <v>85</v>
      </c>
      <c r="L22" s="135" t="s">
        <v>177</v>
      </c>
    </row>
    <row r="23" spans="1:17" s="74" customFormat="1" ht="20.100000000000001" customHeight="1" x14ac:dyDescent="0.25">
      <c r="A23" s="91">
        <v>44958</v>
      </c>
      <c r="B23" s="92" t="s">
        <v>19</v>
      </c>
      <c r="C23" s="114">
        <v>95.86</v>
      </c>
      <c r="D23" s="93">
        <v>0</v>
      </c>
      <c r="E23" s="93">
        <f t="shared" si="1"/>
        <v>95.86</v>
      </c>
      <c r="F23" s="136">
        <v>611</v>
      </c>
      <c r="G23" s="137">
        <v>4200</v>
      </c>
      <c r="H23" s="138">
        <v>61106</v>
      </c>
      <c r="I23" s="134" t="s">
        <v>174</v>
      </c>
      <c r="J23" s="135" t="s">
        <v>176</v>
      </c>
      <c r="K23" s="135" t="s">
        <v>90</v>
      </c>
      <c r="L23" s="135" t="s">
        <v>177</v>
      </c>
    </row>
    <row r="24" spans="1:17" s="74" customFormat="1" ht="20.100000000000001" customHeight="1" x14ac:dyDescent="0.25">
      <c r="A24" s="91">
        <v>44958</v>
      </c>
      <c r="B24" s="92" t="s">
        <v>19</v>
      </c>
      <c r="C24" s="114">
        <v>347.3</v>
      </c>
      <c r="D24" s="93">
        <v>0</v>
      </c>
      <c r="E24" s="93">
        <f t="shared" si="1"/>
        <v>347.3</v>
      </c>
      <c r="F24" s="136">
        <v>611</v>
      </c>
      <c r="G24" s="137">
        <v>4200</v>
      </c>
      <c r="H24" s="138">
        <v>61106</v>
      </c>
      <c r="I24" s="134" t="s">
        <v>174</v>
      </c>
      <c r="J24" s="135" t="s">
        <v>189</v>
      </c>
      <c r="K24" s="135" t="s">
        <v>92</v>
      </c>
      <c r="L24" s="135" t="s">
        <v>177</v>
      </c>
    </row>
    <row r="25" spans="1:17" s="74" customFormat="1" ht="20.100000000000001" customHeight="1" x14ac:dyDescent="0.25">
      <c r="A25" s="91">
        <v>44958</v>
      </c>
      <c r="B25" s="92" t="s">
        <v>19</v>
      </c>
      <c r="C25" s="114">
        <v>494.63</v>
      </c>
      <c r="D25" s="93">
        <v>0</v>
      </c>
      <c r="E25" s="93">
        <f t="shared" si="1"/>
        <v>494.63</v>
      </c>
      <c r="F25" s="136">
        <v>595</v>
      </c>
      <c r="G25" s="137">
        <v>4200</v>
      </c>
      <c r="H25" s="138">
        <v>59510</v>
      </c>
      <c r="I25" s="134" t="s">
        <v>174</v>
      </c>
      <c r="J25" s="135" t="s">
        <v>187</v>
      </c>
      <c r="K25" s="135" t="s">
        <v>92</v>
      </c>
      <c r="L25" s="135" t="s">
        <v>177</v>
      </c>
    </row>
    <row r="26" spans="1:17" s="74" customFormat="1" ht="20.100000000000001" customHeight="1" x14ac:dyDescent="0.25">
      <c r="A26" s="91">
        <v>44958</v>
      </c>
      <c r="B26" s="92" t="s">
        <v>19</v>
      </c>
      <c r="C26" s="114">
        <v>250</v>
      </c>
      <c r="D26" s="93">
        <v>0</v>
      </c>
      <c r="E26" s="93">
        <f t="shared" si="1"/>
        <v>250</v>
      </c>
      <c r="F26" s="136">
        <v>595</v>
      </c>
      <c r="G26" s="137">
        <v>4200</v>
      </c>
      <c r="H26" s="138">
        <v>59510</v>
      </c>
      <c r="I26" s="134" t="s">
        <v>174</v>
      </c>
      <c r="J26" s="135" t="s">
        <v>181</v>
      </c>
      <c r="K26" s="135" t="s">
        <v>85</v>
      </c>
      <c r="L26" s="135" t="s">
        <v>177</v>
      </c>
    </row>
    <row r="27" spans="1:17" s="74" customFormat="1" ht="20.100000000000001" customHeight="1" x14ac:dyDescent="0.25">
      <c r="A27" s="91">
        <v>44960</v>
      </c>
      <c r="B27" s="92" t="s">
        <v>19</v>
      </c>
      <c r="C27" s="114">
        <v>250</v>
      </c>
      <c r="D27" s="93">
        <v>0</v>
      </c>
      <c r="E27" s="93">
        <f t="shared" si="1"/>
        <v>250</v>
      </c>
      <c r="F27" s="136">
        <v>595</v>
      </c>
      <c r="G27" s="137">
        <v>4200</v>
      </c>
      <c r="H27" s="138">
        <v>59510</v>
      </c>
      <c r="I27" s="134" t="s">
        <v>174</v>
      </c>
      <c r="J27" s="135" t="s">
        <v>181</v>
      </c>
      <c r="K27" s="135" t="s">
        <v>85</v>
      </c>
      <c r="L27" s="135" t="s">
        <v>177</v>
      </c>
    </row>
    <row r="28" spans="1:17" s="74" customFormat="1" ht="20.100000000000001" customHeight="1" x14ac:dyDescent="0.25">
      <c r="A28" s="91">
        <v>44961</v>
      </c>
      <c r="B28" s="92" t="s">
        <v>19</v>
      </c>
      <c r="C28" s="114">
        <v>500</v>
      </c>
      <c r="D28" s="93">
        <v>0</v>
      </c>
      <c r="E28" s="93">
        <f t="shared" si="1"/>
        <v>500</v>
      </c>
      <c r="F28" s="136">
        <v>595</v>
      </c>
      <c r="G28" s="137">
        <v>4200</v>
      </c>
      <c r="H28" s="138">
        <v>59510</v>
      </c>
      <c r="I28" s="134" t="s">
        <v>174</v>
      </c>
      <c r="J28" s="135" t="s">
        <v>187</v>
      </c>
      <c r="K28" s="135" t="s">
        <v>92</v>
      </c>
      <c r="L28" s="135" t="s">
        <v>177</v>
      </c>
    </row>
    <row r="29" spans="1:17" s="74" customFormat="1" ht="20.100000000000001" customHeight="1" x14ac:dyDescent="0.25">
      <c r="A29" s="91">
        <v>44961</v>
      </c>
      <c r="B29" s="92" t="s">
        <v>19</v>
      </c>
      <c r="C29" s="114">
        <v>250</v>
      </c>
      <c r="D29" s="93">
        <v>0</v>
      </c>
      <c r="E29" s="93">
        <f t="shared" si="1"/>
        <v>250</v>
      </c>
      <c r="F29" s="136">
        <v>611</v>
      </c>
      <c r="G29" s="137">
        <v>4200</v>
      </c>
      <c r="H29" s="138">
        <v>61106</v>
      </c>
      <c r="I29" s="134" t="s">
        <v>174</v>
      </c>
      <c r="J29" s="135" t="s">
        <v>179</v>
      </c>
      <c r="K29" s="135" t="s">
        <v>85</v>
      </c>
      <c r="L29" s="135" t="s">
        <v>177</v>
      </c>
    </row>
    <row r="30" spans="1:17" s="74" customFormat="1" ht="20.100000000000001" customHeight="1" x14ac:dyDescent="0.25">
      <c r="A30" s="91">
        <v>44963</v>
      </c>
      <c r="B30" s="92" t="s">
        <v>19</v>
      </c>
      <c r="C30" s="114">
        <v>523.20000000000005</v>
      </c>
      <c r="D30" s="93">
        <v>0</v>
      </c>
      <c r="E30" s="93">
        <f t="shared" si="1"/>
        <v>523.20000000000005</v>
      </c>
      <c r="F30" s="136">
        <v>595</v>
      </c>
      <c r="G30" s="137">
        <v>1105</v>
      </c>
      <c r="H30" s="138"/>
      <c r="I30" s="134" t="s">
        <v>182</v>
      </c>
      <c r="J30" s="135" t="s">
        <v>190</v>
      </c>
      <c r="K30" s="135" t="s">
        <v>191</v>
      </c>
      <c r="L30" s="135" t="s">
        <v>192</v>
      </c>
    </row>
    <row r="31" spans="1:17" s="74" customFormat="1" ht="20.100000000000001" customHeight="1" x14ac:dyDescent="0.25">
      <c r="A31" s="91">
        <v>44963</v>
      </c>
      <c r="B31" s="92" t="s">
        <v>19</v>
      </c>
      <c r="C31" s="114">
        <v>250</v>
      </c>
      <c r="D31" s="93">
        <v>0</v>
      </c>
      <c r="E31" s="93">
        <f t="shared" si="1"/>
        <v>250</v>
      </c>
      <c r="F31" s="136">
        <v>595</v>
      </c>
      <c r="G31" s="137">
        <v>4200</v>
      </c>
      <c r="H31" s="138">
        <v>59510</v>
      </c>
      <c r="I31" s="134" t="s">
        <v>174</v>
      </c>
      <c r="J31" s="135" t="s">
        <v>181</v>
      </c>
      <c r="K31" s="135" t="s">
        <v>85</v>
      </c>
      <c r="L31" s="135" t="s">
        <v>177</v>
      </c>
    </row>
    <row r="32" spans="1:17" s="74" customFormat="1" ht="20.100000000000001" customHeight="1" x14ac:dyDescent="0.25">
      <c r="A32" s="91">
        <v>44964</v>
      </c>
      <c r="B32" s="92" t="s">
        <v>19</v>
      </c>
      <c r="C32" s="114">
        <v>500</v>
      </c>
      <c r="D32" s="93">
        <v>0</v>
      </c>
      <c r="E32" s="93">
        <f t="shared" si="1"/>
        <v>500</v>
      </c>
      <c r="F32" s="136">
        <v>611</v>
      </c>
      <c r="G32" s="137">
        <v>4200</v>
      </c>
      <c r="H32" s="138">
        <v>61106</v>
      </c>
      <c r="I32" s="134" t="s">
        <v>174</v>
      </c>
      <c r="J32" s="135" t="s">
        <v>193</v>
      </c>
      <c r="K32" s="135" t="s">
        <v>92</v>
      </c>
      <c r="L32" s="135" t="s">
        <v>177</v>
      </c>
    </row>
    <row r="33" spans="1:17" s="74" customFormat="1" ht="20.100000000000001" customHeight="1" x14ac:dyDescent="0.25">
      <c r="A33" s="91">
        <v>44966</v>
      </c>
      <c r="B33" s="92" t="s">
        <v>19</v>
      </c>
      <c r="C33" s="114">
        <v>250</v>
      </c>
      <c r="D33" s="93">
        <v>0</v>
      </c>
      <c r="E33" s="93">
        <f t="shared" si="1"/>
        <v>250</v>
      </c>
      <c r="F33" s="136">
        <v>595</v>
      </c>
      <c r="G33" s="137">
        <v>4200</v>
      </c>
      <c r="H33" s="138">
        <v>59510</v>
      </c>
      <c r="I33" s="134" t="s">
        <v>174</v>
      </c>
      <c r="J33" s="135" t="s">
        <v>181</v>
      </c>
      <c r="K33" s="135" t="s">
        <v>85</v>
      </c>
      <c r="L33" s="135" t="s">
        <v>177</v>
      </c>
    </row>
    <row r="34" spans="1:17" s="74" customFormat="1" ht="20.100000000000001" customHeight="1" x14ac:dyDescent="0.25">
      <c r="A34" s="91">
        <v>44966</v>
      </c>
      <c r="B34" s="92" t="s">
        <v>19</v>
      </c>
      <c r="C34" s="114">
        <v>500</v>
      </c>
      <c r="D34" s="93">
        <v>0</v>
      </c>
      <c r="E34" s="93">
        <f t="shared" si="1"/>
        <v>500</v>
      </c>
      <c r="F34" s="136">
        <v>595</v>
      </c>
      <c r="G34" s="137">
        <v>4200</v>
      </c>
      <c r="H34" s="138">
        <v>59510</v>
      </c>
      <c r="I34" s="134" t="s">
        <v>174</v>
      </c>
      <c r="J34" s="135" t="s">
        <v>187</v>
      </c>
      <c r="K34" s="135" t="s">
        <v>92</v>
      </c>
      <c r="L34" s="135" t="s">
        <v>177</v>
      </c>
      <c r="N34" s="74" t="b">
        <f>OR(F34&lt;100,LEN(F34)=2)</f>
        <v>0</v>
      </c>
      <c r="O34" s="74" t="b">
        <f>OR(G34&lt;1000,LEN(G34)=3)</f>
        <v>0</v>
      </c>
      <c r="P34" s="74" t="b">
        <f>IF(H34&lt;1000,TRUE)</f>
        <v>0</v>
      </c>
      <c r="Q34" s="74" t="e">
        <f>OR(#REF!&lt;100000,LEN(#REF!)=5)</f>
        <v>#REF!</v>
      </c>
    </row>
    <row r="35" spans="1:17" s="74" customFormat="1" ht="20.100000000000001" customHeight="1" thickBot="1" x14ac:dyDescent="0.3">
      <c r="A35" s="178" t="s">
        <v>117</v>
      </c>
      <c r="B35" s="179"/>
      <c r="C35" s="103">
        <f>SUM(C11:C34)</f>
        <v>8094.99</v>
      </c>
      <c r="D35" s="103">
        <f>SUM(D11:D34)</f>
        <v>64</v>
      </c>
      <c r="E35" s="103">
        <f>SUM(E11:E34)</f>
        <v>8030.99</v>
      </c>
      <c r="F35" s="180"/>
      <c r="G35" s="181"/>
      <c r="H35" s="182"/>
      <c r="I35" s="104"/>
      <c r="J35" s="139"/>
      <c r="K35" s="140"/>
      <c r="L35" s="141"/>
    </row>
    <row r="36" spans="1:17" x14ac:dyDescent="0.2">
      <c r="F36" s="142"/>
    </row>
    <row r="37" spans="1:17" x14ac:dyDescent="0.2">
      <c r="F37" s="142"/>
    </row>
    <row r="38" spans="1:17" s="108" customFormat="1" ht="15.75" x14ac:dyDescent="0.25">
      <c r="B38" s="172" t="s">
        <v>118</v>
      </c>
      <c r="C38" s="173"/>
      <c r="F38" s="144"/>
      <c r="G38" s="144"/>
      <c r="H38" s="144"/>
      <c r="J38" s="145"/>
      <c r="K38" s="145"/>
      <c r="L38" s="145"/>
    </row>
    <row r="39" spans="1:17" s="108" customFormat="1" ht="15" x14ac:dyDescent="0.2">
      <c r="B39" s="109" t="s">
        <v>24</v>
      </c>
      <c r="C39" s="110" t="s">
        <v>25</v>
      </c>
      <c r="F39" s="144"/>
      <c r="G39" s="144"/>
      <c r="H39" s="144"/>
      <c r="J39" s="145"/>
      <c r="K39" s="145"/>
      <c r="L39" s="145"/>
    </row>
    <row r="40" spans="1:17" s="108" customFormat="1" ht="15" x14ac:dyDescent="0.2">
      <c r="B40" s="109" t="s">
        <v>19</v>
      </c>
      <c r="C40" s="110" t="s">
        <v>26</v>
      </c>
      <c r="F40" s="144"/>
      <c r="G40" s="144"/>
      <c r="H40" s="144"/>
      <c r="J40" s="145"/>
      <c r="K40" s="145"/>
      <c r="L40" s="145"/>
    </row>
    <row r="41" spans="1:17" s="108" customFormat="1" ht="15" x14ac:dyDescent="0.2">
      <c r="B41" s="109" t="s">
        <v>27</v>
      </c>
      <c r="C41" s="110" t="s">
        <v>119</v>
      </c>
      <c r="F41" s="144"/>
      <c r="G41" s="144"/>
      <c r="H41" s="144"/>
      <c r="J41" s="145"/>
      <c r="K41" s="145"/>
      <c r="L41" s="145"/>
    </row>
    <row r="42" spans="1:17" s="108" customFormat="1" ht="15" x14ac:dyDescent="0.2">
      <c r="B42" s="109" t="s">
        <v>84</v>
      </c>
      <c r="C42" s="110" t="s">
        <v>120</v>
      </c>
      <c r="F42" s="144"/>
      <c r="G42" s="144"/>
      <c r="H42" s="144"/>
      <c r="J42" s="145"/>
      <c r="K42" s="145"/>
      <c r="L42" s="145"/>
    </row>
    <row r="43" spans="1:17" s="108" customFormat="1" ht="15" x14ac:dyDescent="0.2">
      <c r="B43" s="111" t="s">
        <v>21</v>
      </c>
      <c r="C43" s="112" t="s">
        <v>29</v>
      </c>
      <c r="F43" s="144"/>
      <c r="G43" s="144"/>
      <c r="H43" s="144"/>
      <c r="J43" s="145"/>
      <c r="K43" s="145"/>
      <c r="L43" s="145"/>
    </row>
    <row r="44" spans="1:17" x14ac:dyDescent="0.2">
      <c r="F44" s="142"/>
    </row>
    <row r="45" spans="1:17" x14ac:dyDescent="0.2">
      <c r="F45" s="142"/>
    </row>
    <row r="46" spans="1:17" x14ac:dyDescent="0.2">
      <c r="B46" s="174"/>
      <c r="C46" s="174"/>
      <c r="F46" s="142"/>
    </row>
  </sheetData>
  <mergeCells count="14">
    <mergeCell ref="A35:B35"/>
    <mergeCell ref="F35:H35"/>
    <mergeCell ref="B38:C38"/>
    <mergeCell ref="B46:C46"/>
    <mergeCell ref="B1:D1"/>
    <mergeCell ref="B2:D2"/>
    <mergeCell ref="A5:L5"/>
    <mergeCell ref="A7:A9"/>
    <mergeCell ref="F7:H7"/>
    <mergeCell ref="I7:I9"/>
    <mergeCell ref="J7:J9"/>
    <mergeCell ref="K7:K9"/>
    <mergeCell ref="L7:L9"/>
    <mergeCell ref="F8:H9"/>
  </mergeCells>
  <conditionalFormatting sqref="B1:D2">
    <cfRule type="expression" dxfId="55" priority="17" stopIfTrue="1">
      <formula>ISBLANK(B1)</formula>
    </cfRule>
  </conditionalFormatting>
  <conditionalFormatting sqref="J11:L11 L12:L34 J12:K19">
    <cfRule type="expression" dxfId="54" priority="18" stopIfTrue="1">
      <formula>AND(NOT(ISBLANK($C11)),ISBLANK(J11))</formula>
    </cfRule>
  </conditionalFormatting>
  <conditionalFormatting sqref="B11:B34">
    <cfRule type="expression" dxfId="53" priority="19" stopIfTrue="1">
      <formula>AND(NOT(ISBLANK(C11)),ISBLANK(B11))</formula>
    </cfRule>
  </conditionalFormatting>
  <conditionalFormatting sqref="A11:A34">
    <cfRule type="expression" dxfId="52" priority="20" stopIfTrue="1">
      <formula>AND(NOT(ISBLANK(C11)),ISBLANK(A11))</formula>
    </cfRule>
  </conditionalFormatting>
  <conditionalFormatting sqref="C3">
    <cfRule type="expression" dxfId="51" priority="16" stopIfTrue="1">
      <formula>ISBLANK(C3)</formula>
    </cfRule>
  </conditionalFormatting>
  <conditionalFormatting sqref="J24:K24 J30:K30 J32:K32 K31 K33 K25:K29 K20:K23">
    <cfRule type="expression" dxfId="50" priority="15" stopIfTrue="1">
      <formula>AND(NOT(ISBLANK($C20)),ISBLANK(J20))</formula>
    </cfRule>
  </conditionalFormatting>
  <conditionalFormatting sqref="K34">
    <cfRule type="expression" dxfId="49" priority="14" stopIfTrue="1">
      <formula>AND(NOT(ISBLANK($C34)),ISBLANK(K34))</formula>
    </cfRule>
  </conditionalFormatting>
  <conditionalFormatting sqref="I11:I34">
    <cfRule type="expression" priority="21" stopIfTrue="1">
      <formula>AND(SUM($N11:$R11)&gt;0,NOT(ISBLANK(I11)))</formula>
    </cfRule>
    <cfRule type="expression" dxfId="48" priority="22" stopIfTrue="1">
      <formula>SUM($N11:$R11)&gt;0</formula>
    </cfRule>
  </conditionalFormatting>
  <conditionalFormatting sqref="E3">
    <cfRule type="expression" dxfId="47" priority="13" stopIfTrue="1">
      <formula>ISBLANK(E3)</formula>
    </cfRule>
  </conditionalFormatting>
  <conditionalFormatting sqref="J22">
    <cfRule type="expression" dxfId="46" priority="12" stopIfTrue="1">
      <formula>AND(NOT(ISBLANK($C22)),ISBLANK(J22))</formula>
    </cfRule>
  </conditionalFormatting>
  <conditionalFormatting sqref="J26">
    <cfRule type="expression" dxfId="45" priority="11" stopIfTrue="1">
      <formula>AND(NOT(ISBLANK($C26)),ISBLANK(J26))</formula>
    </cfRule>
  </conditionalFormatting>
  <conditionalFormatting sqref="J27">
    <cfRule type="expression" dxfId="44" priority="10" stopIfTrue="1">
      <formula>AND(NOT(ISBLANK($C27)),ISBLANK(J27))</formula>
    </cfRule>
  </conditionalFormatting>
  <conditionalFormatting sqref="J29">
    <cfRule type="expression" dxfId="43" priority="9" stopIfTrue="1">
      <formula>AND(NOT(ISBLANK($C29)),ISBLANK(J29))</formula>
    </cfRule>
  </conditionalFormatting>
  <conditionalFormatting sqref="J31">
    <cfRule type="expression" dxfId="42" priority="8" stopIfTrue="1">
      <formula>AND(NOT(ISBLANK($C31)),ISBLANK(J31))</formula>
    </cfRule>
  </conditionalFormatting>
  <conditionalFormatting sqref="J33">
    <cfRule type="expression" dxfId="41" priority="7" stopIfTrue="1">
      <formula>AND(NOT(ISBLANK($C33)),ISBLANK(J33))</formula>
    </cfRule>
  </conditionalFormatting>
  <conditionalFormatting sqref="J21">
    <cfRule type="expression" dxfId="40" priority="6" stopIfTrue="1">
      <formula>AND(NOT(ISBLANK($C21)),ISBLANK(J21))</formula>
    </cfRule>
  </conditionalFormatting>
  <conditionalFormatting sqref="J34">
    <cfRule type="expression" dxfId="39" priority="5" stopIfTrue="1">
      <formula>AND(NOT(ISBLANK($C34)),ISBLANK(J34))</formula>
    </cfRule>
  </conditionalFormatting>
  <conditionalFormatting sqref="J28">
    <cfRule type="expression" dxfId="38" priority="4" stopIfTrue="1">
      <formula>AND(NOT(ISBLANK($C28)),ISBLANK(J28))</formula>
    </cfRule>
  </conditionalFormatting>
  <conditionalFormatting sqref="J25">
    <cfRule type="expression" dxfId="37" priority="3" stopIfTrue="1">
      <formula>AND(NOT(ISBLANK($C25)),ISBLANK(J25))</formula>
    </cfRule>
  </conditionalFormatting>
  <conditionalFormatting sqref="J20">
    <cfRule type="expression" dxfId="36" priority="2" stopIfTrue="1">
      <formula>AND(NOT(ISBLANK($C20)),ISBLANK(J20))</formula>
    </cfRule>
  </conditionalFormatting>
  <conditionalFormatting sqref="J23">
    <cfRule type="expression" dxfId="35" priority="1" stopIfTrue="1">
      <formula>AND(NOT(ISBLANK($C23)),ISBLANK(J23))</formula>
    </cfRule>
  </conditionalFormatting>
  <dataValidations count="3">
    <dataValidation type="textLength" operator="lessThan" allowBlank="1" showInputMessage="1" showErrorMessage="1" sqref="B2:D2" xr:uid="{47689001-D3B3-43A9-A49E-477D4A80DD1B}">
      <formula1>250</formula1>
    </dataValidation>
    <dataValidation type="date" allowBlank="1" showInputMessage="1" showErrorMessage="1" sqref="E3 C3" xr:uid="{8F957BED-768B-4048-9D0F-B8A0B8320B38}">
      <formula1>44938</formula1>
      <formula2>73031</formula2>
    </dataValidation>
    <dataValidation type="list" allowBlank="1" showInputMessage="1" showErrorMessage="1" sqref="B11:B34" xr:uid="{19A32F59-272F-4ABA-B87A-64331B450514}">
      <formula1>$B$39:$B$43</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X24"/>
  <sheetViews>
    <sheetView workbookViewId="0">
      <selection activeCell="C11" sqref="C11:C1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36.75" customHeight="1" x14ac:dyDescent="0.25">
      <c r="A1" s="71" t="s">
        <v>99</v>
      </c>
      <c r="B1" s="183" t="s">
        <v>87</v>
      </c>
      <c r="C1" s="184"/>
      <c r="D1" s="184"/>
      <c r="E1" s="72"/>
      <c r="F1" s="72"/>
      <c r="G1" s="72"/>
      <c r="H1" s="72"/>
      <c r="I1" s="72"/>
      <c r="J1" s="73"/>
      <c r="K1" s="73"/>
      <c r="L1" s="73"/>
    </row>
    <row r="2" spans="1:24" s="74" customFormat="1" ht="36.75" customHeight="1" x14ac:dyDescent="0.25">
      <c r="A2" s="75" t="s">
        <v>100</v>
      </c>
      <c r="B2" s="183" t="s">
        <v>222</v>
      </c>
      <c r="C2" s="184"/>
      <c r="D2" s="184"/>
      <c r="E2" s="76"/>
      <c r="F2" s="76"/>
      <c r="G2" s="76"/>
      <c r="H2" s="76"/>
      <c r="I2" s="76"/>
    </row>
    <row r="3" spans="1:24" s="74" customFormat="1" ht="36" customHeight="1" x14ac:dyDescent="0.25">
      <c r="A3" s="77" t="s">
        <v>101</v>
      </c>
      <c r="B3" s="78" t="s">
        <v>3</v>
      </c>
      <c r="C3" s="79">
        <v>44969</v>
      </c>
      <c r="D3" s="78" t="s">
        <v>4</v>
      </c>
      <c r="E3" s="79">
        <v>44968</v>
      </c>
      <c r="F3" s="80"/>
    </row>
    <row r="4" spans="1:24" s="74" customFormat="1" ht="21.75" customHeight="1" thickBot="1" x14ac:dyDescent="0.3">
      <c r="A4" s="81"/>
      <c r="B4" s="81"/>
      <c r="C4" s="81"/>
      <c r="D4" s="81"/>
      <c r="E4" s="81"/>
      <c r="F4" s="82"/>
      <c r="G4" s="82"/>
      <c r="H4" s="82"/>
      <c r="I4" s="81"/>
      <c r="J4" s="81"/>
      <c r="K4" s="81"/>
    </row>
    <row r="5" spans="1:24" s="74" customFormat="1" ht="36" customHeight="1" thickBot="1" x14ac:dyDescent="0.3">
      <c r="A5" s="185" t="s">
        <v>102</v>
      </c>
      <c r="B5" s="186"/>
      <c r="C5" s="186"/>
      <c r="D5" s="186"/>
      <c r="E5" s="186"/>
      <c r="F5" s="186"/>
      <c r="G5" s="186"/>
      <c r="H5" s="186"/>
      <c r="I5" s="186"/>
      <c r="J5" s="186"/>
      <c r="K5" s="186"/>
      <c r="L5" s="187"/>
    </row>
    <row r="6" spans="1:24" s="74" customFormat="1" ht="21.75" customHeight="1"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32.25" customHeight="1" x14ac:dyDescent="0.25">
      <c r="A9" s="190"/>
      <c r="B9" s="87"/>
      <c r="C9" s="87" t="s">
        <v>18</v>
      </c>
      <c r="D9" s="87" t="s">
        <v>18</v>
      </c>
      <c r="E9" s="87" t="s">
        <v>18</v>
      </c>
      <c r="F9" s="206"/>
      <c r="G9" s="207"/>
      <c r="H9" s="208"/>
      <c r="I9" s="196"/>
      <c r="J9" s="196"/>
      <c r="K9" s="199"/>
      <c r="L9" s="202"/>
    </row>
    <row r="10" spans="1:24" s="74" customFormat="1" ht="0.75" customHeight="1" x14ac:dyDescent="0.25">
      <c r="A10" s="88"/>
      <c r="B10" s="87"/>
      <c r="C10" s="87"/>
      <c r="D10" s="87"/>
      <c r="E10" s="87"/>
      <c r="F10" s="87"/>
      <c r="G10" s="87"/>
      <c r="H10" s="87"/>
      <c r="I10" s="87"/>
      <c r="J10" s="89"/>
      <c r="K10" s="90"/>
      <c r="L10" s="90"/>
    </row>
    <row r="11" spans="1:24" s="74" customFormat="1" ht="20.100000000000001" customHeight="1" x14ac:dyDescent="0.3">
      <c r="A11" s="91">
        <v>44957</v>
      </c>
      <c r="B11" s="92" t="s">
        <v>19</v>
      </c>
      <c r="C11" s="68">
        <v>532.99</v>
      </c>
      <c r="D11" s="93">
        <v>0</v>
      </c>
      <c r="E11" s="68">
        <v>532.99</v>
      </c>
      <c r="F11" s="229" t="s">
        <v>215</v>
      </c>
      <c r="G11" s="230"/>
      <c r="H11" s="231"/>
      <c r="I11" s="62" t="s">
        <v>216</v>
      </c>
      <c r="J11" s="63" t="s">
        <v>217</v>
      </c>
      <c r="K11" s="63" t="s">
        <v>85</v>
      </c>
      <c r="L11" s="99" t="s">
        <v>177</v>
      </c>
      <c r="N11" s="74" t="b">
        <f>OR(F11&lt;100,LEN(F11)=2)</f>
        <v>0</v>
      </c>
      <c r="O11" s="74" t="b">
        <f>OR(G11&lt;1000,LEN(G11)=3)</f>
        <v>1</v>
      </c>
      <c r="P11" s="74" t="b">
        <f>IF(H11&lt;1000,TRUE)</f>
        <v>1</v>
      </c>
      <c r="Q11" s="74" t="e">
        <f>OR(#REF!&lt;100000,LEN(#REF!)=5)</f>
        <v>#REF!</v>
      </c>
    </row>
    <row r="12" spans="1:24" s="74" customFormat="1" ht="20.100000000000001" customHeight="1" x14ac:dyDescent="0.3">
      <c r="A12" s="91">
        <v>44957</v>
      </c>
      <c r="B12" s="92" t="s">
        <v>19</v>
      </c>
      <c r="C12" s="68">
        <v>97.77</v>
      </c>
      <c r="D12" s="93">
        <v>0</v>
      </c>
      <c r="E12" s="68">
        <v>97.77</v>
      </c>
      <c r="F12" s="153" t="s">
        <v>218</v>
      </c>
      <c r="G12" s="102"/>
      <c r="H12" s="101"/>
      <c r="I12" s="62" t="s">
        <v>219</v>
      </c>
      <c r="J12" s="63" t="s">
        <v>220</v>
      </c>
      <c r="K12" s="63" t="s">
        <v>221</v>
      </c>
      <c r="L12" s="99" t="s">
        <v>177</v>
      </c>
    </row>
    <row r="13" spans="1:24" s="74" customFormat="1" ht="20.100000000000001" customHeight="1" thickBot="1" x14ac:dyDescent="0.3">
      <c r="A13" s="178" t="s">
        <v>117</v>
      </c>
      <c r="B13" s="179"/>
      <c r="C13" s="103">
        <f>SUM(C11:C12)</f>
        <v>630.76</v>
      </c>
      <c r="D13" s="103">
        <f>SUM(D11:D12)</f>
        <v>0</v>
      </c>
      <c r="E13" s="103">
        <f>SUM(E11:E12)</f>
        <v>630.76</v>
      </c>
      <c r="F13" s="180"/>
      <c r="G13" s="181"/>
      <c r="H13" s="182"/>
      <c r="I13" s="104"/>
      <c r="J13" s="105"/>
      <c r="K13" s="106"/>
      <c r="L13" s="107"/>
    </row>
    <row r="16" spans="1:24" s="108" customFormat="1" ht="15.75" x14ac:dyDescent="0.25">
      <c r="B16" s="172" t="s">
        <v>118</v>
      </c>
      <c r="C16" s="173"/>
    </row>
    <row r="17" spans="2:3" s="108" customFormat="1" ht="15" x14ac:dyDescent="0.2">
      <c r="B17" s="109" t="s">
        <v>24</v>
      </c>
      <c r="C17" s="110" t="s">
        <v>25</v>
      </c>
    </row>
    <row r="18" spans="2:3" s="108" customFormat="1" ht="15" x14ac:dyDescent="0.2">
      <c r="B18" s="109" t="s">
        <v>19</v>
      </c>
      <c r="C18" s="110" t="s">
        <v>26</v>
      </c>
    </row>
    <row r="19" spans="2:3" s="108" customFormat="1" ht="15" x14ac:dyDescent="0.2">
      <c r="B19" s="109" t="s">
        <v>27</v>
      </c>
      <c r="C19" s="110" t="s">
        <v>119</v>
      </c>
    </row>
    <row r="20" spans="2:3" s="108" customFormat="1" ht="15" x14ac:dyDescent="0.2">
      <c r="B20" s="109" t="s">
        <v>84</v>
      </c>
      <c r="C20" s="110" t="s">
        <v>120</v>
      </c>
    </row>
    <row r="21" spans="2:3" s="108" customFormat="1" ht="15" x14ac:dyDescent="0.2">
      <c r="B21" s="111" t="s">
        <v>21</v>
      </c>
      <c r="C21" s="112" t="s">
        <v>29</v>
      </c>
    </row>
    <row r="24" spans="2:3" x14ac:dyDescent="0.2">
      <c r="B24" s="174"/>
      <c r="C24" s="174"/>
    </row>
  </sheetData>
  <mergeCells count="15">
    <mergeCell ref="B1:D1"/>
    <mergeCell ref="B2:D2"/>
    <mergeCell ref="A5:L5"/>
    <mergeCell ref="A7:A9"/>
    <mergeCell ref="F7:H7"/>
    <mergeCell ref="I7:I9"/>
    <mergeCell ref="J7:J9"/>
    <mergeCell ref="K7:K9"/>
    <mergeCell ref="L7:L9"/>
    <mergeCell ref="F8:H9"/>
    <mergeCell ref="B16:C16"/>
    <mergeCell ref="B24:C24"/>
    <mergeCell ref="F11:H11"/>
    <mergeCell ref="A13:B13"/>
    <mergeCell ref="F13:H13"/>
  </mergeCells>
  <conditionalFormatting sqref="B1:D2">
    <cfRule type="expression" dxfId="34" priority="9" stopIfTrue="1">
      <formula>ISBLANK(B1)</formula>
    </cfRule>
  </conditionalFormatting>
  <conditionalFormatting sqref="J11:L12">
    <cfRule type="expression" dxfId="33" priority="10" stopIfTrue="1">
      <formula>AND(NOT(ISBLANK($C11)),ISBLANK(J11))</formula>
    </cfRule>
  </conditionalFormatting>
  <conditionalFormatting sqref="B11:B12">
    <cfRule type="expression" dxfId="32" priority="11" stopIfTrue="1">
      <formula>AND(NOT(ISBLANK(C11)),ISBLANK(B11))</formula>
    </cfRule>
  </conditionalFormatting>
  <conditionalFormatting sqref="A11:A12">
    <cfRule type="expression" dxfId="31" priority="12" stopIfTrue="1">
      <formula>AND(NOT(ISBLANK(C11)),ISBLANK(A11))</formula>
    </cfRule>
  </conditionalFormatting>
  <conditionalFormatting sqref="C3">
    <cfRule type="expression" dxfId="30" priority="8" stopIfTrue="1">
      <formula>ISBLANK(C3)</formula>
    </cfRule>
  </conditionalFormatting>
  <conditionalFormatting sqref="I11:I12">
    <cfRule type="expression" priority="5" stopIfTrue="1">
      <formula>AND(SUM($N11:$R11)&gt;0,NOT(ISBLANK(I11)))</formula>
    </cfRule>
    <cfRule type="expression" dxfId="29" priority="6" stopIfTrue="1">
      <formula>SUM($N11:$R11)&gt;0</formula>
    </cfRule>
  </conditionalFormatting>
  <conditionalFormatting sqref="E3">
    <cfRule type="expression" dxfId="28" priority="1" stopIfTrue="1">
      <formula>ISBLANK(E3)</formula>
    </cfRule>
  </conditionalFormatting>
  <dataValidations count="3">
    <dataValidation type="textLength" operator="lessThan" allowBlank="1" showInputMessage="1" showErrorMessage="1" sqref="B2:D2" xr:uid="{3437C48B-A351-4C54-9E6D-D9DBC486FE0E}">
      <formula1>250</formula1>
    </dataValidation>
    <dataValidation type="date" allowBlank="1" showInputMessage="1" showErrorMessage="1" sqref="E3 C3" xr:uid="{9FE0AE1F-25F4-4B1B-BAAD-4930414C44F4}">
      <formula1>44938</formula1>
      <formula2>73031</formula2>
    </dataValidation>
    <dataValidation type="list" allowBlank="1" showInputMessage="1" showErrorMessage="1" sqref="B11:B12" xr:uid="{E82D55A7-DE1B-4D18-93D5-BBC45B6F0165}">
      <formula1>$B$17:$B$21</formula1>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Y30"/>
  <sheetViews>
    <sheetView workbookViewId="0">
      <selection activeCell="D11" sqref="D11:D18"/>
    </sheetView>
  </sheetViews>
  <sheetFormatPr defaultColWidth="9.140625" defaultRowHeight="12.75" outlineLevelCol="1" x14ac:dyDescent="0.2"/>
  <cols>
    <col min="2" max="2" width="20.7109375" customWidth="1"/>
    <col min="3" max="3" width="10.7109375" customWidth="1"/>
    <col min="4" max="4" width="22.7109375" customWidth="1"/>
    <col min="5" max="6" width="20.7109375" customWidth="1"/>
    <col min="7" max="7" width="8.42578125" customWidth="1"/>
    <col min="8" max="8" width="9" customWidth="1"/>
    <col min="9" max="9" width="11.7109375" bestFit="1" customWidth="1"/>
    <col min="10" max="10" width="29.7109375" customWidth="1"/>
    <col min="11" max="11" width="60.42578125" bestFit="1" customWidth="1"/>
    <col min="12" max="12" width="27.42578125" customWidth="1"/>
    <col min="13" max="13" width="36.42578125" bestFit="1" customWidth="1"/>
    <col min="15" max="18" width="0" hidden="1" customWidth="1" outlineLevel="1"/>
    <col min="19" max="19" width="9.140625" collapsed="1"/>
  </cols>
  <sheetData>
    <row r="1" spans="1:25" s="74" customFormat="1" ht="36.75" customHeight="1" x14ac:dyDescent="0.25">
      <c r="A1"/>
      <c r="B1" s="71" t="s">
        <v>99</v>
      </c>
      <c r="C1" s="183" t="s">
        <v>87</v>
      </c>
      <c r="D1" s="184"/>
      <c r="E1" s="184"/>
      <c r="F1" s="72"/>
      <c r="G1" s="72"/>
      <c r="H1" s="72"/>
      <c r="I1" s="72"/>
      <c r="J1" s="72"/>
      <c r="K1" s="73"/>
      <c r="L1" s="73"/>
      <c r="M1" s="73"/>
    </row>
    <row r="2" spans="1:25" s="74" customFormat="1" ht="36.75" customHeight="1" x14ac:dyDescent="0.25">
      <c r="A2"/>
      <c r="B2" s="75" t="s">
        <v>100</v>
      </c>
      <c r="C2" s="183" t="s">
        <v>83</v>
      </c>
      <c r="D2" s="184"/>
      <c r="E2" s="184"/>
      <c r="F2" s="76"/>
      <c r="G2" s="76"/>
      <c r="H2" s="76"/>
      <c r="I2" s="76"/>
      <c r="J2" s="76"/>
    </row>
    <row r="3" spans="1:25" s="74" customFormat="1" ht="36" customHeight="1" x14ac:dyDescent="0.25">
      <c r="A3"/>
      <c r="B3" s="77" t="s">
        <v>101</v>
      </c>
      <c r="C3" s="78" t="s">
        <v>3</v>
      </c>
      <c r="D3" s="79">
        <v>44938</v>
      </c>
      <c r="E3" s="78" t="s">
        <v>4</v>
      </c>
      <c r="F3" s="79">
        <v>44968</v>
      </c>
      <c r="G3" s="80"/>
    </row>
    <row r="4" spans="1:25" s="74" customFormat="1" ht="21.75" customHeight="1" thickBot="1" x14ac:dyDescent="0.3">
      <c r="A4"/>
      <c r="B4" s="81"/>
      <c r="C4" s="81"/>
      <c r="D4" s="81"/>
      <c r="E4" s="81"/>
      <c r="F4" s="81"/>
      <c r="G4" s="82"/>
      <c r="H4" s="82"/>
      <c r="I4" s="82"/>
      <c r="J4" s="81"/>
      <c r="K4" s="81"/>
      <c r="L4" s="81"/>
    </row>
    <row r="5" spans="1:25" s="74" customFormat="1" ht="36" customHeight="1" thickBot="1" x14ac:dyDescent="0.3">
      <c r="A5"/>
      <c r="B5" s="185" t="s">
        <v>102</v>
      </c>
      <c r="C5" s="186"/>
      <c r="D5" s="186"/>
      <c r="E5" s="186"/>
      <c r="F5" s="186"/>
      <c r="G5" s="186"/>
      <c r="H5" s="186"/>
      <c r="I5" s="186"/>
      <c r="J5" s="186"/>
      <c r="K5" s="186"/>
      <c r="L5" s="186"/>
      <c r="M5" s="187"/>
    </row>
    <row r="6" spans="1:25" s="74" customFormat="1" ht="21.75" customHeight="1" x14ac:dyDescent="0.25">
      <c r="A6"/>
      <c r="B6" s="81"/>
      <c r="C6" s="81"/>
      <c r="D6" s="81"/>
      <c r="E6" s="81"/>
      <c r="F6" s="81"/>
      <c r="G6" s="82"/>
      <c r="H6" s="82"/>
      <c r="I6" s="82"/>
      <c r="J6" s="81"/>
      <c r="K6" s="81"/>
      <c r="L6" s="81"/>
      <c r="M6" s="83"/>
    </row>
    <row r="7" spans="1:25" s="74" customFormat="1" ht="18" x14ac:dyDescent="0.25">
      <c r="A7"/>
      <c r="B7" s="188" t="s">
        <v>103</v>
      </c>
      <c r="C7" s="84" t="s">
        <v>6</v>
      </c>
      <c r="D7" s="84" t="s">
        <v>7</v>
      </c>
      <c r="E7" s="84" t="s">
        <v>6</v>
      </c>
      <c r="F7" s="84" t="s">
        <v>9</v>
      </c>
      <c r="G7" s="191" t="s">
        <v>104</v>
      </c>
      <c r="H7" s="192"/>
      <c r="I7" s="193"/>
      <c r="J7" s="194" t="s">
        <v>105</v>
      </c>
      <c r="K7" s="194" t="s">
        <v>106</v>
      </c>
      <c r="L7" s="197" t="s">
        <v>107</v>
      </c>
      <c r="M7" s="200" t="s">
        <v>13</v>
      </c>
      <c r="N7" s="85"/>
      <c r="O7" s="85"/>
      <c r="P7" s="85"/>
      <c r="Q7" s="85"/>
      <c r="R7" s="85"/>
      <c r="S7" s="85"/>
      <c r="T7" s="85"/>
      <c r="U7" s="85"/>
      <c r="V7" s="85"/>
      <c r="W7" s="85"/>
      <c r="X7" s="85"/>
      <c r="Y7" s="85"/>
    </row>
    <row r="8" spans="1:25" s="74" customFormat="1" ht="18" x14ac:dyDescent="0.25">
      <c r="A8" s="69" t="s">
        <v>93</v>
      </c>
      <c r="B8" s="189"/>
      <c r="C8" s="86" t="s">
        <v>14</v>
      </c>
      <c r="D8" s="86" t="s">
        <v>15</v>
      </c>
      <c r="E8" s="86" t="s">
        <v>15</v>
      </c>
      <c r="F8" s="86" t="s">
        <v>15</v>
      </c>
      <c r="G8" s="203" t="s">
        <v>108</v>
      </c>
      <c r="H8" s="204"/>
      <c r="I8" s="205"/>
      <c r="J8" s="195"/>
      <c r="K8" s="195"/>
      <c r="L8" s="198"/>
      <c r="M8" s="201"/>
      <c r="N8" s="85"/>
      <c r="O8" s="85"/>
      <c r="P8" s="85"/>
      <c r="Q8" s="85"/>
      <c r="R8" s="85"/>
      <c r="S8" s="85"/>
      <c r="T8" s="85"/>
      <c r="U8" s="85"/>
      <c r="V8" s="85"/>
      <c r="W8" s="85"/>
      <c r="X8" s="85"/>
      <c r="Y8" s="85"/>
    </row>
    <row r="9" spans="1:25" s="74" customFormat="1" ht="32.25" customHeight="1" x14ac:dyDescent="0.25">
      <c r="A9" s="70" t="s">
        <v>94</v>
      </c>
      <c r="B9" s="190"/>
      <c r="C9" s="87"/>
      <c r="D9" s="87" t="s">
        <v>18</v>
      </c>
      <c r="E9" s="87" t="s">
        <v>18</v>
      </c>
      <c r="F9" s="87" t="s">
        <v>18</v>
      </c>
      <c r="G9" s="206"/>
      <c r="H9" s="207"/>
      <c r="I9" s="208"/>
      <c r="J9" s="196"/>
      <c r="K9" s="196"/>
      <c r="L9" s="199"/>
      <c r="M9" s="202"/>
    </row>
    <row r="10" spans="1:25" s="74" customFormat="1" ht="0.75" customHeight="1" x14ac:dyDescent="0.25">
      <c r="A10" s="117"/>
      <c r="B10" s="88"/>
      <c r="C10" s="87"/>
      <c r="D10" s="87"/>
      <c r="E10" s="87"/>
      <c r="F10" s="87"/>
      <c r="G10" s="87"/>
      <c r="H10" s="87"/>
      <c r="I10" s="87"/>
      <c r="J10" s="87"/>
      <c r="K10" s="89"/>
      <c r="L10" s="90"/>
      <c r="M10" s="90"/>
    </row>
    <row r="11" spans="1:25" s="74" customFormat="1" ht="20.100000000000001" customHeight="1" x14ac:dyDescent="0.3">
      <c r="A11" s="16">
        <v>1</v>
      </c>
      <c r="B11" s="115">
        <v>44939</v>
      </c>
      <c r="C11" s="92" t="s">
        <v>27</v>
      </c>
      <c r="D11" s="93">
        <v>6.08</v>
      </c>
      <c r="E11" s="93">
        <v>1.01</v>
      </c>
      <c r="F11" s="93">
        <v>5.07</v>
      </c>
      <c r="G11" s="175" t="s">
        <v>158</v>
      </c>
      <c r="H11" s="176"/>
      <c r="I11" s="177"/>
      <c r="J11" s="97" t="s">
        <v>83</v>
      </c>
      <c r="K11" s="98" t="s">
        <v>159</v>
      </c>
      <c r="L11" s="99" t="s">
        <v>20</v>
      </c>
      <c r="M11" s="99" t="s">
        <v>160</v>
      </c>
      <c r="O11" s="74" t="b">
        <f>OR(G11&lt;100,LEN(G11)=2)</f>
        <v>0</v>
      </c>
      <c r="P11" s="74" t="b">
        <f>OR(H11&lt;1000,LEN(H11)=3)</f>
        <v>1</v>
      </c>
      <c r="Q11" s="74" t="b">
        <f>IF(I11&lt;1000,TRUE)</f>
        <v>1</v>
      </c>
      <c r="R11" s="74" t="e">
        <f>OR(#REF!&lt;100000,LEN(#REF!)=5)</f>
        <v>#REF!</v>
      </c>
    </row>
    <row r="12" spans="1:25" s="74" customFormat="1" ht="20.100000000000001" customHeight="1" x14ac:dyDescent="0.3">
      <c r="A12" s="16">
        <v>2</v>
      </c>
      <c r="B12" s="115">
        <v>44939</v>
      </c>
      <c r="C12" s="92" t="s">
        <v>27</v>
      </c>
      <c r="D12" s="93">
        <v>6.48</v>
      </c>
      <c r="E12" s="93">
        <v>1.08</v>
      </c>
      <c r="F12" s="93">
        <v>5.4</v>
      </c>
      <c r="G12" s="100">
        <v>110</v>
      </c>
      <c r="H12" s="102">
        <v>2001</v>
      </c>
      <c r="I12" s="101"/>
      <c r="J12" s="97" t="s">
        <v>83</v>
      </c>
      <c r="K12" s="98" t="s">
        <v>159</v>
      </c>
      <c r="L12" s="99" t="s">
        <v>20</v>
      </c>
      <c r="M12" s="99" t="s">
        <v>160</v>
      </c>
    </row>
    <row r="13" spans="1:25" s="74" customFormat="1" ht="20.100000000000001" customHeight="1" x14ac:dyDescent="0.3">
      <c r="A13" s="16">
        <v>3</v>
      </c>
      <c r="B13" s="115">
        <v>44942</v>
      </c>
      <c r="C13" s="92" t="s">
        <v>27</v>
      </c>
      <c r="D13" s="93">
        <v>284.23</v>
      </c>
      <c r="E13" s="93">
        <v>47.37</v>
      </c>
      <c r="F13" s="93">
        <v>236.86</v>
      </c>
      <c r="G13" s="100">
        <v>110</v>
      </c>
      <c r="H13" s="102">
        <v>4001</v>
      </c>
      <c r="I13" s="101" t="s">
        <v>161</v>
      </c>
      <c r="J13" s="97" t="s">
        <v>83</v>
      </c>
      <c r="K13" s="98" t="s">
        <v>162</v>
      </c>
      <c r="L13" s="99" t="s">
        <v>163</v>
      </c>
      <c r="M13" s="99" t="s">
        <v>160</v>
      </c>
    </row>
    <row r="14" spans="1:25" s="74" customFormat="1" ht="20.100000000000001" customHeight="1" x14ac:dyDescent="0.3">
      <c r="A14" s="16">
        <v>4</v>
      </c>
      <c r="B14" s="115">
        <v>44945</v>
      </c>
      <c r="C14" s="92" t="s">
        <v>27</v>
      </c>
      <c r="D14" s="93">
        <v>99.58</v>
      </c>
      <c r="E14" s="93">
        <v>16.600000000000001</v>
      </c>
      <c r="F14" s="93">
        <v>82.98</v>
      </c>
      <c r="G14" s="100">
        <v>110</v>
      </c>
      <c r="H14" s="102">
        <v>2001</v>
      </c>
      <c r="I14" s="101"/>
      <c r="J14" s="97" t="s">
        <v>83</v>
      </c>
      <c r="K14" s="98" t="s">
        <v>164</v>
      </c>
      <c r="L14" s="99" t="s">
        <v>165</v>
      </c>
      <c r="M14" s="99" t="s">
        <v>160</v>
      </c>
    </row>
    <row r="15" spans="1:25" s="74" customFormat="1" ht="20.100000000000001" customHeight="1" x14ac:dyDescent="0.3">
      <c r="A15" s="16">
        <v>5</v>
      </c>
      <c r="B15" s="115">
        <v>44949</v>
      </c>
      <c r="C15" s="92" t="s">
        <v>19</v>
      </c>
      <c r="D15" s="93">
        <v>25.95</v>
      </c>
      <c r="E15" s="93">
        <v>4.33</v>
      </c>
      <c r="F15" s="93">
        <v>21.62</v>
      </c>
      <c r="G15" s="100">
        <v>528</v>
      </c>
      <c r="H15" s="102">
        <v>4001</v>
      </c>
      <c r="I15" s="101"/>
      <c r="J15" s="97" t="s">
        <v>166</v>
      </c>
      <c r="K15" s="98" t="s">
        <v>167</v>
      </c>
      <c r="L15" s="99" t="s">
        <v>20</v>
      </c>
      <c r="M15" s="99" t="s">
        <v>168</v>
      </c>
    </row>
    <row r="16" spans="1:25" s="74" customFormat="1" ht="20.100000000000001" customHeight="1" x14ac:dyDescent="0.3">
      <c r="A16" s="16">
        <v>6</v>
      </c>
      <c r="B16" s="115">
        <v>44949</v>
      </c>
      <c r="C16" s="92" t="s">
        <v>27</v>
      </c>
      <c r="D16" s="114">
        <v>76.180000000000007</v>
      </c>
      <c r="E16" s="93">
        <v>12.7</v>
      </c>
      <c r="F16" s="93">
        <v>63.48</v>
      </c>
      <c r="G16" s="100">
        <v>528</v>
      </c>
      <c r="H16" s="102">
        <v>4001</v>
      </c>
      <c r="I16" s="101"/>
      <c r="J16" s="97" t="s">
        <v>166</v>
      </c>
      <c r="K16" s="98" t="s">
        <v>169</v>
      </c>
      <c r="L16" s="99" t="s">
        <v>20</v>
      </c>
      <c r="M16" s="99" t="s">
        <v>168</v>
      </c>
    </row>
    <row r="17" spans="1:13" s="74" customFormat="1" ht="20.100000000000001" customHeight="1" x14ac:dyDescent="0.3">
      <c r="A17" s="16">
        <v>7</v>
      </c>
      <c r="B17" s="115">
        <v>44952</v>
      </c>
      <c r="C17" s="92" t="s">
        <v>27</v>
      </c>
      <c r="D17" s="93">
        <v>53.96</v>
      </c>
      <c r="E17" s="93">
        <v>8.99</v>
      </c>
      <c r="F17" s="93">
        <v>44.97</v>
      </c>
      <c r="G17" s="100">
        <v>110</v>
      </c>
      <c r="H17" s="102">
        <v>4401</v>
      </c>
      <c r="I17" s="101" t="s">
        <v>170</v>
      </c>
      <c r="J17" s="97" t="s">
        <v>83</v>
      </c>
      <c r="K17" s="98" t="s">
        <v>171</v>
      </c>
      <c r="L17" s="99" t="s">
        <v>172</v>
      </c>
      <c r="M17" s="99" t="s">
        <v>144</v>
      </c>
    </row>
    <row r="18" spans="1:13" s="74" customFormat="1" ht="20.100000000000001" customHeight="1" x14ac:dyDescent="0.3">
      <c r="A18" s="16" t="s">
        <v>173</v>
      </c>
      <c r="B18" s="115">
        <v>44958</v>
      </c>
      <c r="C18" s="92" t="s">
        <v>19</v>
      </c>
      <c r="D18" s="93">
        <v>16.989999999999998</v>
      </c>
      <c r="E18" s="93">
        <v>0</v>
      </c>
      <c r="F18" s="93">
        <v>16.989999999999998</v>
      </c>
      <c r="G18" s="100">
        <v>110</v>
      </c>
      <c r="H18" s="102">
        <v>4400</v>
      </c>
      <c r="I18" s="101" t="s">
        <v>89</v>
      </c>
      <c r="J18" s="97" t="s">
        <v>83</v>
      </c>
      <c r="K18" s="98" t="s">
        <v>98</v>
      </c>
      <c r="L18" s="99" t="s">
        <v>90</v>
      </c>
      <c r="M18" s="99" t="s">
        <v>144</v>
      </c>
    </row>
    <row r="19" spans="1:13" s="74" customFormat="1" ht="20.100000000000001" customHeight="1" thickBot="1" x14ac:dyDescent="0.3">
      <c r="A19" s="16"/>
      <c r="B19" s="178" t="s">
        <v>117</v>
      </c>
      <c r="C19" s="179"/>
      <c r="D19" s="103">
        <f>SUM(D11:D18)</f>
        <v>569.45000000000005</v>
      </c>
      <c r="E19" s="103">
        <f>SUM(E11:E18)</f>
        <v>92.08</v>
      </c>
      <c r="F19" s="103">
        <f>SUM(F11:F18)</f>
        <v>477.37</v>
      </c>
      <c r="G19" s="180"/>
      <c r="H19" s="181"/>
      <c r="I19" s="182"/>
      <c r="J19" s="104"/>
      <c r="K19" s="105"/>
      <c r="L19" s="106"/>
      <c r="M19" s="107"/>
    </row>
    <row r="20" spans="1:13" x14ac:dyDescent="0.2">
      <c r="A20" s="16"/>
    </row>
    <row r="21" spans="1:13" x14ac:dyDescent="0.2">
      <c r="A21" s="16"/>
    </row>
    <row r="22" spans="1:13" s="108" customFormat="1" ht="15.75" x14ac:dyDescent="0.25">
      <c r="A22" s="16"/>
      <c r="C22" s="172" t="s">
        <v>118</v>
      </c>
      <c r="D22" s="173"/>
    </row>
    <row r="23" spans="1:13" s="108" customFormat="1" ht="15" x14ac:dyDescent="0.2">
      <c r="A23" s="16"/>
      <c r="C23" s="109" t="s">
        <v>24</v>
      </c>
      <c r="D23" s="110" t="s">
        <v>25</v>
      </c>
    </row>
    <row r="24" spans="1:13" s="108" customFormat="1" ht="15" x14ac:dyDescent="0.2">
      <c r="A24" s="16"/>
      <c r="C24" s="109" t="s">
        <v>19</v>
      </c>
      <c r="D24" s="110" t="s">
        <v>26</v>
      </c>
    </row>
    <row r="25" spans="1:13" s="108" customFormat="1" ht="15" x14ac:dyDescent="0.2">
      <c r="A25" s="16"/>
      <c r="C25" s="109" t="s">
        <v>27</v>
      </c>
      <c r="D25" s="110" t="s">
        <v>119</v>
      </c>
    </row>
    <row r="26" spans="1:13" s="108" customFormat="1" ht="15" x14ac:dyDescent="0.2">
      <c r="A26" s="16"/>
      <c r="C26" s="109" t="s">
        <v>84</v>
      </c>
      <c r="D26" s="110" t="s">
        <v>120</v>
      </c>
    </row>
    <row r="27" spans="1:13" s="108" customFormat="1" ht="15" x14ac:dyDescent="0.2">
      <c r="A27" s="16"/>
      <c r="C27" s="111" t="s">
        <v>21</v>
      </c>
      <c r="D27" s="112" t="s">
        <v>29</v>
      </c>
    </row>
    <row r="30" spans="1:13" x14ac:dyDescent="0.2">
      <c r="C30" s="174"/>
      <c r="D30" s="174"/>
    </row>
  </sheetData>
  <mergeCells count="15">
    <mergeCell ref="C1:E1"/>
    <mergeCell ref="C2:E2"/>
    <mergeCell ref="B5:M5"/>
    <mergeCell ref="B7:B9"/>
    <mergeCell ref="G7:I7"/>
    <mergeCell ref="J7:J9"/>
    <mergeCell ref="K7:K9"/>
    <mergeCell ref="L7:L9"/>
    <mergeCell ref="M7:M9"/>
    <mergeCell ref="G8:I9"/>
    <mergeCell ref="B19:C19"/>
    <mergeCell ref="G19:I19"/>
    <mergeCell ref="C22:D22"/>
    <mergeCell ref="C30:D30"/>
    <mergeCell ref="G11:I11"/>
  </mergeCells>
  <conditionalFormatting sqref="C1:E2">
    <cfRule type="expression" dxfId="27" priority="9" stopIfTrue="1">
      <formula>ISBLANK(C1)</formula>
    </cfRule>
  </conditionalFormatting>
  <conditionalFormatting sqref="K11:M18">
    <cfRule type="expression" dxfId="26" priority="10" stopIfTrue="1">
      <formula>AND(NOT(ISBLANK($D11)),ISBLANK(K11))</formula>
    </cfRule>
  </conditionalFormatting>
  <conditionalFormatting sqref="C11:C18">
    <cfRule type="expression" dxfId="25" priority="11" stopIfTrue="1">
      <formula>AND(NOT(ISBLANK(D11)),ISBLANK(C11))</formula>
    </cfRule>
  </conditionalFormatting>
  <conditionalFormatting sqref="B11:B18">
    <cfRule type="expression" dxfId="24" priority="12" stopIfTrue="1">
      <formula>AND(NOT(ISBLANK(D11)),ISBLANK(B11))</formula>
    </cfRule>
  </conditionalFormatting>
  <conditionalFormatting sqref="D3">
    <cfRule type="expression" dxfId="23" priority="8" stopIfTrue="1">
      <formula>ISBLANK(D3)</formula>
    </cfRule>
  </conditionalFormatting>
  <conditionalFormatting sqref="J11:J18">
    <cfRule type="expression" priority="5" stopIfTrue="1">
      <formula>AND(SUM($O11:$S11)&gt;0,NOT(ISBLANK(J11)))</formula>
    </cfRule>
    <cfRule type="expression" dxfId="22" priority="6" stopIfTrue="1">
      <formula>SUM($O11:$S11)&gt;0</formula>
    </cfRule>
  </conditionalFormatting>
  <conditionalFormatting sqref="F3">
    <cfRule type="expression" dxfId="21" priority="1" stopIfTrue="1">
      <formula>ISBLANK(F3)</formula>
    </cfRule>
  </conditionalFormatting>
  <dataValidations count="3">
    <dataValidation type="textLength" operator="lessThan" allowBlank="1" showInputMessage="1" showErrorMessage="1" sqref="C2:E2" xr:uid="{6D8DC049-B07D-4A5D-A6F9-421619AFB1CD}">
      <formula1>250</formula1>
    </dataValidation>
    <dataValidation type="date" allowBlank="1" showInputMessage="1" showErrorMessage="1" sqref="F3 D3" xr:uid="{DD80922C-CCEC-4EDB-9368-1A38790C1F62}">
      <formula1>44938</formula1>
      <formula2>73031</formula2>
    </dataValidation>
    <dataValidation type="list" allowBlank="1" showInputMessage="1" showErrorMessage="1" sqref="C11:C18" xr:uid="{6C9B5395-F755-4573-9A78-8D3D34B138E0}">
      <formula1>$C$23:$C$27</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40625" defaultRowHeight="12.75" outlineLevelCol="1" x14ac:dyDescent="0.2"/>
  <cols>
    <col min="2" max="2" width="10.42578125" customWidth="1"/>
    <col min="3" max="6" width="15.7109375" customWidth="1"/>
    <col min="7" max="7" width="5.28515625" bestFit="1" customWidth="1"/>
    <col min="8" max="8" width="7.42578125" bestFit="1" customWidth="1"/>
    <col min="9" max="9" width="5.28515625" customWidth="1"/>
    <col min="10" max="10" width="9.7109375" bestFit="1" customWidth="1"/>
    <col min="11" max="11" width="7.5703125" customWidth="1"/>
    <col min="12" max="12" width="3" customWidth="1"/>
    <col min="13" max="13" width="50.7109375" customWidth="1"/>
    <col min="14" max="14" width="27.42578125" customWidth="1"/>
    <col min="16" max="19" width="0" hidden="1" customWidth="1" outlineLevel="1"/>
    <col min="20" max="20" width="9.140625" collapsed="1"/>
  </cols>
  <sheetData>
    <row r="1" spans="1:26" ht="36.75" customHeight="1" x14ac:dyDescent="0.2">
      <c r="A1" s="2" t="s">
        <v>0</v>
      </c>
      <c r="B1" s="239" t="s">
        <v>30</v>
      </c>
      <c r="C1" s="240"/>
      <c r="D1" s="240"/>
      <c r="E1" s="241"/>
      <c r="F1" s="1"/>
      <c r="G1" s="1"/>
      <c r="H1" s="1"/>
      <c r="I1" s="1"/>
      <c r="J1" s="1"/>
      <c r="K1" s="1"/>
      <c r="L1" s="1"/>
      <c r="M1" s="3"/>
      <c r="N1" s="4"/>
    </row>
    <row r="2" spans="1:26" x14ac:dyDescent="0.2">
      <c r="A2" s="5"/>
      <c r="N2" s="6"/>
    </row>
    <row r="3" spans="1:26" ht="36.75" customHeight="1" x14ac:dyDescent="0.2">
      <c r="A3" s="7" t="s">
        <v>1</v>
      </c>
      <c r="B3" s="239" t="s">
        <v>31</v>
      </c>
      <c r="C3" s="240"/>
      <c r="D3" s="240"/>
      <c r="E3" s="241"/>
      <c r="F3" s="8"/>
      <c r="G3" s="8"/>
      <c r="H3" s="8"/>
      <c r="I3" s="8"/>
      <c r="J3" s="8"/>
      <c r="K3" s="8"/>
      <c r="L3" s="8"/>
      <c r="N3" s="6"/>
    </row>
    <row r="4" spans="1:26" x14ac:dyDescent="0.2">
      <c r="A4" s="5"/>
      <c r="N4" s="6"/>
    </row>
    <row r="5" spans="1:26" ht="36" customHeight="1" x14ac:dyDescent="0.2">
      <c r="A5" s="9" t="s">
        <v>2</v>
      </c>
      <c r="B5" s="10" t="s">
        <v>3</v>
      </c>
      <c r="C5" s="45"/>
      <c r="D5" s="10" t="s">
        <v>4</v>
      </c>
      <c r="E5" s="45"/>
      <c r="F5" s="8"/>
      <c r="G5" s="11"/>
      <c r="H5" s="12"/>
      <c r="I5" s="12"/>
      <c r="J5" s="12"/>
      <c r="K5" s="12"/>
      <c r="L5" s="12"/>
      <c r="N5" s="6"/>
    </row>
    <row r="6" spans="1:26" x14ac:dyDescent="0.2">
      <c r="A6" s="5"/>
      <c r="N6" s="6"/>
    </row>
    <row r="7" spans="1:26" x14ac:dyDescent="0.2">
      <c r="A7" s="5"/>
      <c r="N7" s="6"/>
    </row>
    <row r="8" spans="1:26" x14ac:dyDescent="0.2">
      <c r="A8" s="13" t="s">
        <v>32</v>
      </c>
      <c r="B8" s="14" t="s">
        <v>6</v>
      </c>
      <c r="C8" s="14" t="s">
        <v>7</v>
      </c>
      <c r="D8" s="14" t="s">
        <v>6</v>
      </c>
      <c r="E8" s="14" t="s">
        <v>8</v>
      </c>
      <c r="F8" s="14" t="s">
        <v>9</v>
      </c>
      <c r="G8" s="232" t="s">
        <v>10</v>
      </c>
      <c r="H8" s="233"/>
      <c r="I8" s="233"/>
      <c r="J8" s="233"/>
      <c r="K8" s="233"/>
      <c r="L8" s="234"/>
      <c r="M8" s="14" t="s">
        <v>11</v>
      </c>
      <c r="N8" s="15" t="s">
        <v>12</v>
      </c>
      <c r="O8" s="16"/>
      <c r="P8" s="16"/>
      <c r="Q8" s="16"/>
      <c r="R8" s="16"/>
      <c r="S8" s="16"/>
      <c r="T8" s="16"/>
      <c r="U8" s="16"/>
      <c r="V8" s="16"/>
      <c r="W8" s="16"/>
      <c r="X8" s="16"/>
      <c r="Y8" s="16"/>
      <c r="Z8" s="16"/>
    </row>
    <row r="9" spans="1:26" x14ac:dyDescent="0.2">
      <c r="A9" s="17" t="s">
        <v>33</v>
      </c>
      <c r="B9" s="18" t="s">
        <v>14</v>
      </c>
      <c r="C9" s="18" t="s">
        <v>15</v>
      </c>
      <c r="D9" s="18" t="s">
        <v>15</v>
      </c>
      <c r="E9" s="18" t="s">
        <v>16</v>
      </c>
      <c r="F9" s="18" t="s">
        <v>15</v>
      </c>
      <c r="G9" s="212"/>
      <c r="H9" s="235"/>
      <c r="I9" s="235"/>
      <c r="J9" s="235"/>
      <c r="K9" s="235"/>
      <c r="L9" s="236"/>
      <c r="M9" s="19" t="s">
        <v>34</v>
      </c>
      <c r="N9" s="20"/>
      <c r="O9" s="16"/>
      <c r="P9" s="16"/>
      <c r="Q9" s="16"/>
      <c r="R9" s="16"/>
      <c r="S9" s="16"/>
      <c r="T9" s="16"/>
      <c r="U9" s="16"/>
      <c r="V9" s="16"/>
      <c r="W9" s="16"/>
      <c r="X9" s="16"/>
      <c r="Y9" s="16"/>
      <c r="Z9" s="16"/>
    </row>
    <row r="10" spans="1:26" x14ac:dyDescent="0.2">
      <c r="A10" s="21"/>
      <c r="B10" s="22" t="s">
        <v>17</v>
      </c>
      <c r="C10" s="22" t="s">
        <v>18</v>
      </c>
      <c r="D10" s="22" t="s">
        <v>18</v>
      </c>
      <c r="E10" s="22" t="s">
        <v>18</v>
      </c>
      <c r="F10" s="22" t="s">
        <v>18</v>
      </c>
      <c r="G10" s="23" t="s">
        <v>35</v>
      </c>
      <c r="H10" s="23" t="s">
        <v>36</v>
      </c>
      <c r="I10" s="23" t="s">
        <v>37</v>
      </c>
      <c r="J10" s="23" t="s">
        <v>38</v>
      </c>
      <c r="K10" s="23"/>
      <c r="L10" s="23"/>
      <c r="M10" s="24"/>
      <c r="N10" s="25"/>
    </row>
    <row r="11" spans="1:26" ht="0.75" customHeight="1" x14ac:dyDescent="0.2">
      <c r="A11" s="21"/>
      <c r="B11" s="22"/>
      <c r="C11" s="22"/>
      <c r="D11" s="22"/>
      <c r="E11" s="22"/>
      <c r="F11" s="22"/>
      <c r="G11" s="23"/>
      <c r="H11" s="23"/>
      <c r="I11" s="23"/>
      <c r="J11" s="23"/>
      <c r="K11" s="23"/>
      <c r="L11" s="23"/>
      <c r="M11" s="24"/>
      <c r="N11" s="40"/>
    </row>
    <row r="12" spans="1:26" ht="20.100000000000001" customHeight="1" x14ac:dyDescent="0.25">
      <c r="A12" s="26" t="s">
        <v>39</v>
      </c>
      <c r="B12" s="27" t="s">
        <v>19</v>
      </c>
      <c r="C12" s="28">
        <v>127.95</v>
      </c>
      <c r="D12" s="29" t="str">
        <f>IF(B12="S",IF(ISBLANK(E12),ROUND(C12*0.2/1.2,2),E12),"")</f>
        <v/>
      </c>
      <c r="E12" s="28"/>
      <c r="F12" s="29">
        <f>IF(ISBLANK(C12),"",IF(B12="S",C12-D12,C12))</f>
        <v>127.95</v>
      </c>
      <c r="G12" s="30">
        <v>45</v>
      </c>
      <c r="H12" s="31">
        <v>450</v>
      </c>
      <c r="I12" s="31">
        <v>301</v>
      </c>
      <c r="J12" s="32">
        <v>0</v>
      </c>
      <c r="K12" s="33">
        <v>0</v>
      </c>
      <c r="L12" s="34" t="s">
        <v>27</v>
      </c>
      <c r="M12" s="42" t="s">
        <v>40</v>
      </c>
      <c r="N12" s="42" t="s">
        <v>41</v>
      </c>
      <c r="P12" t="b">
        <f>OR(G12&lt;100,LEN(G12)=2)</f>
        <v>1</v>
      </c>
      <c r="Q12" t="b">
        <f>OR(H12&lt;1000,LEN(H12)=3)</f>
        <v>1</v>
      </c>
      <c r="R12" t="b">
        <f>IF(I12&lt;1000,TRUE)</f>
        <v>1</v>
      </c>
      <c r="S12" t="b">
        <f>OR(J12&lt;100000,LEN(J12)=5)</f>
        <v>1</v>
      </c>
    </row>
    <row r="13" spans="1:26" ht="20.100000000000001" customHeight="1" x14ac:dyDescent="0.25">
      <c r="A13" s="26" t="s">
        <v>39</v>
      </c>
      <c r="B13" s="27" t="s">
        <v>27</v>
      </c>
      <c r="C13" s="28">
        <v>10.38</v>
      </c>
      <c r="D13" s="29">
        <f>IF(B13="S",IF(ISBLANK(E13),ROUND(C13*0.2/1.2,2),E13),"")</f>
        <v>1.73</v>
      </c>
      <c r="E13" s="28"/>
      <c r="F13" s="29">
        <f>IF(ISBLANK(C13),"",IF(B13="S",C13-D13,C13))</f>
        <v>8.65</v>
      </c>
      <c r="G13" s="30">
        <v>45</v>
      </c>
      <c r="H13" s="31">
        <v>450</v>
      </c>
      <c r="I13" s="31">
        <v>301</v>
      </c>
      <c r="J13" s="32">
        <v>0</v>
      </c>
      <c r="K13" s="33">
        <v>0</v>
      </c>
      <c r="L13" s="34" t="s">
        <v>27</v>
      </c>
      <c r="M13" s="42" t="s">
        <v>42</v>
      </c>
      <c r="N13" s="42" t="s">
        <v>41</v>
      </c>
      <c r="P13" t="b">
        <f t="shared" ref="P13:P31" si="0">OR(G13&lt;100,LEN(G13)=2)</f>
        <v>1</v>
      </c>
      <c r="Q13" t="b">
        <f t="shared" ref="Q13:Q31" si="1">OR(H13&lt;1000,LEN(H13)=3)</f>
        <v>1</v>
      </c>
      <c r="R13" t="b">
        <f t="shared" ref="R13:R31" si="2">IF(I13&lt;1000,TRUE)</f>
        <v>1</v>
      </c>
      <c r="S13" t="b">
        <f t="shared" ref="S13:S31" si="3">OR(J13&lt;100000,LEN(J13)=5)</f>
        <v>1</v>
      </c>
    </row>
    <row r="14" spans="1:26" ht="20.100000000000001" customHeight="1" x14ac:dyDescent="0.25">
      <c r="A14" s="26" t="s">
        <v>43</v>
      </c>
      <c r="B14" s="27" t="s">
        <v>19</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27</v>
      </c>
      <c r="M14" s="42" t="s">
        <v>44</v>
      </c>
      <c r="N14" s="42" t="s">
        <v>20</v>
      </c>
      <c r="P14" t="b">
        <f t="shared" si="0"/>
        <v>1</v>
      </c>
      <c r="Q14" t="b">
        <f t="shared" si="1"/>
        <v>1</v>
      </c>
      <c r="R14" t="b">
        <f t="shared" si="2"/>
        <v>1</v>
      </c>
      <c r="S14" t="b">
        <f t="shared" si="3"/>
        <v>1</v>
      </c>
    </row>
    <row r="15" spans="1:26" ht="20.100000000000001" customHeight="1" x14ac:dyDescent="0.25">
      <c r="A15" s="26" t="s">
        <v>45</v>
      </c>
      <c r="B15" s="27" t="s">
        <v>27</v>
      </c>
      <c r="C15" s="28">
        <v>35.97</v>
      </c>
      <c r="D15" s="29">
        <f t="shared" si="4"/>
        <v>5.99</v>
      </c>
      <c r="E15" s="28">
        <v>5.99</v>
      </c>
      <c r="F15" s="29">
        <f t="shared" si="5"/>
        <v>29.979999999999997</v>
      </c>
      <c r="G15" s="30">
        <v>45</v>
      </c>
      <c r="H15" s="31">
        <v>450</v>
      </c>
      <c r="I15" s="31">
        <v>301</v>
      </c>
      <c r="J15" s="32">
        <v>0</v>
      </c>
      <c r="K15" s="33">
        <v>0</v>
      </c>
      <c r="L15" s="34" t="s">
        <v>27</v>
      </c>
      <c r="M15" s="42" t="s">
        <v>46</v>
      </c>
      <c r="N15" s="42" t="s">
        <v>47</v>
      </c>
      <c r="P15" t="b">
        <f t="shared" si="0"/>
        <v>1</v>
      </c>
      <c r="Q15" t="b">
        <f t="shared" si="1"/>
        <v>1</v>
      </c>
      <c r="R15" t="b">
        <f t="shared" si="2"/>
        <v>1</v>
      </c>
      <c r="S15" t="b">
        <f t="shared" si="3"/>
        <v>1</v>
      </c>
    </row>
    <row r="16" spans="1:26" ht="20.100000000000001" customHeight="1" x14ac:dyDescent="0.25">
      <c r="A16" s="26" t="s">
        <v>48</v>
      </c>
      <c r="B16" s="27" t="s">
        <v>19</v>
      </c>
      <c r="C16" s="28">
        <v>63.84</v>
      </c>
      <c r="D16" s="29" t="str">
        <f t="shared" si="4"/>
        <v/>
      </c>
      <c r="E16" s="28"/>
      <c r="F16" s="29">
        <f t="shared" si="5"/>
        <v>63.84</v>
      </c>
      <c r="G16" s="30">
        <v>45</v>
      </c>
      <c r="H16" s="31">
        <v>450</v>
      </c>
      <c r="I16" s="31">
        <v>352</v>
      </c>
      <c r="J16" s="32">
        <v>0</v>
      </c>
      <c r="K16" s="33">
        <v>0</v>
      </c>
      <c r="L16" s="34" t="s">
        <v>27</v>
      </c>
      <c r="M16" s="42" t="s">
        <v>49</v>
      </c>
      <c r="N16" s="42" t="s">
        <v>50</v>
      </c>
      <c r="P16" t="b">
        <f t="shared" si="0"/>
        <v>1</v>
      </c>
      <c r="Q16" t="b">
        <f t="shared" si="1"/>
        <v>1</v>
      </c>
      <c r="R16" t="b">
        <f t="shared" si="2"/>
        <v>1</v>
      </c>
      <c r="S16" t="b">
        <f t="shared" si="3"/>
        <v>1</v>
      </c>
    </row>
    <row r="17" spans="1:19" ht="20.100000000000001" customHeight="1" x14ac:dyDescent="0.25">
      <c r="A17" s="26" t="s">
        <v>51</v>
      </c>
      <c r="B17" s="27" t="s">
        <v>27</v>
      </c>
      <c r="C17" s="28">
        <v>196.65</v>
      </c>
      <c r="D17" s="29">
        <f t="shared" si="4"/>
        <v>32.770000000000003</v>
      </c>
      <c r="E17" s="28">
        <v>32.770000000000003</v>
      </c>
      <c r="F17" s="29">
        <f t="shared" si="5"/>
        <v>163.88</v>
      </c>
      <c r="G17" s="30">
        <v>45</v>
      </c>
      <c r="H17" s="31">
        <v>450</v>
      </c>
      <c r="I17" s="31">
        <v>430</v>
      </c>
      <c r="J17" s="32">
        <v>0</v>
      </c>
      <c r="K17" s="33">
        <v>0</v>
      </c>
      <c r="L17" s="34" t="s">
        <v>27</v>
      </c>
      <c r="M17" s="42" t="s">
        <v>52</v>
      </c>
      <c r="N17" s="42" t="s">
        <v>53</v>
      </c>
      <c r="P17" t="b">
        <f t="shared" si="0"/>
        <v>1</v>
      </c>
      <c r="Q17" t="b">
        <f t="shared" si="1"/>
        <v>1</v>
      </c>
      <c r="R17" t="b">
        <f t="shared" si="2"/>
        <v>1</v>
      </c>
      <c r="S17" t="b">
        <f t="shared" si="3"/>
        <v>1</v>
      </c>
    </row>
    <row r="18" spans="1:19" ht="20.100000000000001" customHeight="1" x14ac:dyDescent="0.25">
      <c r="A18" s="26" t="s">
        <v>54</v>
      </c>
      <c r="B18" s="27" t="s">
        <v>19</v>
      </c>
      <c r="C18" s="28">
        <v>160.38</v>
      </c>
      <c r="D18" s="29" t="str">
        <f t="shared" si="4"/>
        <v/>
      </c>
      <c r="E18" s="28"/>
      <c r="F18" s="29">
        <f t="shared" si="5"/>
        <v>160.38</v>
      </c>
      <c r="G18" s="30">
        <v>45</v>
      </c>
      <c r="H18" s="31">
        <v>450</v>
      </c>
      <c r="I18" s="31">
        <v>430</v>
      </c>
      <c r="J18" s="32">
        <v>0</v>
      </c>
      <c r="K18" s="33">
        <v>0</v>
      </c>
      <c r="L18" s="34" t="s">
        <v>27</v>
      </c>
      <c r="M18" s="42" t="s">
        <v>55</v>
      </c>
      <c r="N18" s="42" t="s">
        <v>56</v>
      </c>
      <c r="P18" t="b">
        <f t="shared" si="0"/>
        <v>1</v>
      </c>
      <c r="Q18" t="b">
        <f t="shared" si="1"/>
        <v>1</v>
      </c>
      <c r="R18" t="b">
        <f t="shared" si="2"/>
        <v>1</v>
      </c>
      <c r="S18" t="b">
        <f t="shared" si="3"/>
        <v>1</v>
      </c>
    </row>
    <row r="19" spans="1:19" ht="20.100000000000001" customHeight="1" x14ac:dyDescent="0.25">
      <c r="A19" s="26" t="s">
        <v>57</v>
      </c>
      <c r="B19" s="27" t="s">
        <v>21</v>
      </c>
      <c r="C19" s="28">
        <v>36.36</v>
      </c>
      <c r="D19" s="29" t="str">
        <f t="shared" si="4"/>
        <v/>
      </c>
      <c r="E19" s="28"/>
      <c r="F19" s="29">
        <f t="shared" si="5"/>
        <v>36.36</v>
      </c>
      <c r="G19" s="30">
        <v>45</v>
      </c>
      <c r="H19" s="31">
        <v>210</v>
      </c>
      <c r="I19" s="31">
        <v>390</v>
      </c>
      <c r="J19" s="32">
        <v>0</v>
      </c>
      <c r="K19" s="33">
        <v>0</v>
      </c>
      <c r="L19" s="34" t="s">
        <v>27</v>
      </c>
      <c r="M19" s="42" t="s">
        <v>58</v>
      </c>
      <c r="N19" s="42" t="s">
        <v>20</v>
      </c>
      <c r="P19" t="b">
        <f t="shared" si="0"/>
        <v>1</v>
      </c>
      <c r="Q19" t="b">
        <f t="shared" si="1"/>
        <v>1</v>
      </c>
      <c r="R19" t="b">
        <f t="shared" si="2"/>
        <v>1</v>
      </c>
      <c r="S19" t="b">
        <f t="shared" si="3"/>
        <v>1</v>
      </c>
    </row>
    <row r="20" spans="1:19" ht="20.100000000000001" customHeight="1" x14ac:dyDescent="0.25">
      <c r="A20" s="26" t="s">
        <v>59</v>
      </c>
      <c r="B20" s="27" t="s">
        <v>21</v>
      </c>
      <c r="C20" s="28">
        <v>103</v>
      </c>
      <c r="D20" s="29" t="str">
        <f t="shared" si="4"/>
        <v/>
      </c>
      <c r="E20" s="28"/>
      <c r="F20" s="29">
        <f t="shared" si="5"/>
        <v>103</v>
      </c>
      <c r="G20" s="30">
        <v>52</v>
      </c>
      <c r="H20" s="31">
        <v>527</v>
      </c>
      <c r="I20" s="31">
        <v>230</v>
      </c>
      <c r="J20" s="32">
        <v>7055</v>
      </c>
      <c r="K20" s="33">
        <v>0</v>
      </c>
      <c r="L20" s="34" t="s">
        <v>27</v>
      </c>
      <c r="M20" s="42" t="s">
        <v>60</v>
      </c>
      <c r="N20" s="42" t="s">
        <v>61</v>
      </c>
      <c r="P20" t="b">
        <f t="shared" si="0"/>
        <v>1</v>
      </c>
      <c r="Q20" t="b">
        <f t="shared" si="1"/>
        <v>1</v>
      </c>
      <c r="R20" t="b">
        <f t="shared" si="2"/>
        <v>1</v>
      </c>
      <c r="S20" t="b">
        <f t="shared" si="3"/>
        <v>1</v>
      </c>
    </row>
    <row r="21" spans="1:19" ht="20.100000000000001" customHeight="1" x14ac:dyDescent="0.25">
      <c r="A21" s="26" t="s">
        <v>59</v>
      </c>
      <c r="B21" s="27" t="s">
        <v>21</v>
      </c>
      <c r="C21" s="28">
        <v>103</v>
      </c>
      <c r="D21" s="29" t="str">
        <f t="shared" si="4"/>
        <v/>
      </c>
      <c r="E21" s="28"/>
      <c r="F21" s="29">
        <f t="shared" si="5"/>
        <v>103</v>
      </c>
      <c r="G21" s="30">
        <v>52</v>
      </c>
      <c r="H21" s="31">
        <v>527</v>
      </c>
      <c r="I21" s="31">
        <v>230</v>
      </c>
      <c r="J21" s="32">
        <v>7056</v>
      </c>
      <c r="K21" s="33">
        <v>0</v>
      </c>
      <c r="L21" s="34" t="s">
        <v>27</v>
      </c>
      <c r="M21" s="42" t="s">
        <v>60</v>
      </c>
      <c r="N21" s="42" t="s">
        <v>61</v>
      </c>
      <c r="P21" t="b">
        <f t="shared" si="0"/>
        <v>1</v>
      </c>
      <c r="Q21" t="b">
        <f t="shared" si="1"/>
        <v>1</v>
      </c>
      <c r="R21" t="b">
        <f t="shared" si="2"/>
        <v>1</v>
      </c>
      <c r="S21" t="b">
        <f t="shared" si="3"/>
        <v>1</v>
      </c>
    </row>
    <row r="22" spans="1:19" ht="20.100000000000001" customHeight="1" x14ac:dyDescent="0.25">
      <c r="A22" s="26" t="s">
        <v>62</v>
      </c>
      <c r="B22" s="27" t="s">
        <v>27</v>
      </c>
      <c r="C22" s="28">
        <v>43.82</v>
      </c>
      <c r="D22" s="29">
        <f t="shared" si="4"/>
        <v>7.3</v>
      </c>
      <c r="E22" s="28"/>
      <c r="F22" s="29">
        <f t="shared" si="5"/>
        <v>36.520000000000003</v>
      </c>
      <c r="G22" s="30">
        <v>76</v>
      </c>
      <c r="H22" s="31">
        <v>561</v>
      </c>
      <c r="I22" s="31">
        <v>399</v>
      </c>
      <c r="J22" s="32">
        <v>0</v>
      </c>
      <c r="K22" s="33">
        <v>0</v>
      </c>
      <c r="L22" s="34" t="s">
        <v>27</v>
      </c>
      <c r="M22" s="42" t="s">
        <v>63</v>
      </c>
      <c r="N22" s="42" t="s">
        <v>64</v>
      </c>
      <c r="P22" t="b">
        <f t="shared" si="0"/>
        <v>1</v>
      </c>
      <c r="Q22" t="b">
        <f t="shared" si="1"/>
        <v>1</v>
      </c>
      <c r="R22" t="b">
        <f t="shared" si="2"/>
        <v>1</v>
      </c>
      <c r="S22" t="b">
        <f t="shared" si="3"/>
        <v>1</v>
      </c>
    </row>
    <row r="23" spans="1:19" ht="20.100000000000001" customHeight="1" x14ac:dyDescent="0.25">
      <c r="A23" s="26"/>
      <c r="B23" s="27"/>
      <c r="C23" s="28"/>
      <c r="D23" s="29" t="str">
        <f t="shared" si="4"/>
        <v/>
      </c>
      <c r="E23" s="28"/>
      <c r="F23" s="29" t="str">
        <f t="shared" si="5"/>
        <v/>
      </c>
      <c r="G23" s="30"/>
      <c r="H23" s="31"/>
      <c r="I23" s="31"/>
      <c r="J23" s="32"/>
      <c r="K23" s="33">
        <v>0</v>
      </c>
      <c r="L23" s="34" t="s">
        <v>27</v>
      </c>
      <c r="M23" s="42"/>
      <c r="N23" s="42"/>
      <c r="P23" t="b">
        <f t="shared" si="0"/>
        <v>1</v>
      </c>
      <c r="Q23" t="b">
        <f t="shared" si="1"/>
        <v>1</v>
      </c>
      <c r="R23" t="b">
        <f t="shared" si="2"/>
        <v>1</v>
      </c>
      <c r="S23" t="b">
        <f t="shared" si="3"/>
        <v>1</v>
      </c>
    </row>
    <row r="24" spans="1:19" ht="20.100000000000001" customHeight="1" x14ac:dyDescent="0.25">
      <c r="A24" s="26"/>
      <c r="B24" s="27"/>
      <c r="C24" s="28"/>
      <c r="D24" s="29" t="str">
        <f t="shared" si="4"/>
        <v/>
      </c>
      <c r="E24" s="28"/>
      <c r="F24" s="29" t="str">
        <f t="shared" si="5"/>
        <v/>
      </c>
      <c r="G24" s="30"/>
      <c r="H24" s="31"/>
      <c r="I24" s="31"/>
      <c r="J24" s="32"/>
      <c r="K24" s="33">
        <v>0</v>
      </c>
      <c r="L24" s="34" t="s">
        <v>27</v>
      </c>
      <c r="M24" s="42"/>
      <c r="N24" s="42"/>
      <c r="P24" t="b">
        <f t="shared" si="0"/>
        <v>1</v>
      </c>
      <c r="Q24" t="b">
        <f t="shared" si="1"/>
        <v>1</v>
      </c>
      <c r="R24" t="b">
        <f t="shared" si="2"/>
        <v>1</v>
      </c>
      <c r="S24" t="b">
        <f t="shared" si="3"/>
        <v>1</v>
      </c>
    </row>
    <row r="25" spans="1:19" ht="20.100000000000001" customHeight="1" x14ac:dyDescent="0.25">
      <c r="A25" s="26"/>
      <c r="B25" s="27"/>
      <c r="C25" s="28"/>
      <c r="D25" s="29" t="str">
        <f t="shared" si="4"/>
        <v/>
      </c>
      <c r="E25" s="28"/>
      <c r="F25" s="29" t="str">
        <f t="shared" si="5"/>
        <v/>
      </c>
      <c r="G25" s="30"/>
      <c r="H25" s="31"/>
      <c r="I25" s="31"/>
      <c r="J25" s="32"/>
      <c r="K25" s="33">
        <v>0</v>
      </c>
      <c r="L25" s="34" t="s">
        <v>27</v>
      </c>
      <c r="M25" s="42"/>
      <c r="N25" s="42"/>
      <c r="P25" t="b">
        <f t="shared" si="0"/>
        <v>1</v>
      </c>
      <c r="Q25" t="b">
        <f t="shared" si="1"/>
        <v>1</v>
      </c>
      <c r="R25" t="b">
        <f t="shared" si="2"/>
        <v>1</v>
      </c>
      <c r="S25" t="b">
        <f t="shared" si="3"/>
        <v>1</v>
      </c>
    </row>
    <row r="26" spans="1:19" ht="20.100000000000001" customHeight="1" x14ac:dyDescent="0.25">
      <c r="A26" s="26"/>
      <c r="B26" s="27"/>
      <c r="C26" s="28"/>
      <c r="D26" s="29" t="str">
        <f t="shared" si="4"/>
        <v/>
      </c>
      <c r="E26" s="28"/>
      <c r="F26" s="29" t="str">
        <f t="shared" si="5"/>
        <v/>
      </c>
      <c r="G26" s="30"/>
      <c r="H26" s="31"/>
      <c r="I26" s="31"/>
      <c r="J26" s="32"/>
      <c r="K26" s="33">
        <v>0</v>
      </c>
      <c r="L26" s="34" t="s">
        <v>27</v>
      </c>
      <c r="M26" s="42"/>
      <c r="N26" s="42"/>
      <c r="P26" t="b">
        <f t="shared" si="0"/>
        <v>1</v>
      </c>
      <c r="Q26" t="b">
        <f t="shared" si="1"/>
        <v>1</v>
      </c>
      <c r="R26" t="b">
        <f t="shared" si="2"/>
        <v>1</v>
      </c>
      <c r="S26" t="b">
        <f t="shared" si="3"/>
        <v>1</v>
      </c>
    </row>
    <row r="27" spans="1:19" ht="20.100000000000001" customHeight="1" x14ac:dyDescent="0.25">
      <c r="A27" s="26"/>
      <c r="B27" s="27"/>
      <c r="C27" s="28"/>
      <c r="D27" s="29" t="str">
        <f t="shared" si="4"/>
        <v/>
      </c>
      <c r="E27" s="28"/>
      <c r="F27" s="29" t="str">
        <f t="shared" si="5"/>
        <v/>
      </c>
      <c r="G27" s="30"/>
      <c r="H27" s="31"/>
      <c r="I27" s="31"/>
      <c r="J27" s="32"/>
      <c r="K27" s="33">
        <v>0</v>
      </c>
      <c r="L27" s="34" t="s">
        <v>27</v>
      </c>
      <c r="M27" s="42"/>
      <c r="N27" s="42"/>
      <c r="P27" t="b">
        <f t="shared" si="0"/>
        <v>1</v>
      </c>
      <c r="Q27" t="b">
        <f t="shared" si="1"/>
        <v>1</v>
      </c>
      <c r="R27" t="b">
        <f t="shared" si="2"/>
        <v>1</v>
      </c>
      <c r="S27" t="b">
        <f t="shared" si="3"/>
        <v>1</v>
      </c>
    </row>
    <row r="28" spans="1:19" ht="20.100000000000001" customHeight="1" x14ac:dyDescent="0.25">
      <c r="A28" s="26"/>
      <c r="B28" s="27"/>
      <c r="C28" s="28"/>
      <c r="D28" s="29" t="str">
        <f t="shared" si="4"/>
        <v/>
      </c>
      <c r="E28" s="28"/>
      <c r="F28" s="29" t="str">
        <f t="shared" si="5"/>
        <v/>
      </c>
      <c r="G28" s="30"/>
      <c r="H28" s="31"/>
      <c r="I28" s="31"/>
      <c r="J28" s="32"/>
      <c r="K28" s="33">
        <v>0</v>
      </c>
      <c r="L28" s="34" t="s">
        <v>27</v>
      </c>
      <c r="M28" s="42"/>
      <c r="N28" s="42"/>
      <c r="P28" t="b">
        <f t="shared" si="0"/>
        <v>1</v>
      </c>
      <c r="Q28" t="b">
        <f t="shared" si="1"/>
        <v>1</v>
      </c>
      <c r="R28" t="b">
        <f t="shared" si="2"/>
        <v>1</v>
      </c>
      <c r="S28" t="b">
        <f t="shared" si="3"/>
        <v>1</v>
      </c>
    </row>
    <row r="29" spans="1:19" ht="20.100000000000001" customHeight="1" x14ac:dyDescent="0.25">
      <c r="A29" s="26"/>
      <c r="B29" s="27"/>
      <c r="C29" s="28"/>
      <c r="D29" s="29" t="str">
        <f t="shared" si="4"/>
        <v/>
      </c>
      <c r="E29" s="28"/>
      <c r="F29" s="29" t="str">
        <f t="shared" si="5"/>
        <v/>
      </c>
      <c r="G29" s="30"/>
      <c r="H29" s="31"/>
      <c r="I29" s="31"/>
      <c r="J29" s="32"/>
      <c r="K29" s="33">
        <v>0</v>
      </c>
      <c r="L29" s="34" t="s">
        <v>27</v>
      </c>
      <c r="M29" s="42"/>
      <c r="N29" s="42"/>
      <c r="P29" t="b">
        <f t="shared" si="0"/>
        <v>1</v>
      </c>
      <c r="Q29" t="b">
        <f t="shared" si="1"/>
        <v>1</v>
      </c>
      <c r="R29" t="b">
        <f t="shared" si="2"/>
        <v>1</v>
      </c>
      <c r="S29" t="b">
        <f t="shared" si="3"/>
        <v>1</v>
      </c>
    </row>
    <row r="30" spans="1:19" ht="20.100000000000001" customHeight="1" x14ac:dyDescent="0.25">
      <c r="A30" s="26"/>
      <c r="B30" s="27"/>
      <c r="C30" s="28"/>
      <c r="D30" s="29" t="str">
        <f t="shared" si="4"/>
        <v/>
      </c>
      <c r="E30" s="28"/>
      <c r="F30" s="29" t="str">
        <f t="shared" si="5"/>
        <v/>
      </c>
      <c r="G30" s="30"/>
      <c r="H30" s="31"/>
      <c r="I30" s="31"/>
      <c r="J30" s="32"/>
      <c r="K30" s="33">
        <v>0</v>
      </c>
      <c r="L30" s="34" t="s">
        <v>27</v>
      </c>
      <c r="M30" s="42"/>
      <c r="N30" s="42"/>
      <c r="P30" t="b">
        <f t="shared" si="0"/>
        <v>1</v>
      </c>
      <c r="Q30" t="b">
        <f t="shared" si="1"/>
        <v>1</v>
      </c>
      <c r="R30" t="b">
        <f t="shared" si="2"/>
        <v>1</v>
      </c>
      <c r="S30" t="b">
        <f t="shared" si="3"/>
        <v>1</v>
      </c>
    </row>
    <row r="31" spans="1:19" ht="20.100000000000001" customHeight="1" thickBot="1" x14ac:dyDescent="0.3">
      <c r="A31" s="26"/>
      <c r="B31" s="27"/>
      <c r="C31" s="28"/>
      <c r="D31" s="35" t="str">
        <f t="shared" si="4"/>
        <v/>
      </c>
      <c r="E31" s="28"/>
      <c r="F31" s="35" t="str">
        <f t="shared" si="5"/>
        <v/>
      </c>
      <c r="G31" s="30"/>
      <c r="H31" s="31"/>
      <c r="I31" s="31"/>
      <c r="J31" s="32"/>
      <c r="K31" s="33">
        <v>0</v>
      </c>
      <c r="L31" s="34" t="s">
        <v>27</v>
      </c>
      <c r="M31" s="42"/>
      <c r="N31" s="42"/>
      <c r="P31" t="b">
        <f t="shared" si="0"/>
        <v>1</v>
      </c>
      <c r="Q31" t="b">
        <f t="shared" si="1"/>
        <v>1</v>
      </c>
      <c r="R31" t="b">
        <f t="shared" si="2"/>
        <v>1</v>
      </c>
      <c r="S31" t="b">
        <f t="shared" si="3"/>
        <v>1</v>
      </c>
    </row>
    <row r="32" spans="1:19" ht="20.100000000000001" customHeight="1" thickBot="1" x14ac:dyDescent="0.25">
      <c r="A32" s="237" t="s">
        <v>22</v>
      </c>
      <c r="B32" s="238"/>
      <c r="C32" s="36">
        <f>SUM(C12:C31)</f>
        <v>906.94</v>
      </c>
      <c r="D32" s="36">
        <f>SUM(D12:D31)</f>
        <v>47.79</v>
      </c>
      <c r="E32" s="36"/>
      <c r="F32" s="36">
        <f>SUM(F12:F31)</f>
        <v>859.15</v>
      </c>
      <c r="G32" s="36"/>
      <c r="H32" s="36"/>
      <c r="I32" s="36"/>
      <c r="J32" s="36"/>
      <c r="K32" s="36"/>
      <c r="L32" s="37"/>
      <c r="M32" s="43"/>
      <c r="N32" s="44"/>
    </row>
    <row r="34" spans="2:3" x14ac:dyDescent="0.2">
      <c r="B34" s="232" t="s">
        <v>23</v>
      </c>
      <c r="C34" s="234"/>
    </row>
    <row r="35" spans="2:3" x14ac:dyDescent="0.2">
      <c r="B35" s="38" t="s">
        <v>24</v>
      </c>
      <c r="C35" s="39" t="s">
        <v>25</v>
      </c>
    </row>
    <row r="36" spans="2:3" x14ac:dyDescent="0.2">
      <c r="B36" s="38" t="s">
        <v>19</v>
      </c>
      <c r="C36" s="39" t="s">
        <v>26</v>
      </c>
    </row>
    <row r="37" spans="2:3" x14ac:dyDescent="0.2">
      <c r="B37" s="38" t="s">
        <v>27</v>
      </c>
      <c r="C37" s="39" t="s">
        <v>28</v>
      </c>
    </row>
    <row r="38" spans="2:3" x14ac:dyDescent="0.2">
      <c r="B38" s="40" t="s">
        <v>21</v>
      </c>
      <c r="C38" s="41" t="s">
        <v>29</v>
      </c>
    </row>
  </sheetData>
  <sheetProtection sheet="1" objects="1" scenarios="1"/>
  <mergeCells count="6">
    <mergeCell ref="G8:L8"/>
    <mergeCell ref="G9:L9"/>
    <mergeCell ref="A32:B32"/>
    <mergeCell ref="B34:C34"/>
    <mergeCell ref="B1:E1"/>
    <mergeCell ref="B3:E3"/>
  </mergeCells>
  <phoneticPr fontId="5" type="noConversion"/>
  <conditionalFormatting sqref="L12:L31">
    <cfRule type="expression" priority="1" stopIfTrue="1">
      <formula>AND(SUM($P12:$T12)&gt;0,NOT(ISBLANK(L12)))</formula>
    </cfRule>
    <cfRule type="expression" dxfId="20" priority="2" stopIfTrue="1">
      <formula>SUM($P12:$T12)&gt;0</formula>
    </cfRule>
  </conditionalFormatting>
  <conditionalFormatting sqref="E5 C12:C31 C5 B1:E1 B3:E3">
    <cfRule type="expression" dxfId="19" priority="3" stopIfTrue="1">
      <formula>ISBLANK(B1)</formula>
    </cfRule>
  </conditionalFormatting>
  <conditionalFormatting sqref="M12:N31">
    <cfRule type="expression" dxfId="18" priority="4" stopIfTrue="1">
      <formula>AND(NOT(ISBLANK($C12)),ISBLANK(M12))</formula>
    </cfRule>
  </conditionalFormatting>
  <conditionalFormatting sqref="B12:B31">
    <cfRule type="expression" dxfId="17" priority="5" stopIfTrue="1">
      <formula>AND(NOT(ISBLANK(C12)),ISBLANK(B12))</formula>
    </cfRule>
  </conditionalFormatting>
  <conditionalFormatting sqref="A12:A31">
    <cfRule type="expression" dxfId="16" priority="6" stopIfTrue="1">
      <formula>AND(NOT(ISBLANK(C12)),ISBLANK(A12))</formula>
    </cfRule>
  </conditionalFormatting>
  <conditionalFormatting sqref="G12:G31">
    <cfRule type="expression" dxfId="15" priority="7" stopIfTrue="1">
      <formula>AND(ISBLANK(G12),NOT(ISBLANK(C12)))</formula>
    </cfRule>
  </conditionalFormatting>
  <conditionalFormatting sqref="H12:I31">
    <cfRule type="expression" dxfId="14" priority="8" stopIfTrue="1">
      <formula>AND(ISBLANK(H12),NOT(ISBLANK($C12)))</formula>
    </cfRule>
  </conditionalFormatting>
  <conditionalFormatting sqref="J12:J31">
    <cfRule type="expression" dxfId="13" priority="9" stopIfTrue="1">
      <formula>AND(ISBLANK(J12),NOT(ISBLANK(C12)))</formula>
    </cfRule>
  </conditionalFormatting>
  <conditionalFormatting sqref="E12:E31">
    <cfRule type="expression" dxfId="12" priority="10" stopIfTrue="1">
      <formula>AND(NOT(ISBLANK(C12)),ISBLANK(E12),B12="S")</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75" x14ac:dyDescent="0.2"/>
  <sheetData>
    <row r="1" spans="1:8" x14ac:dyDescent="0.2">
      <c r="A1" s="54" t="s">
        <v>5</v>
      </c>
      <c r="B1" s="14" t="s">
        <v>6</v>
      </c>
      <c r="C1" s="14" t="s">
        <v>7</v>
      </c>
      <c r="D1" s="14" t="s">
        <v>6</v>
      </c>
      <c r="E1" s="14" t="s">
        <v>8</v>
      </c>
      <c r="F1" s="14" t="s">
        <v>9</v>
      </c>
      <c r="G1" s="50" t="s">
        <v>65</v>
      </c>
      <c r="H1" s="51" t="s">
        <v>66</v>
      </c>
    </row>
    <row r="2" spans="1:8" x14ac:dyDescent="0.2">
      <c r="A2" s="47" t="s">
        <v>67</v>
      </c>
      <c r="B2" s="27" t="s">
        <v>19</v>
      </c>
      <c r="C2" s="28">
        <v>104.2</v>
      </c>
      <c r="D2" s="28">
        <v>0</v>
      </c>
      <c r="E2" s="28"/>
      <c r="F2" s="28">
        <f t="shared" ref="F2:F13" si="0">C2-D2</f>
        <v>104.2</v>
      </c>
      <c r="G2" s="49">
        <v>110</v>
      </c>
      <c r="H2" s="46">
        <v>8052</v>
      </c>
    </row>
    <row r="3" spans="1:8" x14ac:dyDescent="0.2">
      <c r="A3" s="47" t="s">
        <v>68</v>
      </c>
      <c r="B3" s="27" t="s">
        <v>19</v>
      </c>
      <c r="C3" s="28">
        <v>16.399999999999999</v>
      </c>
      <c r="D3" s="28">
        <v>0</v>
      </c>
      <c r="E3" s="28"/>
      <c r="F3" s="28">
        <f t="shared" si="0"/>
        <v>16.399999999999999</v>
      </c>
      <c r="G3" s="49">
        <v>110</v>
      </c>
      <c r="H3" s="46">
        <v>8052</v>
      </c>
    </row>
    <row r="4" spans="1:8" x14ac:dyDescent="0.2">
      <c r="A4" s="47" t="s">
        <v>69</v>
      </c>
      <c r="B4" s="27" t="s">
        <v>70</v>
      </c>
      <c r="C4" s="28">
        <v>194.16</v>
      </c>
      <c r="D4" s="28">
        <v>0</v>
      </c>
      <c r="E4" s="28"/>
      <c r="F4" s="28">
        <f t="shared" si="0"/>
        <v>194.16</v>
      </c>
      <c r="G4" s="49">
        <v>115</v>
      </c>
      <c r="H4" s="46">
        <v>4014</v>
      </c>
    </row>
    <row r="5" spans="1:8" x14ac:dyDescent="0.2">
      <c r="A5" s="47" t="s">
        <v>71</v>
      </c>
      <c r="B5" s="27" t="s">
        <v>27</v>
      </c>
      <c r="C5" s="53">
        <v>11.95</v>
      </c>
      <c r="D5" s="28">
        <f t="shared" ref="D5:D11" si="1">IF(B5="S",IF(ISBLANK(E5),ROUND(C5*0.2/1.2,2),E5),"")</f>
        <v>1.99</v>
      </c>
      <c r="E5" s="28"/>
      <c r="F5" s="28">
        <f t="shared" si="0"/>
        <v>9.9599999999999991</v>
      </c>
      <c r="G5" s="49">
        <v>110</v>
      </c>
      <c r="H5" s="46">
        <v>4400</v>
      </c>
    </row>
    <row r="6" spans="1:8" x14ac:dyDescent="0.2">
      <c r="A6" s="47" t="s">
        <v>71</v>
      </c>
      <c r="B6" s="27" t="s">
        <v>27</v>
      </c>
      <c r="C6" s="53">
        <v>12</v>
      </c>
      <c r="D6" s="28">
        <f t="shared" si="1"/>
        <v>2</v>
      </c>
      <c r="E6" s="28"/>
      <c r="F6" s="28">
        <f t="shared" si="0"/>
        <v>10</v>
      </c>
      <c r="G6" s="49">
        <v>110</v>
      </c>
      <c r="H6" s="46">
        <v>4400</v>
      </c>
    </row>
    <row r="7" spans="1:8" x14ac:dyDescent="0.2">
      <c r="A7" s="47" t="s">
        <v>68</v>
      </c>
      <c r="B7" s="27" t="s">
        <v>27</v>
      </c>
      <c r="C7" s="53">
        <v>53.97</v>
      </c>
      <c r="D7" s="28">
        <f t="shared" si="1"/>
        <v>9</v>
      </c>
      <c r="E7" s="28"/>
      <c r="F7" s="28">
        <f t="shared" si="0"/>
        <v>44.97</v>
      </c>
      <c r="G7" s="49">
        <v>110</v>
      </c>
      <c r="H7" s="46">
        <v>4400</v>
      </c>
    </row>
    <row r="8" spans="1:8" x14ac:dyDescent="0.2">
      <c r="A8" s="47" t="s">
        <v>69</v>
      </c>
      <c r="B8" s="27" t="s">
        <v>72</v>
      </c>
      <c r="C8" s="53">
        <v>144.25</v>
      </c>
      <c r="D8" s="28">
        <f t="shared" si="1"/>
        <v>24.04</v>
      </c>
      <c r="E8" s="28"/>
      <c r="F8" s="28">
        <f t="shared" si="0"/>
        <v>120.21000000000001</v>
      </c>
      <c r="G8" s="49">
        <v>115</v>
      </c>
      <c r="H8" s="46">
        <v>4014</v>
      </c>
    </row>
    <row r="9" spans="1:8" x14ac:dyDescent="0.2">
      <c r="A9" s="47" t="s">
        <v>73</v>
      </c>
      <c r="B9" s="27" t="s">
        <v>72</v>
      </c>
      <c r="C9" s="53">
        <v>59.99</v>
      </c>
      <c r="D9" s="28">
        <f t="shared" si="1"/>
        <v>10</v>
      </c>
      <c r="E9" s="28"/>
      <c r="F9" s="28">
        <f t="shared" si="0"/>
        <v>49.99</v>
      </c>
      <c r="G9" s="49">
        <v>110</v>
      </c>
      <c r="H9" s="46">
        <v>4400</v>
      </c>
    </row>
    <row r="10" spans="1:8" x14ac:dyDescent="0.2">
      <c r="A10" s="47" t="s">
        <v>74</v>
      </c>
      <c r="B10" s="27" t="s">
        <v>72</v>
      </c>
      <c r="C10" s="53">
        <v>194.4</v>
      </c>
      <c r="D10" s="28">
        <f t="shared" si="1"/>
        <v>32.4</v>
      </c>
      <c r="E10" s="28"/>
      <c r="F10" s="48">
        <f t="shared" si="0"/>
        <v>162</v>
      </c>
      <c r="G10" s="49">
        <v>110</v>
      </c>
      <c r="H10" s="46">
        <v>4400</v>
      </c>
    </row>
    <row r="11" spans="1:8" x14ac:dyDescent="0.2">
      <c r="A11" s="47" t="s">
        <v>75</v>
      </c>
      <c r="B11" s="27" t="s">
        <v>72</v>
      </c>
      <c r="C11" s="53">
        <v>3.1</v>
      </c>
      <c r="D11" s="29">
        <f t="shared" si="1"/>
        <v>0.52</v>
      </c>
      <c r="E11" s="28"/>
      <c r="F11" s="48">
        <f t="shared" si="0"/>
        <v>2.58</v>
      </c>
      <c r="G11" s="49">
        <v>115</v>
      </c>
      <c r="H11" s="46">
        <v>4014</v>
      </c>
    </row>
    <row r="12" spans="1:8" x14ac:dyDescent="0.2">
      <c r="A12" s="47" t="s">
        <v>75</v>
      </c>
      <c r="B12" s="27" t="s">
        <v>76</v>
      </c>
      <c r="C12" s="28">
        <v>13.2</v>
      </c>
      <c r="D12" s="28">
        <v>0</v>
      </c>
      <c r="E12" s="28"/>
      <c r="F12" s="48">
        <f t="shared" si="0"/>
        <v>13.2</v>
      </c>
      <c r="G12" s="49">
        <v>115</v>
      </c>
      <c r="H12" s="46">
        <v>4014</v>
      </c>
    </row>
    <row r="13" spans="1:8" x14ac:dyDescent="0.2">
      <c r="A13" s="47" t="s">
        <v>75</v>
      </c>
      <c r="B13" s="27" t="s">
        <v>76</v>
      </c>
      <c r="C13" s="28">
        <v>24.75</v>
      </c>
      <c r="D13" s="29">
        <v>0</v>
      </c>
      <c r="E13" s="28"/>
      <c r="F13" s="48">
        <f t="shared" si="0"/>
        <v>24.75</v>
      </c>
      <c r="G13" s="49">
        <v>115</v>
      </c>
      <c r="H13" s="46">
        <v>4014</v>
      </c>
    </row>
    <row r="19" spans="2:7" x14ac:dyDescent="0.2">
      <c r="D19" t="s">
        <v>77</v>
      </c>
      <c r="E19" t="s">
        <v>78</v>
      </c>
      <c r="G19" t="s">
        <v>79</v>
      </c>
    </row>
    <row r="20" spans="2:7" x14ac:dyDescent="0.2">
      <c r="C20" t="s">
        <v>80</v>
      </c>
      <c r="D20" s="52">
        <f>SUM(C5:C11)</f>
        <v>479.66000000000008</v>
      </c>
      <c r="E20" s="52">
        <f>SUM(D5:D11)</f>
        <v>79.95</v>
      </c>
      <c r="F20" s="52"/>
      <c r="G20" s="52">
        <f t="shared" ref="G20" si="2">SUM(F5:F11)</f>
        <v>399.71</v>
      </c>
    </row>
    <row r="23" spans="2:7" x14ac:dyDescent="0.2">
      <c r="B23">
        <v>110</v>
      </c>
      <c r="C23">
        <v>4400</v>
      </c>
      <c r="D23" s="52">
        <f>SUM(C5:C7)</f>
        <v>77.92</v>
      </c>
      <c r="E23" s="52">
        <f t="shared" ref="E23:G23" si="3">SUM(D5:D7)</f>
        <v>12.99</v>
      </c>
      <c r="F23" s="52"/>
      <c r="G23" s="52">
        <f t="shared" si="3"/>
        <v>64.930000000000007</v>
      </c>
    </row>
    <row r="24" spans="2:7" x14ac:dyDescent="0.2">
      <c r="B24">
        <v>110</v>
      </c>
      <c r="C24">
        <v>4400</v>
      </c>
      <c r="D24" s="52">
        <f>SUM(C9:C10)</f>
        <v>254.39000000000001</v>
      </c>
      <c r="E24" s="52">
        <f t="shared" ref="E24:G24" si="4">SUM(D9:D10)</f>
        <v>42.4</v>
      </c>
      <c r="F24" s="52">
        <f t="shared" si="4"/>
        <v>0</v>
      </c>
      <c r="G24" s="52">
        <f t="shared" si="4"/>
        <v>211.99</v>
      </c>
    </row>
    <row r="25" spans="2:7" x14ac:dyDescent="0.2">
      <c r="B25">
        <v>115</v>
      </c>
      <c r="C25">
        <v>4014</v>
      </c>
      <c r="D25" s="52">
        <f>SUM(C8)</f>
        <v>144.25</v>
      </c>
      <c r="E25" s="52">
        <f>SUM(D8)</f>
        <v>24.04</v>
      </c>
      <c r="F25" s="52"/>
      <c r="G25" s="52">
        <f>SUM(F8)</f>
        <v>120.21000000000001</v>
      </c>
    </row>
    <row r="26" spans="2:7" x14ac:dyDescent="0.2">
      <c r="B26">
        <v>115</v>
      </c>
      <c r="C26">
        <v>4014</v>
      </c>
      <c r="D26" s="52">
        <f>SUM(C11)</f>
        <v>3.1</v>
      </c>
      <c r="E26" s="52">
        <f t="shared" ref="E26:G26" si="5">SUM(D11)</f>
        <v>0.52</v>
      </c>
      <c r="F26" s="52">
        <f t="shared" si="5"/>
        <v>0</v>
      </c>
      <c r="G26" s="52">
        <f t="shared" si="5"/>
        <v>2.58</v>
      </c>
    </row>
    <row r="31" spans="2:7" x14ac:dyDescent="0.2">
      <c r="C31" t="s">
        <v>81</v>
      </c>
    </row>
    <row r="32" spans="2:7" x14ac:dyDescent="0.2">
      <c r="B32">
        <v>110</v>
      </c>
      <c r="C32">
        <v>8052</v>
      </c>
      <c r="D32" s="52">
        <f>SUM(C2:C3)</f>
        <v>120.6</v>
      </c>
      <c r="E32" s="52">
        <f t="shared" ref="E32:G32" si="6">SUM(D2:D3)</f>
        <v>0</v>
      </c>
      <c r="F32" s="52">
        <f t="shared" si="6"/>
        <v>0</v>
      </c>
      <c r="G32" s="52">
        <f t="shared" si="6"/>
        <v>120.6</v>
      </c>
    </row>
    <row r="33" spans="2:7" x14ac:dyDescent="0.2">
      <c r="B33">
        <v>115</v>
      </c>
      <c r="C33">
        <v>4014</v>
      </c>
      <c r="D33" s="52">
        <f>SUM(C4)</f>
        <v>194.16</v>
      </c>
      <c r="E33" s="52">
        <f t="shared" ref="E33:G33" si="7">SUM(D4)</f>
        <v>0</v>
      </c>
      <c r="F33" s="52">
        <f t="shared" si="7"/>
        <v>0</v>
      </c>
      <c r="G33" s="52">
        <f t="shared" si="7"/>
        <v>194.16</v>
      </c>
    </row>
    <row r="36" spans="2:7" x14ac:dyDescent="0.2">
      <c r="C36" t="s">
        <v>82</v>
      </c>
    </row>
    <row r="37" spans="2:7" x14ac:dyDescent="0.2">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C2:C13">
    <cfRule type="expression" dxfId="11" priority="8" stopIfTrue="1">
      <formula>ISBLANK(C2)</formula>
    </cfRule>
  </conditionalFormatting>
  <conditionalFormatting sqref="B2 B6:B13">
    <cfRule type="expression" dxfId="10" priority="9" stopIfTrue="1">
      <formula>AND(NOT(ISBLANK(C2)),ISBLANK(B2))</formula>
    </cfRule>
  </conditionalFormatting>
  <conditionalFormatting sqref="A2 A7:A13">
    <cfRule type="expression" dxfId="9" priority="10" stopIfTrue="1">
      <formula>AND(NOT(ISBLANK(C2)),ISBLANK(A2))</formula>
    </cfRule>
  </conditionalFormatting>
  <conditionalFormatting sqref="E2:E12">
    <cfRule type="expression" dxfId="8" priority="11" stopIfTrue="1">
      <formula>AND(NOT(ISBLANK(C2)),ISBLANK(E2),B2="S")</formula>
    </cfRule>
  </conditionalFormatting>
  <conditionalFormatting sqref="E13">
    <cfRule type="expression" dxfId="7" priority="12" stopIfTrue="1">
      <formula>AND(NOT(ISBLANK(C14)),ISBLANK(E13),B14="S")</formula>
    </cfRule>
  </conditionalFormatting>
  <conditionalFormatting sqref="B3:B4">
    <cfRule type="expression" dxfId="6" priority="6" stopIfTrue="1">
      <formula>AND(NOT(ISBLANK(C3)),ISBLANK(B3))</formula>
    </cfRule>
  </conditionalFormatting>
  <conditionalFormatting sqref="A3:A4">
    <cfRule type="expression" dxfId="5" priority="7" stopIfTrue="1">
      <formula>AND(NOT(ISBLANK(C3)),ISBLANK(A3))</formula>
    </cfRule>
  </conditionalFormatting>
  <conditionalFormatting sqref="D2:D11">
    <cfRule type="expression" dxfId="4" priority="5" stopIfTrue="1">
      <formula>AND(NOT(ISBLANK(B2)),ISBLANK(D2),A2="S")</formula>
    </cfRule>
  </conditionalFormatting>
  <conditionalFormatting sqref="A6">
    <cfRule type="expression" dxfId="3" priority="4" stopIfTrue="1">
      <formula>AND(NOT(ISBLANK(C6)),ISBLANK(A6))</formula>
    </cfRule>
  </conditionalFormatting>
  <conditionalFormatting sqref="F2:F9">
    <cfRule type="expression" dxfId="2" priority="3" stopIfTrue="1">
      <formula>ISBLANK(F2)</formula>
    </cfRule>
  </conditionalFormatting>
  <conditionalFormatting sqref="B5">
    <cfRule type="expression" dxfId="1" priority="1" stopIfTrue="1">
      <formula>AND(NOT(ISBLANK(C5)),ISBLANK(B5))</formula>
    </cfRule>
  </conditionalFormatting>
  <conditionalFormatting sqref="A5">
    <cfRule type="expression" dxfId="0" priority="2" stopIfTrue="1">
      <formula>AND(NOT(ISBLANK(C5)),ISBLANK(A5))</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7385D-37BE-4259-999C-6B8F94E34346}">
  <sheetPr>
    <tabColor rgb="FF00B0F0"/>
  </sheetPr>
  <dimension ref="A1:X23"/>
  <sheetViews>
    <sheetView workbookViewId="0">
      <selection activeCell="C10" sqref="C10:C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42.140625" customWidth="1"/>
    <col min="10" max="10" width="67.140625"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121</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91">
        <v>44951</v>
      </c>
      <c r="B10" s="92" t="s">
        <v>19</v>
      </c>
      <c r="C10" s="93">
        <v>173.6</v>
      </c>
      <c r="D10" s="93">
        <v>0</v>
      </c>
      <c r="E10" s="93">
        <v>173.6</v>
      </c>
      <c r="F10" s="94">
        <v>371</v>
      </c>
      <c r="G10" s="95">
        <v>4020</v>
      </c>
      <c r="H10" s="96"/>
      <c r="I10" s="97" t="s">
        <v>109</v>
      </c>
      <c r="J10" s="98" t="s">
        <v>110</v>
      </c>
      <c r="K10" s="99" t="s">
        <v>111</v>
      </c>
      <c r="L10" s="99" t="s">
        <v>112</v>
      </c>
      <c r="N10" s="74" t="b">
        <f>OR(F10&lt;100,LEN(F10)=2)</f>
        <v>0</v>
      </c>
      <c r="O10" s="74" t="b">
        <f>OR(G10&lt;1000,LEN(G10)=3)</f>
        <v>0</v>
      </c>
      <c r="P10" s="74" t="b">
        <f>IF(H10&lt;1000,TRUE)</f>
        <v>1</v>
      </c>
      <c r="Q10" s="74" t="e">
        <f>OR(#REF!&lt;100000,LEN(#REF!)=5)</f>
        <v>#REF!</v>
      </c>
    </row>
    <row r="11" spans="1:24" s="74" customFormat="1" ht="18.75" x14ac:dyDescent="0.3">
      <c r="A11" s="91">
        <v>44956</v>
      </c>
      <c r="B11" s="92" t="s">
        <v>19</v>
      </c>
      <c r="C11" s="93">
        <v>70.48</v>
      </c>
      <c r="D11" s="93">
        <v>0</v>
      </c>
      <c r="E11" s="93">
        <v>70.48</v>
      </c>
      <c r="F11" s="74">
        <v>377</v>
      </c>
      <c r="G11" s="100">
        <v>4020</v>
      </c>
      <c r="H11" s="101"/>
      <c r="I11" s="97" t="s">
        <v>113</v>
      </c>
      <c r="J11" s="98" t="s">
        <v>114</v>
      </c>
      <c r="K11" s="99" t="s">
        <v>115</v>
      </c>
      <c r="L11" s="99" t="s">
        <v>116</v>
      </c>
    </row>
    <row r="12" spans="1:24" s="74" customFormat="1" ht="18.75" thickBot="1" x14ac:dyDescent="0.3">
      <c r="A12" s="178" t="s">
        <v>117</v>
      </c>
      <c r="B12" s="179"/>
      <c r="C12" s="103">
        <f>SUM(C10:C11)</f>
        <v>244.07999999999998</v>
      </c>
      <c r="D12" s="103">
        <f>SUM(D10:D11)</f>
        <v>0</v>
      </c>
      <c r="E12" s="103">
        <f>SUM(E10:E11)</f>
        <v>244.07999999999998</v>
      </c>
      <c r="F12" s="180"/>
      <c r="G12" s="181"/>
      <c r="H12" s="182"/>
      <c r="I12" s="104"/>
      <c r="J12" s="105"/>
      <c r="K12" s="106"/>
      <c r="L12" s="107"/>
    </row>
    <row r="15" spans="1:24" s="108" customFormat="1" ht="15.75" x14ac:dyDescent="0.25">
      <c r="B15" s="172" t="s">
        <v>118</v>
      </c>
      <c r="C15" s="173"/>
    </row>
    <row r="16" spans="1:24" s="108" customFormat="1" ht="15" x14ac:dyDescent="0.2">
      <c r="B16" s="109" t="s">
        <v>24</v>
      </c>
      <c r="C16" s="110" t="s">
        <v>25</v>
      </c>
    </row>
    <row r="17" spans="2:3" s="108" customFormat="1" ht="15" x14ac:dyDescent="0.2">
      <c r="B17" s="109" t="s">
        <v>19</v>
      </c>
      <c r="C17" s="110" t="s">
        <v>26</v>
      </c>
    </row>
    <row r="18" spans="2:3" s="108" customFormat="1" ht="15" x14ac:dyDescent="0.2">
      <c r="B18" s="109" t="s">
        <v>27</v>
      </c>
      <c r="C18" s="110" t="s">
        <v>119</v>
      </c>
    </row>
    <row r="19" spans="2:3" s="108" customFormat="1" ht="15" x14ac:dyDescent="0.2">
      <c r="B19" s="109" t="s">
        <v>84</v>
      </c>
      <c r="C19" s="110" t="s">
        <v>120</v>
      </c>
    </row>
    <row r="20" spans="2:3" s="108" customFormat="1" ht="15" x14ac:dyDescent="0.2">
      <c r="B20" s="111" t="s">
        <v>21</v>
      </c>
      <c r="C20" s="112" t="s">
        <v>29</v>
      </c>
    </row>
    <row r="23" spans="2:3" x14ac:dyDescent="0.2">
      <c r="B23" s="174"/>
      <c r="C23" s="174"/>
    </row>
  </sheetData>
  <mergeCells count="14">
    <mergeCell ref="B23:C23"/>
    <mergeCell ref="B1:D1"/>
    <mergeCell ref="B2:D2"/>
    <mergeCell ref="A5:L5"/>
    <mergeCell ref="A7:A9"/>
    <mergeCell ref="F7:H7"/>
    <mergeCell ref="I7:I9"/>
    <mergeCell ref="J7:J9"/>
    <mergeCell ref="K7:K9"/>
    <mergeCell ref="L7:L9"/>
    <mergeCell ref="F8:H9"/>
    <mergeCell ref="A12:B12"/>
    <mergeCell ref="F12:H12"/>
    <mergeCell ref="B15:C15"/>
  </mergeCells>
  <conditionalFormatting sqref="B1:D2">
    <cfRule type="expression" dxfId="161" priority="9" stopIfTrue="1">
      <formula>ISBLANK(B1)</formula>
    </cfRule>
  </conditionalFormatting>
  <conditionalFormatting sqref="J10:L11">
    <cfRule type="expression" dxfId="160" priority="10" stopIfTrue="1">
      <formula>AND(NOT(ISBLANK($C10)),ISBLANK(J10))</formula>
    </cfRule>
  </conditionalFormatting>
  <conditionalFormatting sqref="B10:B11">
    <cfRule type="expression" dxfId="159" priority="11" stopIfTrue="1">
      <formula>AND(NOT(ISBLANK(C10)),ISBLANK(B10))</formula>
    </cfRule>
  </conditionalFormatting>
  <conditionalFormatting sqref="A10:A11">
    <cfRule type="expression" dxfId="158" priority="12" stopIfTrue="1">
      <formula>AND(NOT(ISBLANK(C10)),ISBLANK(A10))</formula>
    </cfRule>
  </conditionalFormatting>
  <conditionalFormatting sqref="C3">
    <cfRule type="expression" dxfId="157" priority="8" stopIfTrue="1">
      <formula>ISBLANK(C3)</formula>
    </cfRule>
  </conditionalFormatting>
  <conditionalFormatting sqref="I10:I11">
    <cfRule type="expression" priority="5" stopIfTrue="1">
      <formula>AND(SUM($N10:$R10)&gt;0,NOT(ISBLANK(I10)))</formula>
    </cfRule>
    <cfRule type="expression" dxfId="156" priority="6" stopIfTrue="1">
      <formula>SUM($N10:$R10)&gt;0</formula>
    </cfRule>
  </conditionalFormatting>
  <conditionalFormatting sqref="E3">
    <cfRule type="expression" dxfId="155" priority="1" stopIfTrue="1">
      <formula>ISBLANK(E3)</formula>
    </cfRule>
  </conditionalFormatting>
  <dataValidations count="3">
    <dataValidation type="textLength" operator="lessThan" allowBlank="1" showInputMessage="1" showErrorMessage="1" sqref="B2:D2" xr:uid="{F98D2D58-34D3-4ED6-A270-B8850F934EEA}">
      <formula1>250</formula1>
    </dataValidation>
    <dataValidation type="date" allowBlank="1" showInputMessage="1" showErrorMessage="1" sqref="E3 C3" xr:uid="{3E0B6951-5D20-4DE0-A5B1-30C511DBE084}">
      <formula1>44938</formula1>
      <formula2>73031</formula2>
    </dataValidation>
    <dataValidation type="list" allowBlank="1" showInputMessage="1" showErrorMessage="1" sqref="B10:B11" xr:uid="{8B27B7E3-0C7A-4E01-8877-FF922CC4F241}">
      <formula1>$B$16:$B$20</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27"/>
  <sheetViews>
    <sheetView zoomScale="80" zoomScaleNormal="80" workbookViewId="0">
      <selection activeCell="C11" sqref="C11:C18"/>
    </sheetView>
  </sheetViews>
  <sheetFormatPr defaultColWidth="9.140625" defaultRowHeight="12.75" outlineLevelCol="1" x14ac:dyDescent="0.2"/>
  <cols>
    <col min="1" max="1" width="11.85546875" bestFit="1" customWidth="1"/>
    <col min="2" max="2" width="10.42578125" customWidth="1"/>
    <col min="3" max="6" width="15.7109375" customWidth="1"/>
    <col min="7" max="7" width="8.42578125" customWidth="1"/>
    <col min="8" max="8" width="9" customWidth="1"/>
    <col min="9" max="9" width="11.7109375" bestFit="1" customWidth="1"/>
    <col min="10" max="10" width="3" customWidth="1"/>
    <col min="11" max="11" width="29.7109375" customWidth="1"/>
    <col min="12" max="12" width="50.7109375" customWidth="1"/>
    <col min="13" max="14" width="27.42578125" customWidth="1"/>
    <col min="16" max="19" width="0" hidden="1" customWidth="1" outlineLevel="1"/>
    <col min="20" max="20" width="9.140625" collapsed="1"/>
  </cols>
  <sheetData>
    <row r="1" spans="1:26" s="74" customFormat="1" ht="18" x14ac:dyDescent="0.25">
      <c r="A1" s="71" t="s">
        <v>99</v>
      </c>
      <c r="B1" s="183" t="s">
        <v>87</v>
      </c>
      <c r="C1" s="184"/>
      <c r="D1" s="184"/>
      <c r="E1" s="72"/>
      <c r="F1" s="72"/>
      <c r="G1" s="72"/>
      <c r="H1" s="72"/>
      <c r="I1" s="72"/>
      <c r="J1" s="73"/>
      <c r="K1" s="73"/>
      <c r="L1" s="73"/>
    </row>
    <row r="2" spans="1:26" s="74" customFormat="1" ht="18" x14ac:dyDescent="0.25">
      <c r="A2" s="75" t="s">
        <v>100</v>
      </c>
      <c r="B2" s="183" t="s">
        <v>256</v>
      </c>
      <c r="C2" s="184"/>
      <c r="D2" s="184"/>
      <c r="E2" s="76"/>
      <c r="F2" s="76"/>
      <c r="G2" s="76"/>
      <c r="H2" s="76"/>
      <c r="I2" s="76"/>
    </row>
    <row r="3" spans="1:26" s="74" customFormat="1" ht="54" x14ac:dyDescent="0.25">
      <c r="A3" s="77" t="s">
        <v>101</v>
      </c>
      <c r="B3" s="78" t="s">
        <v>3</v>
      </c>
      <c r="C3" s="79">
        <v>44969</v>
      </c>
      <c r="D3" s="78" t="s">
        <v>4</v>
      </c>
      <c r="E3" s="79">
        <v>44968</v>
      </c>
      <c r="F3" s="80"/>
    </row>
    <row r="4" spans="1:26" s="74" customFormat="1" ht="18.75" thickBot="1" x14ac:dyDescent="0.3">
      <c r="A4" s="81"/>
      <c r="B4" s="81"/>
      <c r="C4" s="81"/>
      <c r="D4" s="81"/>
      <c r="E4" s="81"/>
      <c r="F4" s="82"/>
      <c r="G4" s="82"/>
      <c r="H4" s="82"/>
      <c r="I4" s="81"/>
      <c r="J4" s="81"/>
      <c r="K4" s="81"/>
    </row>
    <row r="5" spans="1:26" s="74" customFormat="1" ht="18.75" thickBot="1" x14ac:dyDescent="0.3">
      <c r="A5" s="185" t="s">
        <v>102</v>
      </c>
      <c r="B5" s="186"/>
      <c r="C5" s="186"/>
      <c r="D5" s="186"/>
      <c r="E5" s="186"/>
      <c r="F5" s="186"/>
      <c r="G5" s="186"/>
      <c r="H5" s="186"/>
      <c r="I5" s="186"/>
      <c r="J5" s="186"/>
      <c r="K5" s="186"/>
      <c r="L5" s="187"/>
    </row>
    <row r="6" spans="1:26" x14ac:dyDescent="0.2">
      <c r="A6" s="5"/>
      <c r="N6" s="6"/>
    </row>
    <row r="7" spans="1:26" x14ac:dyDescent="0.2">
      <c r="A7" s="67" t="s">
        <v>5</v>
      </c>
      <c r="B7" s="64" t="s">
        <v>6</v>
      </c>
      <c r="C7" s="64" t="s">
        <v>7</v>
      </c>
      <c r="D7" s="64" t="s">
        <v>6</v>
      </c>
      <c r="E7" s="64" t="s">
        <v>8</v>
      </c>
      <c r="F7" s="64" t="s">
        <v>9</v>
      </c>
      <c r="G7" s="209" t="s">
        <v>10</v>
      </c>
      <c r="H7" s="211"/>
      <c r="I7" s="211"/>
      <c r="J7" s="210"/>
      <c r="K7" s="67" t="s">
        <v>223</v>
      </c>
      <c r="L7" s="64" t="s">
        <v>11</v>
      </c>
      <c r="M7" s="65" t="s">
        <v>12</v>
      </c>
      <c r="N7" s="65" t="s">
        <v>13</v>
      </c>
      <c r="O7" s="16"/>
      <c r="P7" s="16"/>
      <c r="Q7" s="16"/>
      <c r="R7" s="16"/>
      <c r="S7" s="16"/>
      <c r="T7" s="16"/>
      <c r="U7" s="16"/>
      <c r="V7" s="16"/>
      <c r="W7" s="16"/>
      <c r="X7" s="16"/>
      <c r="Y7" s="16"/>
      <c r="Z7" s="16"/>
    </row>
    <row r="8" spans="1:26" x14ac:dyDescent="0.2">
      <c r="A8" s="55" t="s">
        <v>224</v>
      </c>
      <c r="B8" s="18" t="s">
        <v>14</v>
      </c>
      <c r="C8" s="18" t="s">
        <v>15</v>
      </c>
      <c r="D8" s="18" t="s">
        <v>15</v>
      </c>
      <c r="E8" s="18" t="s">
        <v>16</v>
      </c>
      <c r="F8" s="18" t="s">
        <v>15</v>
      </c>
      <c r="G8" s="212"/>
      <c r="H8" s="213"/>
      <c r="I8" s="213"/>
      <c r="J8" s="214"/>
      <c r="K8" s="55" t="s">
        <v>225</v>
      </c>
      <c r="L8" s="18" t="s">
        <v>226</v>
      </c>
      <c r="M8" s="56"/>
      <c r="N8" s="57" t="s">
        <v>227</v>
      </c>
      <c r="O8" s="16"/>
      <c r="P8" s="16"/>
      <c r="Q8" s="16"/>
      <c r="R8" s="16"/>
      <c r="S8" s="16"/>
      <c r="T8" s="16"/>
      <c r="U8" s="16"/>
      <c r="V8" s="16"/>
      <c r="W8" s="16"/>
      <c r="X8" s="16"/>
      <c r="Y8" s="16"/>
      <c r="Z8" s="16"/>
    </row>
    <row r="9" spans="1:26" x14ac:dyDescent="0.2">
      <c r="A9" s="58" t="s">
        <v>228</v>
      </c>
      <c r="B9" s="22" t="s">
        <v>17</v>
      </c>
      <c r="C9" s="22" t="s">
        <v>18</v>
      </c>
      <c r="D9" s="22" t="s">
        <v>18</v>
      </c>
      <c r="E9" s="22" t="s">
        <v>18</v>
      </c>
      <c r="F9" s="22" t="s">
        <v>18</v>
      </c>
      <c r="G9" s="23" t="s">
        <v>229</v>
      </c>
      <c r="H9" s="23" t="s">
        <v>230</v>
      </c>
      <c r="I9" s="23" t="s">
        <v>231</v>
      </c>
      <c r="J9" s="23"/>
      <c r="K9" s="59" t="s">
        <v>232</v>
      </c>
      <c r="L9" s="24"/>
      <c r="M9" s="40"/>
      <c r="N9" s="25"/>
    </row>
    <row r="10" spans="1:26" ht="0.75" customHeight="1" x14ac:dyDescent="0.2">
      <c r="A10" s="21"/>
      <c r="B10" s="22"/>
      <c r="C10" s="22"/>
      <c r="D10" s="66" t="str">
        <f t="shared" ref="D10:D11" si="0">IF(B10="S",IF(ISBLANK(E10),ROUND(C10*0.2/1.2,2),E10),"")</f>
        <v/>
      </c>
      <c r="E10" s="22"/>
      <c r="F10" s="22"/>
      <c r="G10" s="23"/>
      <c r="H10" s="23"/>
      <c r="I10" s="23"/>
      <c r="J10" s="23"/>
      <c r="K10" s="23" t="s">
        <v>233</v>
      </c>
      <c r="L10" s="24"/>
      <c r="M10" s="40"/>
      <c r="N10" s="40"/>
    </row>
    <row r="11" spans="1:26" ht="15.75" x14ac:dyDescent="0.25">
      <c r="A11" s="154">
        <v>44942</v>
      </c>
      <c r="B11" s="155" t="s">
        <v>27</v>
      </c>
      <c r="C11" s="156">
        <v>8.25</v>
      </c>
      <c r="D11" s="66">
        <f t="shared" si="0"/>
        <v>1.38</v>
      </c>
      <c r="E11" s="156"/>
      <c r="F11" s="157">
        <f>C11-D11</f>
        <v>6.87</v>
      </c>
      <c r="G11" s="158">
        <v>517</v>
      </c>
      <c r="H11" s="158">
        <v>2001</v>
      </c>
      <c r="I11" s="159"/>
      <c r="J11" s="160" t="s">
        <v>27</v>
      </c>
      <c r="K11" s="160" t="s">
        <v>234</v>
      </c>
      <c r="L11" s="161" t="s">
        <v>235</v>
      </c>
      <c r="M11" s="161" t="s">
        <v>236</v>
      </c>
      <c r="N11" s="162" t="s">
        <v>237</v>
      </c>
      <c r="P11" t="b">
        <f t="shared" ref="P11:P15" si="1">OR(G11&lt;100,LEN(G11)=2)</f>
        <v>0</v>
      </c>
      <c r="Q11" t="b">
        <f t="shared" ref="Q11:Q15" si="2">OR(H11&lt;1000,LEN(H11)=3)</f>
        <v>0</v>
      </c>
      <c r="R11" t="b">
        <f t="shared" ref="R11:R15" si="3">IF(I11&lt;1000,TRUE)</f>
        <v>1</v>
      </c>
      <c r="S11" t="e">
        <f>OR(#REF!&lt;100000,LEN(#REF!)=5)</f>
        <v>#REF!</v>
      </c>
    </row>
    <row r="12" spans="1:26" ht="15.75" x14ac:dyDescent="0.25">
      <c r="A12" s="154">
        <v>44950</v>
      </c>
      <c r="B12" s="155" t="s">
        <v>19</v>
      </c>
      <c r="C12" s="156">
        <v>260</v>
      </c>
      <c r="D12" s="66">
        <v>0</v>
      </c>
      <c r="E12" s="156"/>
      <c r="F12" s="157">
        <f>C12-D12</f>
        <v>260</v>
      </c>
      <c r="G12" s="158">
        <v>490</v>
      </c>
      <c r="H12" s="158">
        <v>4020</v>
      </c>
      <c r="I12" s="159"/>
      <c r="J12" s="160" t="s">
        <v>27</v>
      </c>
      <c r="K12" s="160" t="s">
        <v>238</v>
      </c>
      <c r="L12" s="163" t="s">
        <v>239</v>
      </c>
      <c r="M12" s="161" t="s">
        <v>240</v>
      </c>
      <c r="N12" s="162" t="s">
        <v>241</v>
      </c>
    </row>
    <row r="13" spans="1:26" ht="15.75" x14ac:dyDescent="0.25">
      <c r="A13" s="154">
        <v>44957</v>
      </c>
      <c r="B13" s="155" t="s">
        <v>19</v>
      </c>
      <c r="C13" s="156">
        <v>9.9</v>
      </c>
      <c r="D13" s="66" t="str">
        <f>IF(B13="S",IF(ISBLANK(E13),ROUND(C13*0.2/1.2,2),E13),"")</f>
        <v/>
      </c>
      <c r="E13" s="156"/>
      <c r="F13" s="157">
        <v>9.9</v>
      </c>
      <c r="G13" s="158">
        <v>516</v>
      </c>
      <c r="H13" s="158">
        <v>2002</v>
      </c>
      <c r="I13" s="159"/>
      <c r="J13" s="160" t="s">
        <v>72</v>
      </c>
      <c r="K13" s="160" t="s">
        <v>234</v>
      </c>
      <c r="L13" t="s">
        <v>242</v>
      </c>
      <c r="M13" s="161" t="s">
        <v>243</v>
      </c>
      <c r="N13" s="162" t="s">
        <v>244</v>
      </c>
    </row>
    <row r="14" spans="1:26" ht="15.75" x14ac:dyDescent="0.25">
      <c r="A14" s="154">
        <v>44965</v>
      </c>
      <c r="B14" s="164" t="s">
        <v>19</v>
      </c>
      <c r="C14" s="156">
        <v>99</v>
      </c>
      <c r="D14" s="66">
        <v>0</v>
      </c>
      <c r="E14" s="156"/>
      <c r="F14" s="157">
        <f>C14-D14</f>
        <v>99</v>
      </c>
      <c r="G14" s="158">
        <v>512</v>
      </c>
      <c r="H14" s="158">
        <v>3001</v>
      </c>
      <c r="I14" s="159"/>
      <c r="J14" s="160" t="s">
        <v>27</v>
      </c>
      <c r="K14" s="160" t="s">
        <v>234</v>
      </c>
      <c r="L14" s="161" t="s">
        <v>245</v>
      </c>
      <c r="M14" s="161" t="s">
        <v>246</v>
      </c>
      <c r="N14" s="162" t="s">
        <v>247</v>
      </c>
    </row>
    <row r="15" spans="1:26" ht="20.100000000000001" customHeight="1" x14ac:dyDescent="0.25">
      <c r="A15" s="47">
        <v>44965</v>
      </c>
      <c r="B15" s="155" t="s">
        <v>19</v>
      </c>
      <c r="C15" s="156">
        <v>99</v>
      </c>
      <c r="D15" s="66">
        <v>0</v>
      </c>
      <c r="E15" s="156"/>
      <c r="F15" s="157">
        <f>C15-D15</f>
        <v>99</v>
      </c>
      <c r="G15" s="158">
        <v>510</v>
      </c>
      <c r="H15" s="158">
        <v>3001</v>
      </c>
      <c r="I15" s="159" t="s">
        <v>248</v>
      </c>
      <c r="J15" s="160" t="s">
        <v>27</v>
      </c>
      <c r="K15" s="160" t="s">
        <v>234</v>
      </c>
      <c r="L15" s="161" t="s">
        <v>249</v>
      </c>
      <c r="M15" s="161" t="s">
        <v>246</v>
      </c>
      <c r="N15" s="161" t="s">
        <v>247</v>
      </c>
      <c r="P15" t="b">
        <f t="shared" si="1"/>
        <v>0</v>
      </c>
      <c r="Q15" t="b">
        <f t="shared" si="2"/>
        <v>0</v>
      </c>
      <c r="R15" t="b">
        <f t="shared" si="3"/>
        <v>0</v>
      </c>
      <c r="S15" t="e">
        <f>OR(#REF!&lt;100000,LEN(#REF!)=5)</f>
        <v>#REF!</v>
      </c>
    </row>
    <row r="16" spans="1:26" ht="20.100000000000001" customHeight="1" x14ac:dyDescent="0.25">
      <c r="A16" s="47">
        <v>44966</v>
      </c>
      <c r="B16" s="164" t="s">
        <v>27</v>
      </c>
      <c r="C16" s="156">
        <v>222</v>
      </c>
      <c r="D16" s="66">
        <f t="shared" ref="D16:D18" si="4">IF(B16="S",IF(ISBLANK(E16),ROUND(C16*0.2/1.2,2),E16),"")</f>
        <v>37</v>
      </c>
      <c r="E16" s="156"/>
      <c r="F16" s="157">
        <f t="shared" ref="F16:F19" si="5">C16-D16</f>
        <v>185</v>
      </c>
      <c r="G16" s="158">
        <v>512</v>
      </c>
      <c r="H16" s="158">
        <v>4001</v>
      </c>
      <c r="I16" s="159">
        <v>51204</v>
      </c>
      <c r="J16" s="160" t="s">
        <v>27</v>
      </c>
      <c r="K16" s="160" t="s">
        <v>234</v>
      </c>
      <c r="L16" s="161" t="s">
        <v>250</v>
      </c>
      <c r="M16" s="161" t="s">
        <v>251</v>
      </c>
      <c r="N16" s="161" t="s">
        <v>252</v>
      </c>
    </row>
    <row r="17" spans="1:14" ht="20.100000000000001" customHeight="1" x14ac:dyDescent="0.25">
      <c r="A17" s="47">
        <v>44966</v>
      </c>
      <c r="B17" s="164" t="s">
        <v>27</v>
      </c>
      <c r="C17" s="156">
        <v>336</v>
      </c>
      <c r="D17" s="66">
        <f t="shared" si="4"/>
        <v>56</v>
      </c>
      <c r="E17" s="156"/>
      <c r="F17" s="157">
        <f t="shared" si="5"/>
        <v>280</v>
      </c>
      <c r="G17" s="158">
        <v>512</v>
      </c>
      <c r="H17" s="158">
        <v>4001</v>
      </c>
      <c r="I17" s="159">
        <v>51204</v>
      </c>
      <c r="J17" s="160" t="s">
        <v>27</v>
      </c>
      <c r="K17" s="160" t="s">
        <v>234</v>
      </c>
      <c r="L17" s="161" t="s">
        <v>253</v>
      </c>
      <c r="M17" s="161" t="s">
        <v>254</v>
      </c>
      <c r="N17" s="161" t="s">
        <v>255</v>
      </c>
    </row>
    <row r="18" spans="1:14" ht="20.100000000000001" customHeight="1" x14ac:dyDescent="0.25">
      <c r="A18" s="47">
        <v>44966</v>
      </c>
      <c r="B18" s="164" t="s">
        <v>27</v>
      </c>
      <c r="C18" s="156">
        <v>336</v>
      </c>
      <c r="D18" s="66">
        <f t="shared" si="4"/>
        <v>56</v>
      </c>
      <c r="E18" s="156"/>
      <c r="F18" s="157">
        <f t="shared" si="5"/>
        <v>280</v>
      </c>
      <c r="G18" s="158">
        <v>512</v>
      </c>
      <c r="H18" s="158">
        <v>4001</v>
      </c>
      <c r="I18" s="159">
        <v>51204</v>
      </c>
      <c r="J18" s="160" t="s">
        <v>27</v>
      </c>
      <c r="K18" s="160" t="s">
        <v>234</v>
      </c>
      <c r="L18" s="161" t="s">
        <v>253</v>
      </c>
      <c r="M18" s="161" t="s">
        <v>254</v>
      </c>
      <c r="N18" s="161" t="s">
        <v>255</v>
      </c>
    </row>
    <row r="19" spans="1:14" ht="20.100000000000001" customHeight="1" thickBot="1" x14ac:dyDescent="0.25">
      <c r="A19" s="215" t="s">
        <v>22</v>
      </c>
      <c r="B19" s="216"/>
      <c r="C19" s="165">
        <f>SUM(C11:C18)</f>
        <v>1370.15</v>
      </c>
      <c r="D19" s="165">
        <f>SUM(D11:D18)</f>
        <v>150.38</v>
      </c>
      <c r="E19" s="165"/>
      <c r="F19" s="166">
        <f t="shared" si="5"/>
        <v>1219.77</v>
      </c>
      <c r="G19" s="167"/>
      <c r="H19" s="167"/>
      <c r="I19" s="167"/>
      <c r="J19" s="168"/>
      <c r="K19" s="168"/>
      <c r="L19" s="169"/>
      <c r="M19" s="170"/>
      <c r="N19" s="171"/>
    </row>
    <row r="20" spans="1:14" ht="20.100000000000001" customHeight="1" x14ac:dyDescent="0.2"/>
    <row r="21" spans="1:14" ht="20.100000000000001" customHeight="1" x14ac:dyDescent="0.2">
      <c r="B21" s="209" t="s">
        <v>23</v>
      </c>
      <c r="C21" s="210"/>
    </row>
    <row r="22" spans="1:14" ht="20.100000000000001" customHeight="1" x14ac:dyDescent="0.2">
      <c r="B22" s="38" t="s">
        <v>24</v>
      </c>
      <c r="C22" s="39" t="s">
        <v>25</v>
      </c>
    </row>
    <row r="23" spans="1:14" ht="20.100000000000001" customHeight="1" x14ac:dyDescent="0.2">
      <c r="B23" s="38" t="s">
        <v>19</v>
      </c>
      <c r="C23" s="39" t="s">
        <v>26</v>
      </c>
      <c r="I23" s="61"/>
      <c r="K23" s="52"/>
    </row>
    <row r="24" spans="1:14" ht="20.100000000000001" customHeight="1" x14ac:dyDescent="0.2">
      <c r="B24" s="38" t="s">
        <v>27</v>
      </c>
      <c r="C24" s="39" t="s">
        <v>28</v>
      </c>
      <c r="I24" s="61"/>
      <c r="K24" s="52"/>
    </row>
    <row r="25" spans="1:14" ht="20.100000000000001" customHeight="1" x14ac:dyDescent="0.2">
      <c r="B25" s="40" t="s">
        <v>21</v>
      </c>
      <c r="C25" s="60" t="s">
        <v>29</v>
      </c>
      <c r="I25" s="61"/>
      <c r="K25" s="52"/>
    </row>
    <row r="26" spans="1:14" ht="20.100000000000001" customHeight="1" x14ac:dyDescent="0.2">
      <c r="I26" s="61"/>
      <c r="K26" s="52"/>
    </row>
    <row r="27" spans="1:14" ht="20.100000000000001" customHeight="1" x14ac:dyDescent="0.2"/>
  </sheetData>
  <mergeCells count="7">
    <mergeCell ref="B21:C21"/>
    <mergeCell ref="B1:D1"/>
    <mergeCell ref="B2:D2"/>
    <mergeCell ref="A5:L5"/>
    <mergeCell ref="G7:J7"/>
    <mergeCell ref="G8:J8"/>
    <mergeCell ref="A19:B19"/>
  </mergeCells>
  <conditionalFormatting sqref="J11:J15">
    <cfRule type="expression" priority="53" stopIfTrue="1">
      <formula>AND(SUM($P11:$T11)&gt;0,NOT(ISBLANK(J11)))</formula>
    </cfRule>
    <cfRule type="expression" dxfId="154" priority="54" stopIfTrue="1">
      <formula>SUM($P11:$T11)&gt;0</formula>
    </cfRule>
  </conditionalFormatting>
  <conditionalFormatting sqref="C16 C11:C14">
    <cfRule type="expression" dxfId="153" priority="55" stopIfTrue="1">
      <formula>ISBLANK(C11)</formula>
    </cfRule>
  </conditionalFormatting>
  <conditionalFormatting sqref="L11:L12">
    <cfRule type="expression" dxfId="152" priority="56" stopIfTrue="1">
      <formula>AND(NOT(ISBLANK($C11)),ISBLANK(L11))</formula>
    </cfRule>
  </conditionalFormatting>
  <conditionalFormatting sqref="B11:B14">
    <cfRule type="expression" dxfId="151" priority="57" stopIfTrue="1">
      <formula>AND(NOT(ISBLANK(C11)),ISBLANK(B11))</formula>
    </cfRule>
  </conditionalFormatting>
  <conditionalFormatting sqref="A11:A14 A16">
    <cfRule type="expression" dxfId="150" priority="58" stopIfTrue="1">
      <formula>AND(NOT(ISBLANK(C11)),ISBLANK(A11))</formula>
    </cfRule>
  </conditionalFormatting>
  <conditionalFormatting sqref="E17:E18">
    <cfRule type="expression" dxfId="149" priority="59" stopIfTrue="1">
      <formula>AND(NOT(ISBLANK(C17)),ISBLANK(E17),B17="S")</formula>
    </cfRule>
  </conditionalFormatting>
  <conditionalFormatting sqref="C15">
    <cfRule type="expression" dxfId="148" priority="49" stopIfTrue="1">
      <formula>ISBLANK(C15)</formula>
    </cfRule>
  </conditionalFormatting>
  <conditionalFormatting sqref="B15">
    <cfRule type="expression" dxfId="147" priority="50" stopIfTrue="1">
      <formula>AND(NOT(ISBLANK(C15)),ISBLANK(B15))</formula>
    </cfRule>
  </conditionalFormatting>
  <conditionalFormatting sqref="A15">
    <cfRule type="expression" dxfId="146" priority="51" stopIfTrue="1">
      <formula>AND(NOT(ISBLANK(C15)),ISBLANK(A15))</formula>
    </cfRule>
  </conditionalFormatting>
  <conditionalFormatting sqref="E11:E16">
    <cfRule type="expression" dxfId="145" priority="52" stopIfTrue="1">
      <formula>AND(NOT(ISBLANK(C11)),ISBLANK(E11),B11="S")</formula>
    </cfRule>
  </conditionalFormatting>
  <conditionalFormatting sqref="J16:J18">
    <cfRule type="expression" priority="47" stopIfTrue="1">
      <formula>AND(SUM($P16:$T16)&gt;0,NOT(ISBLANK(J16)))</formula>
    </cfRule>
    <cfRule type="expression" dxfId="144" priority="48" stopIfTrue="1">
      <formula>SUM($P16:$T16)&gt;0</formula>
    </cfRule>
  </conditionalFormatting>
  <conditionalFormatting sqref="K11:K14">
    <cfRule type="expression" priority="37" stopIfTrue="1">
      <formula>AND(SUM($P11:$T11)&gt;0,NOT(ISBLANK(K11)))</formula>
    </cfRule>
    <cfRule type="expression" dxfId="143" priority="38" stopIfTrue="1">
      <formula>SUM($P11:$T11)&gt;0</formula>
    </cfRule>
  </conditionalFormatting>
  <conditionalFormatting sqref="N11:N14">
    <cfRule type="expression" dxfId="142" priority="39" stopIfTrue="1">
      <formula>AND(NOT(ISBLANK($C11)),ISBLANK(N11))</formula>
    </cfRule>
  </conditionalFormatting>
  <conditionalFormatting sqref="M11:M14">
    <cfRule type="expression" dxfId="141" priority="36" stopIfTrue="1">
      <formula>AND(NOT(ISBLANK($C11)),ISBLANK(M11))</formula>
    </cfRule>
  </conditionalFormatting>
  <conditionalFormatting sqref="N15">
    <cfRule type="expression" dxfId="140" priority="35" stopIfTrue="1">
      <formula>AND(NOT(ISBLANK($C15)),ISBLANK(N15))</formula>
    </cfRule>
  </conditionalFormatting>
  <conditionalFormatting sqref="L15">
    <cfRule type="expression" dxfId="139" priority="34" stopIfTrue="1">
      <formula>AND(NOT(ISBLANK($C15)),ISBLANK(L15))</formula>
    </cfRule>
  </conditionalFormatting>
  <conditionalFormatting sqref="K16">
    <cfRule type="expression" priority="31" stopIfTrue="1">
      <formula>AND(SUM($P16:$T16)&gt;0,NOT(ISBLANK(K16)))</formula>
    </cfRule>
    <cfRule type="expression" dxfId="138" priority="32" stopIfTrue="1">
      <formula>SUM($P16:$T16)&gt;0</formula>
    </cfRule>
  </conditionalFormatting>
  <conditionalFormatting sqref="N16">
    <cfRule type="expression" dxfId="137" priority="33" stopIfTrue="1">
      <formula>AND(NOT(ISBLANK($C16)),ISBLANK(N16))</formula>
    </cfRule>
  </conditionalFormatting>
  <conditionalFormatting sqref="M16">
    <cfRule type="expression" dxfId="136" priority="30" stopIfTrue="1">
      <formula>AND(NOT(ISBLANK($C16)),ISBLANK(M16))</formula>
    </cfRule>
  </conditionalFormatting>
  <conditionalFormatting sqref="L16">
    <cfRule type="expression" dxfId="135" priority="29" stopIfTrue="1">
      <formula>AND(NOT(ISBLANK($C16)),ISBLANK(L16))</formula>
    </cfRule>
  </conditionalFormatting>
  <conditionalFormatting sqref="A17:A18">
    <cfRule type="expression" dxfId="134" priority="28" stopIfTrue="1">
      <formula>AND(NOT(ISBLANK(C17)),ISBLANK(A17))</formula>
    </cfRule>
  </conditionalFormatting>
  <conditionalFormatting sqref="C17:C18">
    <cfRule type="expression" dxfId="133" priority="27" stopIfTrue="1">
      <formula>ISBLANK(C17)</formula>
    </cfRule>
  </conditionalFormatting>
  <conditionalFormatting sqref="K17:K18">
    <cfRule type="expression" priority="25" stopIfTrue="1">
      <formula>AND(SUM($P17:$T17)&gt;0,NOT(ISBLANK(K17)))</formula>
    </cfRule>
    <cfRule type="expression" dxfId="132" priority="26" stopIfTrue="1">
      <formula>SUM($P17:$T17)&gt;0</formula>
    </cfRule>
  </conditionalFormatting>
  <conditionalFormatting sqref="M17:M18">
    <cfRule type="expression" dxfId="131" priority="24" stopIfTrue="1">
      <formula>AND(NOT(ISBLANK($C17)),ISBLANK(M17))</formula>
    </cfRule>
  </conditionalFormatting>
  <conditionalFormatting sqref="L17:L18">
    <cfRule type="expression" dxfId="130" priority="23" stopIfTrue="1">
      <formula>AND(NOT(ISBLANK($C17)),ISBLANK(L17))</formula>
    </cfRule>
  </conditionalFormatting>
  <conditionalFormatting sqref="N17">
    <cfRule type="expression" dxfId="129" priority="22" stopIfTrue="1">
      <formula>AND(NOT(ISBLANK($C17)),ISBLANK(N17))</formula>
    </cfRule>
  </conditionalFormatting>
  <conditionalFormatting sqref="N18">
    <cfRule type="expression" dxfId="128" priority="21" stopIfTrue="1">
      <formula>AND(NOT(ISBLANK($C18)),ISBLANK(N18))</formula>
    </cfRule>
  </conditionalFormatting>
  <conditionalFormatting sqref="B17">
    <cfRule type="expression" dxfId="127" priority="9" stopIfTrue="1">
      <formula>AND(NOT(ISBLANK(C17)),ISBLANK(B17))</formula>
    </cfRule>
  </conditionalFormatting>
  <conditionalFormatting sqref="B16">
    <cfRule type="expression" dxfId="126" priority="8" stopIfTrue="1">
      <formula>AND(NOT(ISBLANK(C16)),ISBLANK(B16))</formula>
    </cfRule>
  </conditionalFormatting>
  <conditionalFormatting sqref="B18">
    <cfRule type="expression" dxfId="125" priority="7" stopIfTrue="1">
      <formula>AND(NOT(ISBLANK(C18)),ISBLANK(B18))</formula>
    </cfRule>
  </conditionalFormatting>
  <conditionalFormatting sqref="K15">
    <cfRule type="expression" priority="5" stopIfTrue="1">
      <formula>AND(SUM($P15:$T15)&gt;0,NOT(ISBLANK(K15)))</formula>
    </cfRule>
    <cfRule type="expression" dxfId="124" priority="6" stopIfTrue="1">
      <formula>SUM($P15:$T15)&gt;0</formula>
    </cfRule>
  </conditionalFormatting>
  <conditionalFormatting sqref="M15">
    <cfRule type="expression" dxfId="123" priority="4" stopIfTrue="1">
      <formula>AND(NOT(ISBLANK($C15)),ISBLANK(M15))</formula>
    </cfRule>
  </conditionalFormatting>
  <conditionalFormatting sqref="L14">
    <cfRule type="expression" dxfId="122" priority="60" stopIfTrue="1">
      <formula>AND(NOT(ISBLANK($C13)),ISBLANK(L14))</formula>
    </cfRule>
  </conditionalFormatting>
  <conditionalFormatting sqref="B1:D2">
    <cfRule type="expression" dxfId="121" priority="3" stopIfTrue="1">
      <formula>ISBLANK(B1)</formula>
    </cfRule>
  </conditionalFormatting>
  <conditionalFormatting sqref="C3">
    <cfRule type="expression" dxfId="120" priority="2" stopIfTrue="1">
      <formula>ISBLANK(C3)</formula>
    </cfRule>
  </conditionalFormatting>
  <conditionalFormatting sqref="E3">
    <cfRule type="expression" dxfId="119" priority="1" stopIfTrue="1">
      <formula>ISBLANK(E3)</formula>
    </cfRule>
  </conditionalFormatting>
  <dataValidations count="3">
    <dataValidation type="list" allowBlank="1" showInputMessage="1" showErrorMessage="1" sqref="B11:B18" xr:uid="{80E3147C-3FF0-44A6-96F9-D79CABD764D2}">
      <formula1>$B$22:$B$25</formula1>
    </dataValidation>
    <dataValidation type="date" allowBlank="1" showInputMessage="1" showErrorMessage="1" sqref="E3 C3" xr:uid="{BF309C0A-E102-4440-AA4D-4465306E6E80}">
      <formula1>44938</formula1>
      <formula2>73031</formula2>
    </dataValidation>
    <dataValidation type="textLength" operator="lessThan" allowBlank="1" showInputMessage="1" showErrorMessage="1" sqref="B2:D2" xr:uid="{623F1AC7-5ACF-40B1-B8DB-9A90A68EC7D9}">
      <formula1>250</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rgb="FF00B0F0"/>
  </sheetPr>
  <dimension ref="A1:X24"/>
  <sheetViews>
    <sheetView tabSelected="1" zoomScale="70" zoomScaleNormal="70" workbookViewId="0">
      <selection activeCell="C13" sqref="C1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88</v>
      </c>
      <c r="C2" s="184"/>
      <c r="D2" s="184"/>
      <c r="E2" s="76"/>
      <c r="F2" s="76"/>
      <c r="G2" s="76"/>
      <c r="H2" s="76"/>
      <c r="I2" s="76"/>
    </row>
    <row r="3" spans="1:24" s="74" customFormat="1" ht="36" x14ac:dyDescent="0.25">
      <c r="A3" s="77" t="s">
        <v>101</v>
      </c>
      <c r="B3" s="78" t="s">
        <v>3</v>
      </c>
      <c r="C3" s="79">
        <v>44969</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91">
        <v>44944</v>
      </c>
      <c r="B10" s="92" t="s">
        <v>27</v>
      </c>
      <c r="C10" s="93">
        <v>259.99</v>
      </c>
      <c r="D10" s="93">
        <v>43.31</v>
      </c>
      <c r="E10" s="93">
        <v>216.68</v>
      </c>
      <c r="F10" s="175" t="s">
        <v>122</v>
      </c>
      <c r="G10" s="176"/>
      <c r="H10" s="177"/>
      <c r="I10" s="97" t="s">
        <v>88</v>
      </c>
      <c r="J10" s="98" t="s">
        <v>95</v>
      </c>
      <c r="K10" s="99" t="s">
        <v>53</v>
      </c>
      <c r="L10" s="99" t="s">
        <v>123</v>
      </c>
      <c r="N10" s="74" t="b">
        <f>OR(F10&lt;100,LEN(F10)=2)</f>
        <v>0</v>
      </c>
      <c r="O10" s="74" t="b">
        <f>OR(G10&lt;1000,LEN(G10)=3)</f>
        <v>1</v>
      </c>
      <c r="P10" s="74" t="b">
        <f>IF(H10&lt;1000,TRUE)</f>
        <v>1</v>
      </c>
      <c r="Q10" s="74" t="e">
        <f>OR(#REF!&lt;100000,LEN(#REF!)=5)</f>
        <v>#REF!</v>
      </c>
    </row>
    <row r="11" spans="1:24" s="74" customFormat="1" ht="20.100000000000001" customHeight="1" x14ac:dyDescent="0.3">
      <c r="A11" s="91">
        <v>44944</v>
      </c>
      <c r="B11" s="92" t="s">
        <v>27</v>
      </c>
      <c r="C11" s="93">
        <v>309.97000000000003</v>
      </c>
      <c r="D11" s="93">
        <v>51.65</v>
      </c>
      <c r="E11" s="93">
        <v>258.32</v>
      </c>
      <c r="F11" s="100">
        <v>370</v>
      </c>
      <c r="G11" s="102">
        <v>2120</v>
      </c>
      <c r="H11" s="101">
        <v>37011</v>
      </c>
      <c r="I11" s="97" t="s">
        <v>88</v>
      </c>
      <c r="J11" s="98" t="s">
        <v>95</v>
      </c>
      <c r="K11" s="99" t="s">
        <v>53</v>
      </c>
      <c r="L11" s="99" t="s">
        <v>123</v>
      </c>
    </row>
    <row r="12" spans="1:24" s="74" customFormat="1" ht="20.100000000000001" customHeight="1" x14ac:dyDescent="0.3">
      <c r="A12" s="91">
        <v>44944</v>
      </c>
      <c r="B12" s="92" t="s">
        <v>27</v>
      </c>
      <c r="C12" s="93">
        <v>118.29</v>
      </c>
      <c r="D12" s="93">
        <v>19.71</v>
      </c>
      <c r="E12" s="93">
        <v>98.58</v>
      </c>
      <c r="F12" s="100">
        <v>370</v>
      </c>
      <c r="G12" s="102">
        <v>2120</v>
      </c>
      <c r="H12" s="101">
        <v>37011</v>
      </c>
      <c r="I12" s="97" t="s">
        <v>88</v>
      </c>
      <c r="J12" s="98" t="s">
        <v>95</v>
      </c>
      <c r="K12" s="99" t="s">
        <v>53</v>
      </c>
      <c r="L12" s="99" t="s">
        <v>123</v>
      </c>
    </row>
    <row r="13" spans="1:24" s="74" customFormat="1" ht="18.75" thickBot="1" x14ac:dyDescent="0.3">
      <c r="A13" s="178" t="s">
        <v>117</v>
      </c>
      <c r="B13" s="179"/>
      <c r="C13" s="103">
        <f>SUM(C10:C12)</f>
        <v>688.25</v>
      </c>
      <c r="D13" s="103">
        <f>SUM(D10:D12)</f>
        <v>114.67000000000002</v>
      </c>
      <c r="E13" s="103">
        <f>SUM(E10:E12)</f>
        <v>573.58000000000004</v>
      </c>
      <c r="F13" s="180"/>
      <c r="G13" s="181"/>
      <c r="H13" s="182"/>
      <c r="I13" s="104"/>
      <c r="J13" s="105"/>
      <c r="K13" s="106"/>
      <c r="L13" s="107"/>
    </row>
    <row r="16" spans="1:24" s="108" customFormat="1" ht="15.75" x14ac:dyDescent="0.25">
      <c r="B16" s="172" t="s">
        <v>118</v>
      </c>
      <c r="C16" s="173"/>
    </row>
    <row r="17" spans="2:3" s="108" customFormat="1" ht="15" x14ac:dyDescent="0.2">
      <c r="B17" s="109" t="s">
        <v>24</v>
      </c>
      <c r="C17" s="110" t="s">
        <v>25</v>
      </c>
    </row>
    <row r="18" spans="2:3" s="108" customFormat="1" ht="15" x14ac:dyDescent="0.2">
      <c r="B18" s="109" t="s">
        <v>19</v>
      </c>
      <c r="C18" s="110" t="s">
        <v>26</v>
      </c>
    </row>
    <row r="19" spans="2:3" s="108" customFormat="1" ht="15" x14ac:dyDescent="0.2">
      <c r="B19" s="109" t="s">
        <v>27</v>
      </c>
      <c r="C19" s="110" t="s">
        <v>119</v>
      </c>
    </row>
    <row r="20" spans="2:3" s="108" customFormat="1" ht="15" x14ac:dyDescent="0.2">
      <c r="B20" s="109" t="s">
        <v>84</v>
      </c>
      <c r="C20" s="110" t="s">
        <v>120</v>
      </c>
    </row>
    <row r="21" spans="2:3" s="108" customFormat="1" ht="15" x14ac:dyDescent="0.2">
      <c r="B21" s="111" t="s">
        <v>21</v>
      </c>
      <c r="C21" s="112" t="s">
        <v>29</v>
      </c>
    </row>
    <row r="24" spans="2:3" x14ac:dyDescent="0.2">
      <c r="B24" s="174"/>
      <c r="C24" s="174"/>
    </row>
  </sheetData>
  <mergeCells count="15">
    <mergeCell ref="B1:D1"/>
    <mergeCell ref="B2:D2"/>
    <mergeCell ref="A5:L5"/>
    <mergeCell ref="A7:A9"/>
    <mergeCell ref="F7:H7"/>
    <mergeCell ref="I7:I9"/>
    <mergeCell ref="J7:J9"/>
    <mergeCell ref="K7:K9"/>
    <mergeCell ref="L7:L9"/>
    <mergeCell ref="B16:C16"/>
    <mergeCell ref="B24:C24"/>
    <mergeCell ref="F8:H9"/>
    <mergeCell ref="A13:B13"/>
    <mergeCell ref="F13:H13"/>
    <mergeCell ref="F10:H10"/>
  </mergeCells>
  <conditionalFormatting sqref="B1:D2">
    <cfRule type="expression" dxfId="118" priority="14" stopIfTrue="1">
      <formula>ISBLANK(B1)</formula>
    </cfRule>
  </conditionalFormatting>
  <conditionalFormatting sqref="C3">
    <cfRule type="expression" dxfId="114" priority="13" stopIfTrue="1">
      <formula>ISBLANK(C3)</formula>
    </cfRule>
  </conditionalFormatting>
  <conditionalFormatting sqref="E3">
    <cfRule type="expression" dxfId="112" priority="6" stopIfTrue="1">
      <formula>ISBLANK(E3)</formula>
    </cfRule>
  </conditionalFormatting>
  <conditionalFormatting sqref="J10:L12">
    <cfRule type="expression" dxfId="111" priority="1" stopIfTrue="1">
      <formula>AND(NOT(ISBLANK($C10)),ISBLANK(J10))</formula>
    </cfRule>
  </conditionalFormatting>
  <conditionalFormatting sqref="B10:B12">
    <cfRule type="expression" dxfId="110" priority="2" stopIfTrue="1">
      <formula>AND(NOT(ISBLANK(C10)),ISBLANK(B10))</formula>
    </cfRule>
  </conditionalFormatting>
  <conditionalFormatting sqref="A10:A12">
    <cfRule type="expression" dxfId="109" priority="3" stopIfTrue="1">
      <formula>AND(NOT(ISBLANK(C10)),ISBLANK(A10))</formula>
    </cfRule>
  </conditionalFormatting>
  <conditionalFormatting sqref="I10:I12">
    <cfRule type="expression" priority="4" stopIfTrue="1">
      <formula>AND(SUM($N10:$R10)&gt;0,NOT(ISBLANK(I10)))</formula>
    </cfRule>
    <cfRule type="expression" dxfId="108" priority="5" stopIfTrue="1">
      <formula>SUM($N10:$R10)&gt;0</formula>
    </cfRule>
  </conditionalFormatting>
  <dataValidations disablePrompts="1" count="3">
    <dataValidation type="textLength" operator="lessThan" allowBlank="1" showInputMessage="1" showErrorMessage="1" sqref="B2:D2" xr:uid="{55813552-4074-45AA-AE61-FC13F0D55E3C}">
      <formula1>250</formula1>
    </dataValidation>
    <dataValidation type="date" allowBlank="1" showInputMessage="1" showErrorMessage="1" sqref="E3 C3" xr:uid="{1A26D179-FA6A-4CED-8BCD-B38B53D44F80}">
      <formula1>44938</formula1>
      <formula2>73031</formula2>
    </dataValidation>
    <dataValidation type="list" allowBlank="1" showInputMessage="1" showErrorMessage="1" sqref="B10:B12" xr:uid="{20AFB8B4-C03D-4169-AEBF-4DD09762DEAF}">
      <formula1>$B$22:$B$26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54D11-847A-460D-93E5-F14593EEA48B}">
  <sheetPr>
    <tabColor rgb="FF00B0F0"/>
  </sheetPr>
  <dimension ref="A1:X23"/>
  <sheetViews>
    <sheetView workbookViewId="0">
      <selection activeCell="C10" sqref="C10:C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88</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7.25" customHeight="1" x14ac:dyDescent="0.3">
      <c r="A10" s="91">
        <v>44949</v>
      </c>
      <c r="B10" s="92" t="s">
        <v>27</v>
      </c>
      <c r="C10" s="93">
        <v>130.51</v>
      </c>
      <c r="D10" s="93">
        <v>21.75</v>
      </c>
      <c r="E10" s="93">
        <v>108.76</v>
      </c>
      <c r="F10" s="175" t="s">
        <v>124</v>
      </c>
      <c r="G10" s="176"/>
      <c r="H10" s="177"/>
      <c r="I10" s="97" t="s">
        <v>125</v>
      </c>
      <c r="J10" s="98" t="s">
        <v>126</v>
      </c>
      <c r="K10" s="99" t="s">
        <v>53</v>
      </c>
      <c r="L10" s="99" t="s">
        <v>123</v>
      </c>
      <c r="N10" s="74" t="b">
        <f>OR(F10&lt;100,LEN(F10)=2)</f>
        <v>0</v>
      </c>
      <c r="O10" s="74" t="b">
        <f>OR(G10&lt;1000,LEN(G10)=3)</f>
        <v>1</v>
      </c>
      <c r="P10" s="74" t="b">
        <f>IF(H10&lt;1000,TRUE)</f>
        <v>1</v>
      </c>
      <c r="Q10" s="74" t="e">
        <f>OR(#REF!&lt;100000,LEN(#REF!)=5)</f>
        <v>#REF!</v>
      </c>
    </row>
    <row r="11" spans="1:24" s="74" customFormat="1" ht="18.75" x14ac:dyDescent="0.3">
      <c r="A11" s="91">
        <v>44949</v>
      </c>
      <c r="B11" s="92" t="s">
        <v>27</v>
      </c>
      <c r="C11" s="93">
        <v>264.08999999999997</v>
      </c>
      <c r="D11" s="93">
        <v>44.01</v>
      </c>
      <c r="E11" s="93">
        <v>220.08</v>
      </c>
      <c r="F11" s="217" t="s">
        <v>124</v>
      </c>
      <c r="G11" s="218"/>
      <c r="H11" s="219"/>
      <c r="I11" s="97" t="s">
        <v>125</v>
      </c>
      <c r="J11" s="98" t="s">
        <v>126</v>
      </c>
      <c r="K11" s="99" t="s">
        <v>53</v>
      </c>
      <c r="L11" s="99" t="s">
        <v>123</v>
      </c>
    </row>
    <row r="12" spans="1:24" s="74" customFormat="1" ht="18.75" thickBot="1" x14ac:dyDescent="0.3">
      <c r="A12" s="178" t="s">
        <v>117</v>
      </c>
      <c r="B12" s="179"/>
      <c r="C12" s="103">
        <f>SUM(C10:C11)</f>
        <v>394.59999999999997</v>
      </c>
      <c r="D12" s="103">
        <f>SUM(D10:D11)</f>
        <v>65.759999999999991</v>
      </c>
      <c r="E12" s="103">
        <f>SUM(E10:E11)</f>
        <v>328.84000000000003</v>
      </c>
      <c r="F12" s="180"/>
      <c r="G12" s="181"/>
      <c r="H12" s="182"/>
      <c r="I12" s="104"/>
      <c r="J12" s="105"/>
      <c r="K12" s="106"/>
      <c r="L12" s="107"/>
    </row>
    <row r="15" spans="1:24" s="108" customFormat="1" ht="15.75" x14ac:dyDescent="0.25">
      <c r="B15" s="172" t="s">
        <v>118</v>
      </c>
      <c r="C15" s="173"/>
    </row>
    <row r="16" spans="1:24" s="108" customFormat="1" ht="15" x14ac:dyDescent="0.2">
      <c r="B16" s="109" t="s">
        <v>24</v>
      </c>
      <c r="C16" s="110" t="s">
        <v>25</v>
      </c>
    </row>
    <row r="17" spans="2:5" s="108" customFormat="1" ht="15" x14ac:dyDescent="0.2">
      <c r="B17" s="109" t="s">
        <v>19</v>
      </c>
      <c r="C17" s="110" t="s">
        <v>26</v>
      </c>
    </row>
    <row r="18" spans="2:5" s="108" customFormat="1" ht="15" x14ac:dyDescent="0.2">
      <c r="B18" s="109" t="s">
        <v>27</v>
      </c>
      <c r="C18" s="110" t="s">
        <v>119</v>
      </c>
      <c r="E18" s="113"/>
    </row>
    <row r="19" spans="2:5" s="108" customFormat="1" ht="15" x14ac:dyDescent="0.2">
      <c r="B19" s="109" t="s">
        <v>84</v>
      </c>
      <c r="C19" s="110" t="s">
        <v>120</v>
      </c>
    </row>
    <row r="20" spans="2:5" s="108" customFormat="1" ht="15" x14ac:dyDescent="0.2">
      <c r="B20" s="111" t="s">
        <v>21</v>
      </c>
      <c r="C20" s="112" t="s">
        <v>29</v>
      </c>
    </row>
    <row r="23" spans="2:5" x14ac:dyDescent="0.2">
      <c r="B23" s="174"/>
      <c r="C23" s="174"/>
    </row>
  </sheetData>
  <mergeCells count="16">
    <mergeCell ref="B1:D1"/>
    <mergeCell ref="B2:D2"/>
    <mergeCell ref="A5:L5"/>
    <mergeCell ref="A7:A9"/>
    <mergeCell ref="F7:H7"/>
    <mergeCell ref="I7:I9"/>
    <mergeCell ref="J7:J9"/>
    <mergeCell ref="K7:K9"/>
    <mergeCell ref="L7:L9"/>
    <mergeCell ref="A12:B12"/>
    <mergeCell ref="F12:H12"/>
    <mergeCell ref="B15:C15"/>
    <mergeCell ref="B23:C23"/>
    <mergeCell ref="F8:H9"/>
    <mergeCell ref="F10:H10"/>
    <mergeCell ref="F11:H11"/>
  </mergeCells>
  <conditionalFormatting sqref="B1:D2">
    <cfRule type="expression" dxfId="107" priority="9" stopIfTrue="1">
      <formula>ISBLANK(B1)</formula>
    </cfRule>
  </conditionalFormatting>
  <conditionalFormatting sqref="J10:L11">
    <cfRule type="expression" dxfId="106" priority="10" stopIfTrue="1">
      <formula>AND(NOT(ISBLANK($C10)),ISBLANK(J10))</formula>
    </cfRule>
  </conditionalFormatting>
  <conditionalFormatting sqref="B10:B11">
    <cfRule type="expression" dxfId="105" priority="11" stopIfTrue="1">
      <formula>AND(NOT(ISBLANK(C10)),ISBLANK(B10))</formula>
    </cfRule>
  </conditionalFormatting>
  <conditionalFormatting sqref="A10:A11">
    <cfRule type="expression" dxfId="104" priority="12" stopIfTrue="1">
      <formula>AND(NOT(ISBLANK(C10)),ISBLANK(A10))</formula>
    </cfRule>
  </conditionalFormatting>
  <conditionalFormatting sqref="C3">
    <cfRule type="expression" dxfId="103" priority="8" stopIfTrue="1">
      <formula>ISBLANK(C3)</formula>
    </cfRule>
  </conditionalFormatting>
  <conditionalFormatting sqref="I10:I11">
    <cfRule type="expression" priority="5" stopIfTrue="1">
      <formula>AND(SUM($N10:$R10)&gt;0,NOT(ISBLANK(I10)))</formula>
    </cfRule>
    <cfRule type="expression" dxfId="102" priority="6" stopIfTrue="1">
      <formula>SUM($N10:$R10)&gt;0</formula>
    </cfRule>
  </conditionalFormatting>
  <conditionalFormatting sqref="E3">
    <cfRule type="expression" dxfId="101" priority="1" stopIfTrue="1">
      <formula>ISBLANK(E3)</formula>
    </cfRule>
  </conditionalFormatting>
  <dataValidations count="3">
    <dataValidation type="textLength" operator="lessThan" allowBlank="1" showInputMessage="1" showErrorMessage="1" sqref="B2:D2" xr:uid="{5F72F930-E49B-4FE5-94AE-F5659155B834}">
      <formula1>250</formula1>
    </dataValidation>
    <dataValidation type="date" allowBlank="1" showInputMessage="1" showErrorMessage="1" sqref="E3 C3" xr:uid="{854395FA-B055-4B72-8F65-CBEA5D83A6E6}">
      <formula1>44938</formula1>
      <formula2>73031</formula2>
    </dataValidation>
    <dataValidation type="list" allowBlank="1" showInputMessage="1" showErrorMessage="1" sqref="B10:B11" xr:uid="{9BB007A6-A328-4CD5-9F06-8471CC4E2EFD}">
      <formula1>$B$16:$B$20</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A4EB-AE4B-48B0-BDF7-29DAC9193C1D}">
  <sheetPr>
    <tabColor rgb="FF00B0F0"/>
  </sheetPr>
  <dimension ref="A1:X27"/>
  <sheetViews>
    <sheetView workbookViewId="0">
      <selection activeCell="C10" sqref="C10:C15"/>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88</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35.25" customHeight="1" x14ac:dyDescent="0.3">
      <c r="A10" s="91">
        <v>44943</v>
      </c>
      <c r="B10" s="92" t="s">
        <v>27</v>
      </c>
      <c r="C10" s="114">
        <v>90.75</v>
      </c>
      <c r="D10" s="93">
        <v>15.12</v>
      </c>
      <c r="E10" s="93">
        <v>75.63</v>
      </c>
      <c r="F10" s="100" t="s">
        <v>127</v>
      </c>
      <c r="G10" s="102" t="s">
        <v>128</v>
      </c>
      <c r="H10" s="101">
        <v>37011</v>
      </c>
      <c r="I10" s="97" t="s">
        <v>88</v>
      </c>
      <c r="J10" s="98" t="s">
        <v>95</v>
      </c>
      <c r="K10" s="99" t="s">
        <v>53</v>
      </c>
      <c r="L10" s="99" t="s">
        <v>123</v>
      </c>
      <c r="N10" s="74" t="b">
        <f>OR(F10&lt;100,LEN(F10)=2)</f>
        <v>0</v>
      </c>
      <c r="O10" s="74" t="b">
        <f>OR(G10&lt;1000,LEN(G10)=3)</f>
        <v>0</v>
      </c>
      <c r="P10" s="74" t="b">
        <f>IF(H10&lt;1000,TRUE)</f>
        <v>0</v>
      </c>
      <c r="Q10" s="74" t="e">
        <f>OR(#REF!&lt;100000,LEN(#REF!)=5)</f>
        <v>#REF!</v>
      </c>
    </row>
    <row r="11" spans="1:24" s="74" customFormat="1" ht="35.25" customHeight="1" x14ac:dyDescent="0.3">
      <c r="A11" s="91">
        <v>44943</v>
      </c>
      <c r="B11" s="92" t="s">
        <v>27</v>
      </c>
      <c r="C11" s="114">
        <v>490.39</v>
      </c>
      <c r="D11" s="93">
        <v>81.7</v>
      </c>
      <c r="E11" s="93">
        <v>408.69</v>
      </c>
      <c r="F11" s="100" t="s">
        <v>127</v>
      </c>
      <c r="G11" s="102" t="s">
        <v>128</v>
      </c>
      <c r="H11" s="101">
        <v>37011</v>
      </c>
      <c r="I11" s="97" t="s">
        <v>88</v>
      </c>
      <c r="J11" s="98" t="s">
        <v>96</v>
      </c>
      <c r="K11" s="99" t="s">
        <v>53</v>
      </c>
      <c r="L11" s="99" t="s">
        <v>123</v>
      </c>
    </row>
    <row r="12" spans="1:24" s="74" customFormat="1" ht="18.75" x14ac:dyDescent="0.3">
      <c r="A12" s="91">
        <v>44943</v>
      </c>
      <c r="B12" s="92" t="s">
        <v>21</v>
      </c>
      <c r="C12" s="114">
        <v>44</v>
      </c>
      <c r="D12" s="93">
        <v>0</v>
      </c>
      <c r="E12" s="93">
        <v>44</v>
      </c>
      <c r="F12" s="100" t="s">
        <v>127</v>
      </c>
      <c r="G12" s="102" t="s">
        <v>128</v>
      </c>
      <c r="H12" s="101">
        <v>37011</v>
      </c>
      <c r="I12" s="97" t="s">
        <v>88</v>
      </c>
      <c r="J12" s="98" t="s">
        <v>96</v>
      </c>
      <c r="K12" s="99" t="s">
        <v>53</v>
      </c>
      <c r="L12" s="99" t="s">
        <v>123</v>
      </c>
    </row>
    <row r="13" spans="1:24" s="74" customFormat="1" ht="18.75" x14ac:dyDescent="0.3">
      <c r="A13" s="91">
        <v>44949</v>
      </c>
      <c r="B13" s="92" t="s">
        <v>27</v>
      </c>
      <c r="C13" s="114">
        <v>264.08999999999997</v>
      </c>
      <c r="D13" s="93">
        <v>44.01</v>
      </c>
      <c r="E13" s="93">
        <v>220.08</v>
      </c>
      <c r="F13" s="100" t="s">
        <v>127</v>
      </c>
      <c r="G13" s="102" t="s">
        <v>128</v>
      </c>
      <c r="H13" s="101">
        <v>37011</v>
      </c>
      <c r="I13" s="97" t="s">
        <v>88</v>
      </c>
      <c r="J13" s="98" t="s">
        <v>95</v>
      </c>
      <c r="K13" s="99" t="s">
        <v>53</v>
      </c>
      <c r="L13" s="99" t="s">
        <v>123</v>
      </c>
    </row>
    <row r="14" spans="1:24" s="74" customFormat="1" ht="18.75" x14ac:dyDescent="0.3">
      <c r="A14" s="91">
        <v>44952</v>
      </c>
      <c r="B14" s="92" t="s">
        <v>27</v>
      </c>
      <c r="C14" s="114">
        <v>46.89</v>
      </c>
      <c r="D14" s="93">
        <v>7.81</v>
      </c>
      <c r="E14" s="93">
        <v>39.08</v>
      </c>
      <c r="F14" s="100" t="s">
        <v>127</v>
      </c>
      <c r="G14" s="102" t="s">
        <v>128</v>
      </c>
      <c r="H14" s="101">
        <v>37011</v>
      </c>
      <c r="I14" s="97" t="s">
        <v>88</v>
      </c>
      <c r="J14" s="98" t="s">
        <v>95</v>
      </c>
      <c r="K14" s="99" t="s">
        <v>53</v>
      </c>
      <c r="L14" s="99" t="s">
        <v>123</v>
      </c>
    </row>
    <row r="15" spans="1:24" s="74" customFormat="1" ht="18.75" x14ac:dyDescent="0.3">
      <c r="A15" s="91">
        <v>44952</v>
      </c>
      <c r="B15" s="92" t="s">
        <v>27</v>
      </c>
      <c r="C15" s="114">
        <v>46.89</v>
      </c>
      <c r="D15" s="93">
        <v>7.81</v>
      </c>
      <c r="E15" s="93">
        <v>39.08</v>
      </c>
      <c r="F15" s="100" t="s">
        <v>127</v>
      </c>
      <c r="G15" s="102" t="s">
        <v>128</v>
      </c>
      <c r="H15" s="101">
        <v>37011</v>
      </c>
      <c r="I15" s="97" t="s">
        <v>88</v>
      </c>
      <c r="J15" s="98" t="s">
        <v>95</v>
      </c>
      <c r="K15" s="99" t="s">
        <v>53</v>
      </c>
      <c r="L15" s="99" t="s">
        <v>123</v>
      </c>
    </row>
    <row r="16" spans="1:24" s="74" customFormat="1" ht="18.75" thickBot="1" x14ac:dyDescent="0.3">
      <c r="A16" s="178" t="s">
        <v>117</v>
      </c>
      <c r="B16" s="179"/>
      <c r="C16" s="103">
        <f>SUM(C10:C15)</f>
        <v>983.01</v>
      </c>
      <c r="D16" s="103">
        <f>SUM(D10:D15)</f>
        <v>156.45000000000002</v>
      </c>
      <c r="E16" s="103">
        <f>SUM(E10:E15)</f>
        <v>826.56000000000006</v>
      </c>
      <c r="F16" s="180"/>
      <c r="G16" s="181"/>
      <c r="H16" s="182"/>
      <c r="I16" s="104"/>
      <c r="J16" s="105"/>
      <c r="K16" s="106"/>
      <c r="L16" s="107"/>
    </row>
    <row r="19" spans="2:3" s="108" customFormat="1" ht="15.75" x14ac:dyDescent="0.25">
      <c r="B19" s="172" t="s">
        <v>118</v>
      </c>
      <c r="C19" s="173"/>
    </row>
    <row r="20" spans="2:3" s="108" customFormat="1" ht="15" x14ac:dyDescent="0.2">
      <c r="B20" s="109" t="s">
        <v>24</v>
      </c>
      <c r="C20" s="110" t="s">
        <v>25</v>
      </c>
    </row>
    <row r="21" spans="2:3" s="108" customFormat="1" ht="15" x14ac:dyDescent="0.2">
      <c r="B21" s="109" t="s">
        <v>19</v>
      </c>
      <c r="C21" s="110" t="s">
        <v>26</v>
      </c>
    </row>
    <row r="22" spans="2:3" s="108" customFormat="1" ht="15" x14ac:dyDescent="0.2">
      <c r="B22" s="109" t="s">
        <v>27</v>
      </c>
      <c r="C22" s="110" t="s">
        <v>119</v>
      </c>
    </row>
    <row r="23" spans="2:3" s="108" customFormat="1" ht="15" x14ac:dyDescent="0.2">
      <c r="B23" s="109" t="s">
        <v>84</v>
      </c>
      <c r="C23" s="110" t="s">
        <v>120</v>
      </c>
    </row>
    <row r="24" spans="2:3" s="108" customFormat="1" ht="15" x14ac:dyDescent="0.2">
      <c r="B24" s="111" t="s">
        <v>21</v>
      </c>
      <c r="C24" s="112" t="s">
        <v>29</v>
      </c>
    </row>
    <row r="27" spans="2:3" x14ac:dyDescent="0.2">
      <c r="B27" s="174"/>
      <c r="C27" s="174"/>
    </row>
  </sheetData>
  <mergeCells count="14">
    <mergeCell ref="B1:D1"/>
    <mergeCell ref="B2:D2"/>
    <mergeCell ref="A5:L5"/>
    <mergeCell ref="A7:A9"/>
    <mergeCell ref="F7:H7"/>
    <mergeCell ref="I7:I9"/>
    <mergeCell ref="J7:J9"/>
    <mergeCell ref="K7:K9"/>
    <mergeCell ref="L7:L9"/>
    <mergeCell ref="B19:C19"/>
    <mergeCell ref="B27:C27"/>
    <mergeCell ref="F8:H9"/>
    <mergeCell ref="A16:B16"/>
    <mergeCell ref="F16:H16"/>
  </mergeCells>
  <conditionalFormatting sqref="B1:D2">
    <cfRule type="expression" dxfId="100" priority="9" stopIfTrue="1">
      <formula>ISBLANK(B1)</formula>
    </cfRule>
  </conditionalFormatting>
  <conditionalFormatting sqref="J10:L15">
    <cfRule type="expression" dxfId="99" priority="10" stopIfTrue="1">
      <formula>AND(NOT(ISBLANK($C10)),ISBLANK(J10))</formula>
    </cfRule>
  </conditionalFormatting>
  <conditionalFormatting sqref="B10:B15">
    <cfRule type="expression" dxfId="98" priority="11" stopIfTrue="1">
      <formula>AND(NOT(ISBLANK(C10)),ISBLANK(B10))</formula>
    </cfRule>
  </conditionalFormatting>
  <conditionalFormatting sqref="A10:A15">
    <cfRule type="expression" dxfId="97" priority="12" stopIfTrue="1">
      <formula>AND(NOT(ISBLANK(C10)),ISBLANK(A10))</formula>
    </cfRule>
  </conditionalFormatting>
  <conditionalFormatting sqref="C3">
    <cfRule type="expression" dxfId="96" priority="8" stopIfTrue="1">
      <formula>ISBLANK(C3)</formula>
    </cfRule>
  </conditionalFormatting>
  <conditionalFormatting sqref="I10:I15">
    <cfRule type="expression" priority="5" stopIfTrue="1">
      <formula>AND(SUM($N10:$R10)&gt;0,NOT(ISBLANK(I10)))</formula>
    </cfRule>
    <cfRule type="expression" dxfId="95" priority="6" stopIfTrue="1">
      <formula>SUM($N10:$R10)&gt;0</formula>
    </cfRule>
  </conditionalFormatting>
  <conditionalFormatting sqref="E3">
    <cfRule type="expression" dxfId="94" priority="1" stopIfTrue="1">
      <formula>ISBLANK(E3)</formula>
    </cfRule>
  </conditionalFormatting>
  <dataValidations count="3">
    <dataValidation type="textLength" operator="lessThan" allowBlank="1" showInputMessage="1" showErrorMessage="1" sqref="B2:D2" xr:uid="{681D617F-A172-41B3-AC94-7A46512EF012}">
      <formula1>250</formula1>
    </dataValidation>
    <dataValidation type="date" allowBlank="1" showInputMessage="1" showErrorMessage="1" sqref="E3 C3" xr:uid="{54965464-0288-480C-83D4-4B7B7BAD266A}">
      <formula1>44938</formula1>
      <formula2>73031</formula2>
    </dataValidation>
    <dataValidation type="list" allowBlank="1" showInputMessage="1" showErrorMessage="1" sqref="B10:B15" xr:uid="{E8038B45-09FA-453A-8F6E-CFD913BB4ED8}">
      <formula1>$B$20:$B$24</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EEBB-39B8-4B91-B5B1-82A7FE0E22E2}">
  <sheetPr>
    <tabColor rgb="FF00B0F0"/>
  </sheetPr>
  <dimension ref="A1:X25"/>
  <sheetViews>
    <sheetView workbookViewId="0">
      <selection activeCell="A10" sqref="A10:XFD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88</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115" t="s">
        <v>129</v>
      </c>
      <c r="B10" s="92" t="s">
        <v>84</v>
      </c>
      <c r="C10" s="93">
        <v>40</v>
      </c>
      <c r="D10" s="93">
        <v>1.9</v>
      </c>
      <c r="E10" s="93">
        <v>38.1</v>
      </c>
      <c r="F10" s="100">
        <v>370</v>
      </c>
      <c r="G10" s="102">
        <v>4020</v>
      </c>
      <c r="H10" s="101">
        <v>37030</v>
      </c>
      <c r="I10" s="97" t="s">
        <v>97</v>
      </c>
      <c r="J10" s="98" t="s">
        <v>130</v>
      </c>
      <c r="K10" s="99" t="s">
        <v>131</v>
      </c>
      <c r="L10" s="99" t="s">
        <v>132</v>
      </c>
    </row>
    <row r="11" spans="1:24" s="74" customFormat="1" ht="18.75" x14ac:dyDescent="0.3">
      <c r="A11" s="115" t="s">
        <v>133</v>
      </c>
      <c r="B11" s="92" t="s">
        <v>27</v>
      </c>
      <c r="C11" s="93">
        <v>2.75</v>
      </c>
      <c r="D11" s="93">
        <v>0.46</v>
      </c>
      <c r="E11" s="93">
        <v>2.29</v>
      </c>
      <c r="F11" s="100">
        <v>370</v>
      </c>
      <c r="G11" s="102">
        <v>4020</v>
      </c>
      <c r="H11" s="101">
        <v>37030</v>
      </c>
      <c r="I11" s="97" t="s">
        <v>97</v>
      </c>
      <c r="J11" s="98" t="s">
        <v>134</v>
      </c>
      <c r="K11" s="99" t="s">
        <v>135</v>
      </c>
      <c r="L11" s="99" t="s">
        <v>136</v>
      </c>
    </row>
    <row r="12" spans="1:24" s="74" customFormat="1" ht="18.75" x14ac:dyDescent="0.3">
      <c r="A12" s="115" t="s">
        <v>137</v>
      </c>
      <c r="B12" s="92" t="s">
        <v>27</v>
      </c>
      <c r="C12" s="93">
        <v>3.5</v>
      </c>
      <c r="D12" s="93">
        <v>0.57999999999999996</v>
      </c>
      <c r="E12" s="93">
        <v>2.92</v>
      </c>
      <c r="F12" s="100">
        <v>370</v>
      </c>
      <c r="G12" s="102">
        <v>4020</v>
      </c>
      <c r="H12" s="101">
        <v>37030</v>
      </c>
      <c r="I12" s="97" t="s">
        <v>97</v>
      </c>
      <c r="J12" s="98" t="s">
        <v>138</v>
      </c>
      <c r="K12" s="99" t="s">
        <v>139</v>
      </c>
      <c r="L12" s="99" t="s">
        <v>140</v>
      </c>
    </row>
    <row r="13" spans="1:24" s="74" customFormat="1" ht="18.75" x14ac:dyDescent="0.3">
      <c r="A13" s="115" t="s">
        <v>141</v>
      </c>
      <c r="B13" s="92" t="s">
        <v>27</v>
      </c>
      <c r="C13" s="93">
        <v>5.6</v>
      </c>
      <c r="D13" s="93">
        <v>0.93</v>
      </c>
      <c r="E13" s="93">
        <v>4.67</v>
      </c>
      <c r="F13" s="100">
        <v>370</v>
      </c>
      <c r="G13" s="102">
        <v>4020</v>
      </c>
      <c r="H13" s="101">
        <v>37030</v>
      </c>
      <c r="I13" s="97" t="s">
        <v>97</v>
      </c>
      <c r="J13" s="98" t="s">
        <v>142</v>
      </c>
      <c r="K13" s="99" t="s">
        <v>143</v>
      </c>
      <c r="L13" s="99" t="s">
        <v>144</v>
      </c>
    </row>
    <row r="14" spans="1:24" s="74" customFormat="1" ht="18.75" thickBot="1" x14ac:dyDescent="0.3">
      <c r="A14" s="178" t="s">
        <v>117</v>
      </c>
      <c r="B14" s="179"/>
      <c r="C14" s="103">
        <f>SUM(C10:C13)</f>
        <v>51.85</v>
      </c>
      <c r="D14" s="103">
        <f>SUM(D10:D13)</f>
        <v>3.87</v>
      </c>
      <c r="E14" s="103">
        <f>SUM(E10:E13)</f>
        <v>47.980000000000004</v>
      </c>
      <c r="F14" s="180"/>
      <c r="G14" s="181"/>
      <c r="H14" s="182"/>
      <c r="I14" s="104"/>
      <c r="J14" s="105"/>
      <c r="K14" s="106"/>
      <c r="L14" s="107"/>
    </row>
    <row r="17" spans="2:3" s="108" customFormat="1" ht="15.75" x14ac:dyDescent="0.25">
      <c r="B17" s="172" t="s">
        <v>118</v>
      </c>
      <c r="C17" s="173"/>
    </row>
    <row r="18" spans="2:3" s="108" customFormat="1" ht="15" x14ac:dyDescent="0.2">
      <c r="B18" s="109" t="s">
        <v>24</v>
      </c>
      <c r="C18" s="110" t="s">
        <v>25</v>
      </c>
    </row>
    <row r="19" spans="2:3" s="108" customFormat="1" ht="15" x14ac:dyDescent="0.2">
      <c r="B19" s="109" t="s">
        <v>19</v>
      </c>
      <c r="C19" s="110" t="s">
        <v>26</v>
      </c>
    </row>
    <row r="20" spans="2:3" s="108" customFormat="1" ht="15" x14ac:dyDescent="0.2">
      <c r="B20" s="109" t="s">
        <v>27</v>
      </c>
      <c r="C20" s="110" t="s">
        <v>119</v>
      </c>
    </row>
    <row r="21" spans="2:3" s="108" customFormat="1" ht="15" x14ac:dyDescent="0.2">
      <c r="B21" s="109" t="s">
        <v>84</v>
      </c>
      <c r="C21" s="110" t="s">
        <v>120</v>
      </c>
    </row>
    <row r="22" spans="2:3" s="108" customFormat="1" ht="15" x14ac:dyDescent="0.2">
      <c r="B22" s="111" t="s">
        <v>21</v>
      </c>
      <c r="C22" s="112" t="s">
        <v>29</v>
      </c>
    </row>
    <row r="25" spans="2:3" x14ac:dyDescent="0.2">
      <c r="B25" s="174"/>
      <c r="C25" s="174"/>
    </row>
  </sheetData>
  <mergeCells count="14">
    <mergeCell ref="B25:C25"/>
    <mergeCell ref="B1:D1"/>
    <mergeCell ref="B2:D2"/>
    <mergeCell ref="A5:L5"/>
    <mergeCell ref="A7:A9"/>
    <mergeCell ref="F7:H7"/>
    <mergeCell ref="I7:I9"/>
    <mergeCell ref="J7:J9"/>
    <mergeCell ref="K7:K9"/>
    <mergeCell ref="L7:L9"/>
    <mergeCell ref="F8:H9"/>
    <mergeCell ref="A14:B14"/>
    <mergeCell ref="F14:H14"/>
    <mergeCell ref="B17:C17"/>
  </mergeCells>
  <conditionalFormatting sqref="B1:D2">
    <cfRule type="expression" dxfId="93" priority="9" stopIfTrue="1">
      <formula>ISBLANK(B1)</formula>
    </cfRule>
  </conditionalFormatting>
  <conditionalFormatting sqref="J10:L13">
    <cfRule type="expression" dxfId="92" priority="10" stopIfTrue="1">
      <formula>AND(NOT(ISBLANK($C10)),ISBLANK(J10))</formula>
    </cfRule>
  </conditionalFormatting>
  <conditionalFormatting sqref="B10:B13">
    <cfRule type="expression" dxfId="91" priority="11" stopIfTrue="1">
      <formula>AND(NOT(ISBLANK(C10)),ISBLANK(B10))</formula>
    </cfRule>
  </conditionalFormatting>
  <conditionalFormatting sqref="A10:A13">
    <cfRule type="expression" dxfId="90" priority="12" stopIfTrue="1">
      <formula>AND(NOT(ISBLANK(C10)),ISBLANK(A10))</formula>
    </cfRule>
  </conditionalFormatting>
  <conditionalFormatting sqref="C3">
    <cfRule type="expression" dxfId="89" priority="8" stopIfTrue="1">
      <formula>ISBLANK(C3)</formula>
    </cfRule>
  </conditionalFormatting>
  <conditionalFormatting sqref="I10:I13">
    <cfRule type="expression" priority="5" stopIfTrue="1">
      <formula>AND(SUM($N10:$R10)&gt;0,NOT(ISBLANK(I10)))</formula>
    </cfRule>
    <cfRule type="expression" dxfId="88" priority="6" stopIfTrue="1">
      <formula>SUM($N10:$R10)&gt;0</formula>
    </cfRule>
  </conditionalFormatting>
  <conditionalFormatting sqref="E3">
    <cfRule type="expression" dxfId="87" priority="1" stopIfTrue="1">
      <formula>ISBLANK(E3)</formula>
    </cfRule>
  </conditionalFormatting>
  <dataValidations count="3">
    <dataValidation type="list" allowBlank="1" showInputMessage="1" showErrorMessage="1" sqref="B10:B13" xr:uid="{C33A9B77-2D4B-42DB-9E1A-55276EF8E258}">
      <formula1>$B$18:$B$22</formula1>
    </dataValidation>
    <dataValidation type="textLength" operator="lessThan" allowBlank="1" showInputMessage="1" showErrorMessage="1" sqref="B2:D2" xr:uid="{1B3B5965-191D-4DC6-805E-7835F333D639}">
      <formula1>250</formula1>
    </dataValidation>
    <dataValidation type="date" allowBlank="1" showInputMessage="1" showErrorMessage="1" sqref="E3 C3" xr:uid="{638D08AA-7500-4D63-84DB-B9D58F178A99}">
      <formula1>44938</formula1>
      <formula2>73031</formula2>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C47E-CDD6-495B-B7E0-A1F6165A5379}">
  <sheetPr>
    <tabColor rgb="FF00B0F0"/>
  </sheetPr>
  <dimension ref="A1:X23"/>
  <sheetViews>
    <sheetView workbookViewId="0">
      <selection activeCell="A10" sqref="A10:XFD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150</v>
      </c>
      <c r="C2" s="184"/>
      <c r="D2" s="184"/>
      <c r="E2" s="76"/>
      <c r="F2" s="76"/>
      <c r="G2" s="76"/>
      <c r="H2" s="76"/>
      <c r="I2" s="76"/>
    </row>
    <row r="3" spans="1:24" s="74" customFormat="1" ht="36" x14ac:dyDescent="0.25">
      <c r="A3" s="77" t="s">
        <v>101</v>
      </c>
      <c r="B3" s="78" t="s">
        <v>3</v>
      </c>
      <c r="C3" s="79">
        <v>44938</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91">
        <v>44950</v>
      </c>
      <c r="B10" s="92" t="s">
        <v>19</v>
      </c>
      <c r="C10" s="93">
        <v>1325</v>
      </c>
      <c r="D10" s="93">
        <v>0</v>
      </c>
      <c r="E10" s="93">
        <v>1325</v>
      </c>
      <c r="F10" s="100" t="s">
        <v>145</v>
      </c>
      <c r="G10" s="102">
        <v>9821</v>
      </c>
      <c r="H10" s="116"/>
      <c r="I10" s="97" t="s">
        <v>88</v>
      </c>
      <c r="J10" s="98" t="s">
        <v>146</v>
      </c>
      <c r="K10" s="99" t="s">
        <v>147</v>
      </c>
      <c r="L10" s="99" t="s">
        <v>148</v>
      </c>
      <c r="N10" s="74" t="b">
        <f>OR(F10&lt;100,LEN(F10)=2)</f>
        <v>0</v>
      </c>
      <c r="O10" s="74" t="b">
        <f>OR(G10&lt;1000,LEN(G10)=3)</f>
        <v>0</v>
      </c>
      <c r="P10" s="74" t="b">
        <f>IF(H10&lt;1000,TRUE)</f>
        <v>1</v>
      </c>
      <c r="Q10" s="74" t="e">
        <f>OR(#REF!&lt;100000,LEN(#REF!)=5)</f>
        <v>#REF!</v>
      </c>
    </row>
    <row r="11" spans="1:24" s="74" customFormat="1" ht="18.75" x14ac:dyDescent="0.3">
      <c r="A11" s="91">
        <v>44951</v>
      </c>
      <c r="B11" s="92" t="s">
        <v>19</v>
      </c>
      <c r="C11" s="93">
        <v>1325</v>
      </c>
      <c r="D11" s="93">
        <v>0</v>
      </c>
      <c r="E11" s="93">
        <v>1325</v>
      </c>
      <c r="F11" s="100" t="s">
        <v>145</v>
      </c>
      <c r="G11" s="102">
        <v>9821</v>
      </c>
      <c r="H11" s="101"/>
      <c r="I11" s="97" t="s">
        <v>88</v>
      </c>
      <c r="J11" s="98" t="s">
        <v>149</v>
      </c>
      <c r="K11" s="99" t="s">
        <v>147</v>
      </c>
      <c r="L11" s="99" t="s">
        <v>148</v>
      </c>
    </row>
    <row r="12" spans="1:24" s="74" customFormat="1" ht="18.75" thickBot="1" x14ac:dyDescent="0.3">
      <c r="A12" s="178" t="s">
        <v>117</v>
      </c>
      <c r="B12" s="179"/>
      <c r="C12" s="103">
        <f>SUM(C10:C11)</f>
        <v>2650</v>
      </c>
      <c r="D12" s="103">
        <f>SUM(D10:D11)</f>
        <v>0</v>
      </c>
      <c r="E12" s="103">
        <f>SUM(E10:E11)</f>
        <v>2650</v>
      </c>
      <c r="F12" s="180"/>
      <c r="G12" s="181"/>
      <c r="H12" s="182"/>
      <c r="I12" s="104"/>
      <c r="J12" s="105"/>
      <c r="K12" s="106"/>
      <c r="L12" s="107"/>
    </row>
    <row r="15" spans="1:24" s="108" customFormat="1" ht="15.75" x14ac:dyDescent="0.25">
      <c r="B15" s="172" t="s">
        <v>118</v>
      </c>
      <c r="C15" s="173"/>
    </row>
    <row r="16" spans="1:24" s="108" customFormat="1" ht="15" x14ac:dyDescent="0.2">
      <c r="B16" s="109" t="s">
        <v>24</v>
      </c>
      <c r="C16" s="110" t="s">
        <v>25</v>
      </c>
    </row>
    <row r="17" spans="2:3" s="108" customFormat="1" ht="15" x14ac:dyDescent="0.2">
      <c r="B17" s="109" t="s">
        <v>19</v>
      </c>
      <c r="C17" s="110" t="s">
        <v>26</v>
      </c>
    </row>
    <row r="18" spans="2:3" s="108" customFormat="1" ht="15" x14ac:dyDescent="0.2">
      <c r="B18" s="109" t="s">
        <v>27</v>
      </c>
      <c r="C18" s="110" t="s">
        <v>119</v>
      </c>
    </row>
    <row r="19" spans="2:3" s="108" customFormat="1" ht="15" x14ac:dyDescent="0.2">
      <c r="B19" s="109" t="s">
        <v>84</v>
      </c>
      <c r="C19" s="110" t="s">
        <v>120</v>
      </c>
    </row>
    <row r="20" spans="2:3" s="108" customFormat="1" ht="15" x14ac:dyDescent="0.2">
      <c r="B20" s="111" t="s">
        <v>21</v>
      </c>
      <c r="C20" s="112" t="s">
        <v>29</v>
      </c>
    </row>
    <row r="23" spans="2:3" x14ac:dyDescent="0.2">
      <c r="B23" s="174"/>
      <c r="C23" s="174"/>
    </row>
  </sheetData>
  <mergeCells count="14">
    <mergeCell ref="B23:C23"/>
    <mergeCell ref="B1:D1"/>
    <mergeCell ref="B2:D2"/>
    <mergeCell ref="A5:L5"/>
    <mergeCell ref="A7:A9"/>
    <mergeCell ref="F7:H7"/>
    <mergeCell ref="I7:I9"/>
    <mergeCell ref="J7:J9"/>
    <mergeCell ref="K7:K9"/>
    <mergeCell ref="L7:L9"/>
    <mergeCell ref="F8:H9"/>
    <mergeCell ref="A12:B12"/>
    <mergeCell ref="F12:H12"/>
    <mergeCell ref="B15:C15"/>
  </mergeCells>
  <conditionalFormatting sqref="B1:D2">
    <cfRule type="expression" dxfId="86" priority="9" stopIfTrue="1">
      <formula>ISBLANK(B1)</formula>
    </cfRule>
  </conditionalFormatting>
  <conditionalFormatting sqref="J10:L11">
    <cfRule type="expression" dxfId="85" priority="10" stopIfTrue="1">
      <formula>AND(NOT(ISBLANK($C10)),ISBLANK(J10))</formula>
    </cfRule>
  </conditionalFormatting>
  <conditionalFormatting sqref="B10:B11">
    <cfRule type="expression" dxfId="84" priority="11" stopIfTrue="1">
      <formula>AND(NOT(ISBLANK(C10)),ISBLANK(B10))</formula>
    </cfRule>
  </conditionalFormatting>
  <conditionalFormatting sqref="A10:A11">
    <cfRule type="expression" dxfId="83" priority="12" stopIfTrue="1">
      <formula>AND(NOT(ISBLANK(C10)),ISBLANK(A10))</formula>
    </cfRule>
  </conditionalFormatting>
  <conditionalFormatting sqref="C3">
    <cfRule type="expression" dxfId="82" priority="8" stopIfTrue="1">
      <formula>ISBLANK(C3)</formula>
    </cfRule>
  </conditionalFormatting>
  <conditionalFormatting sqref="I10:I11">
    <cfRule type="expression" priority="5" stopIfTrue="1">
      <formula>AND(SUM($N10:$R10)&gt;0,NOT(ISBLANK(I10)))</formula>
    </cfRule>
    <cfRule type="expression" dxfId="81" priority="6" stopIfTrue="1">
      <formula>SUM($N10:$R10)&gt;0</formula>
    </cfRule>
  </conditionalFormatting>
  <conditionalFormatting sqref="E3">
    <cfRule type="expression" dxfId="80" priority="1" stopIfTrue="1">
      <formula>ISBLANK(E3)</formula>
    </cfRule>
  </conditionalFormatting>
  <dataValidations count="3">
    <dataValidation type="textLength" operator="lessThan" allowBlank="1" showInputMessage="1" showErrorMessage="1" sqref="B2:D2" xr:uid="{70DC6E8C-DAED-4FA3-B5FF-977BABD6B916}">
      <formula1>250</formula1>
    </dataValidation>
    <dataValidation type="date" allowBlank="1" showInputMessage="1" showErrorMessage="1" sqref="E3 C3" xr:uid="{E59726EA-3A12-4673-9BAB-7BEECFCA0AEC}">
      <formula1>44938</formula1>
      <formula2>73031</formula2>
    </dataValidation>
    <dataValidation type="list" allowBlank="1" showInputMessage="1" showErrorMessage="1" sqref="B10:B11" xr:uid="{6C2AC6B6-8811-4D1A-BBD7-C5C68E926EB9}">
      <formula1>$B$16:$B$20</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43F0-E17D-4069-843B-98061A979F01}">
  <sheetPr>
    <tabColor rgb="FF00B0F0"/>
  </sheetPr>
  <dimension ref="A1:X26"/>
  <sheetViews>
    <sheetView workbookViewId="0">
      <selection activeCell="C10" sqref="C10:C1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74" customFormat="1" ht="18" x14ac:dyDescent="0.25">
      <c r="A1" s="71" t="s">
        <v>99</v>
      </c>
      <c r="B1" s="183" t="s">
        <v>87</v>
      </c>
      <c r="C1" s="184"/>
      <c r="D1" s="184"/>
      <c r="E1" s="72"/>
      <c r="F1" s="72"/>
      <c r="G1" s="72"/>
      <c r="H1" s="72"/>
      <c r="I1" s="72"/>
      <c r="J1" s="73"/>
      <c r="K1" s="73"/>
      <c r="L1" s="73"/>
    </row>
    <row r="2" spans="1:24" s="74" customFormat="1" ht="18" x14ac:dyDescent="0.25">
      <c r="A2" s="75" t="s">
        <v>100</v>
      </c>
      <c r="B2" s="183" t="s">
        <v>88</v>
      </c>
      <c r="C2" s="184"/>
      <c r="D2" s="184"/>
      <c r="E2" s="76"/>
      <c r="F2" s="76"/>
      <c r="G2" s="76"/>
      <c r="H2" s="76"/>
      <c r="I2" s="76"/>
    </row>
    <row r="3" spans="1:24" s="74" customFormat="1" ht="36" x14ac:dyDescent="0.25">
      <c r="A3" s="77" t="s">
        <v>101</v>
      </c>
      <c r="B3" s="78" t="s">
        <v>3</v>
      </c>
      <c r="C3" s="79">
        <v>44969</v>
      </c>
      <c r="D3" s="78" t="s">
        <v>4</v>
      </c>
      <c r="E3" s="79">
        <v>44968</v>
      </c>
      <c r="F3" s="80"/>
    </row>
    <row r="4" spans="1:24" s="74" customFormat="1" ht="18.75" thickBot="1" x14ac:dyDescent="0.3">
      <c r="A4" s="81"/>
      <c r="B4" s="81"/>
      <c r="C4" s="81"/>
      <c r="D4" s="81"/>
      <c r="E4" s="81"/>
      <c r="F4" s="82"/>
      <c r="G4" s="82"/>
      <c r="H4" s="82"/>
      <c r="I4" s="81"/>
      <c r="J4" s="81"/>
      <c r="K4" s="81"/>
    </row>
    <row r="5" spans="1:24" s="74" customFormat="1" ht="18.75" thickBot="1" x14ac:dyDescent="0.3">
      <c r="A5" s="185" t="s">
        <v>102</v>
      </c>
      <c r="B5" s="186"/>
      <c r="C5" s="186"/>
      <c r="D5" s="186"/>
      <c r="E5" s="186"/>
      <c r="F5" s="186"/>
      <c r="G5" s="186"/>
      <c r="H5" s="186"/>
      <c r="I5" s="186"/>
      <c r="J5" s="186"/>
      <c r="K5" s="186"/>
      <c r="L5" s="187"/>
    </row>
    <row r="6" spans="1:24" s="74" customFormat="1" ht="18" x14ac:dyDescent="0.25">
      <c r="A6" s="81"/>
      <c r="B6" s="81"/>
      <c r="C6" s="81"/>
      <c r="D6" s="81"/>
      <c r="E6" s="81"/>
      <c r="F6" s="82"/>
      <c r="G6" s="82"/>
      <c r="H6" s="82"/>
      <c r="I6" s="81"/>
      <c r="J6" s="81"/>
      <c r="K6" s="81"/>
      <c r="L6" s="83"/>
    </row>
    <row r="7" spans="1:24" s="74" customFormat="1" ht="18" x14ac:dyDescent="0.25">
      <c r="A7" s="188" t="s">
        <v>103</v>
      </c>
      <c r="B7" s="84" t="s">
        <v>6</v>
      </c>
      <c r="C7" s="84" t="s">
        <v>7</v>
      </c>
      <c r="D7" s="84" t="s">
        <v>6</v>
      </c>
      <c r="E7" s="84" t="s">
        <v>9</v>
      </c>
      <c r="F7" s="191" t="s">
        <v>104</v>
      </c>
      <c r="G7" s="192"/>
      <c r="H7" s="193"/>
      <c r="I7" s="194" t="s">
        <v>105</v>
      </c>
      <c r="J7" s="194" t="s">
        <v>106</v>
      </c>
      <c r="K7" s="197" t="s">
        <v>107</v>
      </c>
      <c r="L7" s="200" t="s">
        <v>13</v>
      </c>
      <c r="M7" s="85"/>
      <c r="N7" s="85"/>
      <c r="O7" s="85"/>
      <c r="P7" s="85"/>
      <c r="Q7" s="85"/>
      <c r="R7" s="85"/>
      <c r="S7" s="85"/>
      <c r="T7" s="85"/>
      <c r="U7" s="85"/>
      <c r="V7" s="85"/>
      <c r="W7" s="85"/>
      <c r="X7" s="85"/>
    </row>
    <row r="8" spans="1:24" s="74" customFormat="1" ht="18" x14ac:dyDescent="0.25">
      <c r="A8" s="189"/>
      <c r="B8" s="86" t="s">
        <v>14</v>
      </c>
      <c r="C8" s="86" t="s">
        <v>15</v>
      </c>
      <c r="D8" s="86" t="s">
        <v>15</v>
      </c>
      <c r="E8" s="86" t="s">
        <v>15</v>
      </c>
      <c r="F8" s="203" t="s">
        <v>108</v>
      </c>
      <c r="G8" s="204"/>
      <c r="H8" s="205"/>
      <c r="I8" s="195"/>
      <c r="J8" s="195"/>
      <c r="K8" s="198"/>
      <c r="L8" s="201"/>
      <c r="M8" s="85"/>
      <c r="N8" s="85"/>
      <c r="O8" s="85"/>
      <c r="P8" s="85"/>
      <c r="Q8" s="85"/>
      <c r="R8" s="85"/>
      <c r="S8" s="85"/>
      <c r="T8" s="85"/>
      <c r="U8" s="85"/>
      <c r="V8" s="85"/>
      <c r="W8" s="85"/>
      <c r="X8" s="85"/>
    </row>
    <row r="9" spans="1:24" s="74" customFormat="1" ht="18" x14ac:dyDescent="0.25">
      <c r="A9" s="190"/>
      <c r="B9" s="87"/>
      <c r="C9" s="87" t="s">
        <v>18</v>
      </c>
      <c r="D9" s="87" t="s">
        <v>18</v>
      </c>
      <c r="E9" s="87" t="s">
        <v>18</v>
      </c>
      <c r="F9" s="206"/>
      <c r="G9" s="207"/>
      <c r="H9" s="208"/>
      <c r="I9" s="196"/>
      <c r="J9" s="196"/>
      <c r="K9" s="199"/>
      <c r="L9" s="202"/>
    </row>
    <row r="10" spans="1:24" s="74" customFormat="1" ht="18.75" x14ac:dyDescent="0.3">
      <c r="A10" s="91">
        <v>44944</v>
      </c>
      <c r="B10" s="92" t="s">
        <v>27</v>
      </c>
      <c r="C10" s="93">
        <v>118.29</v>
      </c>
      <c r="D10" s="93">
        <v>19.71</v>
      </c>
      <c r="E10" s="93">
        <v>98.58</v>
      </c>
      <c r="F10" s="175" t="s">
        <v>212</v>
      </c>
      <c r="G10" s="176"/>
      <c r="H10" s="177"/>
      <c r="I10" s="97" t="s">
        <v>125</v>
      </c>
      <c r="J10" s="98" t="s">
        <v>213</v>
      </c>
      <c r="K10" s="99" t="s">
        <v>214</v>
      </c>
      <c r="L10" s="99" t="s">
        <v>123</v>
      </c>
      <c r="N10" s="74" t="b">
        <f>OR(F10&lt;100,LEN(F10)=2)</f>
        <v>0</v>
      </c>
      <c r="O10" s="74" t="b">
        <f>OR(G10&lt;1000,LEN(G10)=3)</f>
        <v>1</v>
      </c>
      <c r="P10" s="74" t="b">
        <f>IF(H10&lt;1000,TRUE)</f>
        <v>1</v>
      </c>
      <c r="Q10" s="74" t="e">
        <f>OR(#REF!&lt;100000,LEN(#REF!)=5)</f>
        <v>#REF!</v>
      </c>
    </row>
    <row r="11" spans="1:24" s="74" customFormat="1" ht="18.75" x14ac:dyDescent="0.3">
      <c r="A11" s="91">
        <v>44946</v>
      </c>
      <c r="B11" s="92" t="s">
        <v>27</v>
      </c>
      <c r="C11" s="93">
        <v>142.72999999999999</v>
      </c>
      <c r="D11" s="93">
        <v>23.78</v>
      </c>
      <c r="E11" s="93">
        <v>118.95</v>
      </c>
      <c r="F11" s="100"/>
      <c r="G11" s="102" t="s">
        <v>212</v>
      </c>
      <c r="H11" s="101"/>
      <c r="I11" s="97" t="s">
        <v>125</v>
      </c>
      <c r="J11" s="98" t="s">
        <v>213</v>
      </c>
      <c r="K11" s="99" t="s">
        <v>214</v>
      </c>
      <c r="L11" s="99" t="s">
        <v>123</v>
      </c>
    </row>
    <row r="12" spans="1:24" s="74" customFormat="1" ht="18.75" x14ac:dyDescent="0.3">
      <c r="A12" s="91">
        <v>44951</v>
      </c>
      <c r="B12" s="92" t="s">
        <v>27</v>
      </c>
      <c r="C12" s="93">
        <v>193.73</v>
      </c>
      <c r="D12" s="93">
        <v>32.28</v>
      </c>
      <c r="E12" s="93">
        <v>161.44999999999999</v>
      </c>
      <c r="F12" s="100"/>
      <c r="G12" s="102" t="s">
        <v>212</v>
      </c>
      <c r="H12" s="101"/>
      <c r="I12" s="97" t="s">
        <v>125</v>
      </c>
      <c r="J12" s="98" t="s">
        <v>213</v>
      </c>
      <c r="K12" s="99" t="s">
        <v>214</v>
      </c>
      <c r="L12" s="99" t="s">
        <v>123</v>
      </c>
    </row>
    <row r="13" spans="1:24" s="74" customFormat="1" ht="18.75" x14ac:dyDescent="0.3">
      <c r="A13" s="91">
        <v>44945</v>
      </c>
      <c r="B13" s="92" t="s">
        <v>27</v>
      </c>
      <c r="C13" s="93">
        <v>50.97</v>
      </c>
      <c r="D13" s="93">
        <v>8.49</v>
      </c>
      <c r="E13" s="93">
        <v>42.48</v>
      </c>
      <c r="F13" s="100"/>
      <c r="G13" s="102" t="s">
        <v>212</v>
      </c>
      <c r="H13" s="101"/>
      <c r="I13" s="97" t="s">
        <v>125</v>
      </c>
      <c r="J13" s="98" t="s">
        <v>213</v>
      </c>
      <c r="K13" s="99" t="s">
        <v>214</v>
      </c>
      <c r="L13" s="99" t="s">
        <v>123</v>
      </c>
    </row>
    <row r="14" spans="1:24" s="74" customFormat="1" ht="18.75" x14ac:dyDescent="0.3">
      <c r="A14" s="91">
        <v>44945</v>
      </c>
      <c r="B14" s="92" t="s">
        <v>27</v>
      </c>
      <c r="C14" s="93">
        <v>55.05</v>
      </c>
      <c r="D14" s="93">
        <v>9.18</v>
      </c>
      <c r="E14" s="93">
        <v>45.87</v>
      </c>
      <c r="F14" s="100"/>
      <c r="G14" s="102" t="s">
        <v>212</v>
      </c>
      <c r="H14" s="101"/>
      <c r="I14" s="97" t="s">
        <v>125</v>
      </c>
      <c r="J14" s="98" t="s">
        <v>213</v>
      </c>
      <c r="K14" s="99" t="s">
        <v>214</v>
      </c>
      <c r="L14" s="99" t="s">
        <v>123</v>
      </c>
    </row>
    <row r="15" spans="1:24" s="74" customFormat="1" ht="18.75" thickBot="1" x14ac:dyDescent="0.3">
      <c r="A15" s="178" t="s">
        <v>117</v>
      </c>
      <c r="B15" s="179"/>
      <c r="C15" s="103">
        <f>SUM(C10:C14)</f>
        <v>560.77</v>
      </c>
      <c r="D15" s="103">
        <f>SUM(D10:D14)</f>
        <v>93.44</v>
      </c>
      <c r="E15" s="103">
        <f>SUM(E10:E14)</f>
        <v>467.33000000000004</v>
      </c>
      <c r="F15" s="180"/>
      <c r="G15" s="181"/>
      <c r="H15" s="182"/>
      <c r="I15" s="104"/>
      <c r="J15" s="105"/>
      <c r="K15" s="106"/>
      <c r="L15" s="107"/>
    </row>
    <row r="18" spans="2:3" s="108" customFormat="1" ht="15.75" x14ac:dyDescent="0.25">
      <c r="B18" s="172" t="s">
        <v>118</v>
      </c>
      <c r="C18" s="173"/>
    </row>
    <row r="19" spans="2:3" s="108" customFormat="1" ht="15" x14ac:dyDescent="0.2">
      <c r="B19" s="109" t="s">
        <v>24</v>
      </c>
      <c r="C19" s="110" t="s">
        <v>25</v>
      </c>
    </row>
    <row r="20" spans="2:3" s="108" customFormat="1" ht="15" x14ac:dyDescent="0.2">
      <c r="B20" s="109" t="s">
        <v>19</v>
      </c>
      <c r="C20" s="110" t="s">
        <v>26</v>
      </c>
    </row>
    <row r="21" spans="2:3" s="108" customFormat="1" ht="15" x14ac:dyDescent="0.2">
      <c r="B21" s="109" t="s">
        <v>27</v>
      </c>
      <c r="C21" s="110" t="s">
        <v>119</v>
      </c>
    </row>
    <row r="22" spans="2:3" s="108" customFormat="1" ht="15" x14ac:dyDescent="0.2">
      <c r="B22" s="109" t="s">
        <v>84</v>
      </c>
      <c r="C22" s="110" t="s">
        <v>120</v>
      </c>
    </row>
    <row r="23" spans="2:3" s="108" customFormat="1" ht="15" x14ac:dyDescent="0.2">
      <c r="B23" s="111" t="s">
        <v>21</v>
      </c>
      <c r="C23" s="112" t="s">
        <v>29</v>
      </c>
    </row>
    <row r="26" spans="2:3" x14ac:dyDescent="0.2">
      <c r="B26" s="174"/>
      <c r="C26" s="174"/>
    </row>
  </sheetData>
  <mergeCells count="15">
    <mergeCell ref="B26:C26"/>
    <mergeCell ref="F10:H10"/>
    <mergeCell ref="A15:B15"/>
    <mergeCell ref="F15:H15"/>
    <mergeCell ref="B18:C18"/>
    <mergeCell ref="B1:D1"/>
    <mergeCell ref="B2:D2"/>
    <mergeCell ref="A5:L5"/>
    <mergeCell ref="A7:A9"/>
    <mergeCell ref="F7:H7"/>
    <mergeCell ref="I7:I9"/>
    <mergeCell ref="J7:J9"/>
    <mergeCell ref="K7:K9"/>
    <mergeCell ref="L7:L9"/>
    <mergeCell ref="F8:H9"/>
  </mergeCells>
  <conditionalFormatting sqref="B1:D2">
    <cfRule type="expression" dxfId="79" priority="9" stopIfTrue="1">
      <formula>ISBLANK(B1)</formula>
    </cfRule>
  </conditionalFormatting>
  <conditionalFormatting sqref="J10:L14">
    <cfRule type="expression" dxfId="78" priority="10" stopIfTrue="1">
      <formula>AND(NOT(ISBLANK($C10)),ISBLANK(J10))</formula>
    </cfRule>
  </conditionalFormatting>
  <conditionalFormatting sqref="B10:B14">
    <cfRule type="expression" dxfId="77" priority="11" stopIfTrue="1">
      <formula>AND(NOT(ISBLANK(C10)),ISBLANK(B10))</formula>
    </cfRule>
  </conditionalFormatting>
  <conditionalFormatting sqref="A10:A14">
    <cfRule type="expression" dxfId="76" priority="12" stopIfTrue="1">
      <formula>AND(NOT(ISBLANK(C10)),ISBLANK(A10))</formula>
    </cfRule>
  </conditionalFormatting>
  <conditionalFormatting sqref="C3">
    <cfRule type="expression" dxfId="75" priority="8" stopIfTrue="1">
      <formula>ISBLANK(C3)</formula>
    </cfRule>
  </conditionalFormatting>
  <conditionalFormatting sqref="I10:I14">
    <cfRule type="expression" priority="5" stopIfTrue="1">
      <formula>AND(SUM($N10:$R10)&gt;0,NOT(ISBLANK(I10)))</formula>
    </cfRule>
    <cfRule type="expression" dxfId="74" priority="6" stopIfTrue="1">
      <formula>SUM($N10:$R10)&gt;0</formula>
    </cfRule>
  </conditionalFormatting>
  <conditionalFormatting sqref="E3">
    <cfRule type="expression" dxfId="73" priority="1" stopIfTrue="1">
      <formula>ISBLANK(E3)</formula>
    </cfRule>
  </conditionalFormatting>
  <dataValidations count="3">
    <dataValidation type="list" allowBlank="1" showInputMessage="1" showErrorMessage="1" sqref="B10:B14" xr:uid="{F120243A-F2D3-4C39-8A95-69BB96AD4226}">
      <formula1>$B$19:$B$23</formula1>
    </dataValidation>
    <dataValidation type="textLength" operator="lessThan" allowBlank="1" showInputMessage="1" showErrorMessage="1" sqref="B2:D2" xr:uid="{7DA24B8A-7E2D-48AE-B170-108B7D4A942A}">
      <formula1>250</formula1>
    </dataValidation>
    <dataValidation type="date" allowBlank="1" showInputMessage="1" showErrorMessage="1" sqref="E3 C3" xr:uid="{C2E82F97-B6D0-433C-B7F5-81A89C37B532}">
      <formula1>44938</formula1>
      <formula2>73031</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Car Parking</vt:lpstr>
      <vt:lpstr>Family Support</vt:lpstr>
      <vt:lpstr>Greenspace</vt:lpstr>
      <vt:lpstr>Housing</vt:lpstr>
      <vt:lpstr>Housing 2</vt:lpstr>
      <vt:lpstr>Housing 3</vt:lpstr>
      <vt:lpstr>Housing 4</vt:lpstr>
      <vt:lpstr>Housing 5</vt:lpstr>
      <vt:lpstr>Housing 6</vt:lpstr>
      <vt:lpstr>JWS</vt:lpstr>
      <vt:lpstr>JWS1</vt:lpstr>
      <vt:lpstr>Marketing</vt:lpstr>
      <vt:lpstr>Theatre</vt:lpstr>
      <vt:lpstr>Example</vt:lpstr>
      <vt:lpstr>Sheet1</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Michelle Smith</cp:lastModifiedBy>
  <cp:revision/>
  <dcterms:created xsi:type="dcterms:W3CDTF">2011-07-25T12:59:48Z</dcterms:created>
  <dcterms:modified xsi:type="dcterms:W3CDTF">2023-03-02T12:16:07Z</dcterms:modified>
  <cp:category/>
  <cp:contentStatus/>
</cp:coreProperties>
</file>