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le.Smith\Box\Transactions\Transparency reporting\Procurement cards (PUBLISHED DIRECTLY TO WEB)\"/>
    </mc:Choice>
  </mc:AlternateContent>
  <xr:revisionPtr revIDLastSave="0" documentId="13_ncr:1_{3F7527ED-1114-407D-9454-0EF6E6467F6E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Car Parking" sheetId="45" r:id="rId1"/>
    <sheet name="Facilities" sheetId="40" r:id="rId2"/>
    <sheet name="Greenspace" sheetId="11" r:id="rId3"/>
    <sheet name="Housing" sheetId="34" r:id="rId4"/>
    <sheet name="JWS" sheetId="20" r:id="rId5"/>
    <sheet name="Marketing" sheetId="29" r:id="rId6"/>
    <sheet name="Theatre" sheetId="18" r:id="rId7"/>
    <sheet name="Example" sheetId="3" state="hidden" r:id="rId8"/>
    <sheet name="Sheet1" sheetId="4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8" l="1"/>
  <c r="E18" i="18"/>
  <c r="F18" i="18"/>
  <c r="D18" i="18"/>
  <c r="C18" i="18"/>
  <c r="S18" i="34"/>
  <c r="R18" i="34"/>
  <c r="Q18" i="34"/>
  <c r="P18" i="34"/>
  <c r="S17" i="34"/>
  <c r="R17" i="34"/>
  <c r="Q17" i="34"/>
  <c r="P17" i="34"/>
  <c r="F20" i="34"/>
  <c r="D20" i="34"/>
  <c r="C20" i="34"/>
  <c r="S19" i="34"/>
  <c r="R19" i="34"/>
  <c r="Q19" i="34"/>
  <c r="P19" i="34"/>
  <c r="F43" i="20"/>
  <c r="D43" i="20"/>
  <c r="C43" i="20"/>
  <c r="F17" i="40" l="1"/>
  <c r="D17" i="40"/>
  <c r="C17" i="40"/>
  <c r="S16" i="40"/>
  <c r="R16" i="40"/>
  <c r="Q16" i="40"/>
  <c r="P16" i="40"/>
  <c r="S15" i="40"/>
  <c r="R15" i="40"/>
  <c r="Q15" i="40"/>
  <c r="P15" i="40"/>
  <c r="S12" i="40"/>
  <c r="R12" i="40"/>
  <c r="Q12" i="40"/>
  <c r="P12" i="40"/>
  <c r="C16" i="11" l="1"/>
  <c r="F15" i="11"/>
  <c r="D15" i="11"/>
  <c r="F14" i="11"/>
  <c r="D14" i="11"/>
  <c r="F13" i="11"/>
  <c r="D13" i="11"/>
  <c r="S12" i="11"/>
  <c r="R12" i="11"/>
  <c r="Q12" i="11"/>
  <c r="P12" i="11"/>
  <c r="F12" i="11"/>
  <c r="D12" i="11"/>
  <c r="D16" i="11" s="1"/>
  <c r="F16" i="11" s="1"/>
  <c r="D11" i="11"/>
  <c r="F28" i="34" l="1"/>
  <c r="S15" i="34"/>
  <c r="R15" i="34"/>
  <c r="Q15" i="34"/>
  <c r="P15" i="34"/>
  <c r="S13" i="34"/>
  <c r="R13" i="34"/>
  <c r="Q13" i="34"/>
  <c r="P13" i="34"/>
  <c r="S12" i="34"/>
  <c r="R12" i="34"/>
  <c r="Q12" i="34"/>
  <c r="P12" i="34"/>
  <c r="R15" i="29"/>
  <c r="Q15" i="29"/>
  <c r="P15" i="29"/>
  <c r="R14" i="29"/>
  <c r="Q14" i="29"/>
  <c r="P14" i="29"/>
  <c r="F14" i="29"/>
  <c r="C14" i="29"/>
  <c r="R13" i="29"/>
  <c r="Q13" i="29"/>
  <c r="P13" i="29"/>
  <c r="R12" i="29"/>
  <c r="Q12" i="29"/>
  <c r="P12" i="29"/>
  <c r="R11" i="29"/>
  <c r="Q11" i="29"/>
  <c r="P11" i="29"/>
  <c r="F12" i="45" l="1"/>
  <c r="D12" i="45"/>
  <c r="C12" i="45"/>
  <c r="S11" i="45"/>
  <c r="R11" i="45"/>
  <c r="Q11" i="45"/>
  <c r="P11" i="45"/>
  <c r="E37" i="4" l="1"/>
  <c r="F37" i="4"/>
  <c r="D37" i="4"/>
  <c r="E33" i="4"/>
  <c r="F33" i="4"/>
  <c r="D33" i="4"/>
  <c r="E32" i="4"/>
  <c r="F32" i="4"/>
  <c r="D32" i="4"/>
  <c r="F26" i="4"/>
  <c r="D26" i="4"/>
  <c r="F24" i="4"/>
  <c r="D24" i="4"/>
  <c r="D25" i="4"/>
  <c r="D23" i="4"/>
  <c r="D20" i="4"/>
  <c r="D5" i="4"/>
  <c r="F5" i="4" s="1"/>
  <c r="F13" i="4"/>
  <c r="D11" i="4"/>
  <c r="F11" i="4" s="1"/>
  <c r="G26" i="4" s="1"/>
  <c r="F12" i="4"/>
  <c r="D10" i="4"/>
  <c r="F10" i="4" s="1"/>
  <c r="D9" i="4"/>
  <c r="F9" i="4" s="1"/>
  <c r="F4" i="4"/>
  <c r="G33" i="4" s="1"/>
  <c r="D8" i="4"/>
  <c r="F8" i="4" s="1"/>
  <c r="G25" i="4" s="1"/>
  <c r="D7" i="4"/>
  <c r="F7" i="4" s="1"/>
  <c r="F3" i="4"/>
  <c r="F2" i="4"/>
  <c r="D6" i="4"/>
  <c r="F6" i="4" s="1"/>
  <c r="G24" i="4" l="1"/>
  <c r="G32" i="4"/>
  <c r="G37" i="4"/>
  <c r="G23" i="4"/>
  <c r="E20" i="4"/>
  <c r="E23" i="4"/>
  <c r="G20" i="4"/>
  <c r="E25" i="4"/>
  <c r="E24" i="4"/>
  <c r="E26" i="4"/>
  <c r="F12" i="3" l="1"/>
  <c r="D13" i="3"/>
  <c r="F13" i="3" s="1"/>
  <c r="F14" i="3"/>
  <c r="D15" i="3"/>
  <c r="F15" i="3" s="1"/>
  <c r="F16" i="3"/>
  <c r="D17" i="3"/>
  <c r="F17" i="3" s="1"/>
  <c r="F18" i="3"/>
  <c r="F19" i="3"/>
  <c r="F20" i="3"/>
  <c r="F21" i="3"/>
  <c r="D22" i="3"/>
  <c r="F22" i="3" s="1"/>
  <c r="F23" i="3"/>
  <c r="F24" i="3"/>
  <c r="F25" i="3"/>
  <c r="F26" i="3"/>
  <c r="F27" i="3"/>
  <c r="F28" i="3"/>
  <c r="F29" i="3"/>
  <c r="F30" i="3"/>
  <c r="F31" i="3"/>
  <c r="D12" i="3"/>
  <c r="D14" i="3"/>
  <c r="D16" i="3"/>
  <c r="D18" i="3"/>
  <c r="D19" i="3"/>
  <c r="D20" i="3"/>
  <c r="D21" i="3"/>
  <c r="D23" i="3"/>
  <c r="D24" i="3"/>
  <c r="D25" i="3"/>
  <c r="D26" i="3"/>
  <c r="D27" i="3"/>
  <c r="D28" i="3"/>
  <c r="D29" i="3"/>
  <c r="D30" i="3"/>
  <c r="D31" i="3"/>
  <c r="C32" i="3"/>
  <c r="S31" i="3"/>
  <c r="R31" i="3"/>
  <c r="Q31" i="3"/>
  <c r="P31" i="3"/>
  <c r="S30" i="3"/>
  <c r="R30" i="3"/>
  <c r="Q30" i="3"/>
  <c r="P30" i="3"/>
  <c r="S29" i="3"/>
  <c r="R29" i="3"/>
  <c r="Q29" i="3"/>
  <c r="P29" i="3"/>
  <c r="S28" i="3"/>
  <c r="R28" i="3"/>
  <c r="Q28" i="3"/>
  <c r="P28" i="3"/>
  <c r="S27" i="3"/>
  <c r="R27" i="3"/>
  <c r="Q27" i="3"/>
  <c r="P27" i="3"/>
  <c r="S26" i="3"/>
  <c r="R26" i="3"/>
  <c r="Q26" i="3"/>
  <c r="P26" i="3"/>
  <c r="S25" i="3"/>
  <c r="R25" i="3"/>
  <c r="Q25" i="3"/>
  <c r="P25" i="3"/>
  <c r="S24" i="3"/>
  <c r="R24" i="3"/>
  <c r="Q24" i="3"/>
  <c r="P24" i="3"/>
  <c r="S23" i="3"/>
  <c r="R23" i="3"/>
  <c r="Q23" i="3"/>
  <c r="P23" i="3"/>
  <c r="S22" i="3"/>
  <c r="R22" i="3"/>
  <c r="Q22" i="3"/>
  <c r="P22" i="3"/>
  <c r="S21" i="3"/>
  <c r="R21" i="3"/>
  <c r="Q21" i="3"/>
  <c r="P21" i="3"/>
  <c r="S20" i="3"/>
  <c r="R20" i="3"/>
  <c r="Q20" i="3"/>
  <c r="P20" i="3"/>
  <c r="S19" i="3"/>
  <c r="R19" i="3"/>
  <c r="Q19" i="3"/>
  <c r="P19" i="3"/>
  <c r="S18" i="3"/>
  <c r="R18" i="3"/>
  <c r="Q18" i="3"/>
  <c r="P18" i="3"/>
  <c r="S17" i="3"/>
  <c r="R17" i="3"/>
  <c r="Q17" i="3"/>
  <c r="P17" i="3"/>
  <c r="S16" i="3"/>
  <c r="R16" i="3"/>
  <c r="Q16" i="3"/>
  <c r="P16" i="3"/>
  <c r="S15" i="3"/>
  <c r="R15" i="3"/>
  <c r="Q15" i="3"/>
  <c r="P15" i="3"/>
  <c r="S14" i="3"/>
  <c r="R14" i="3"/>
  <c r="Q14" i="3"/>
  <c r="P14" i="3"/>
  <c r="S13" i="3"/>
  <c r="R13" i="3"/>
  <c r="Q13" i="3"/>
  <c r="P13" i="3"/>
  <c r="S12" i="3"/>
  <c r="R12" i="3"/>
  <c r="Q12" i="3"/>
  <c r="P12" i="3"/>
  <c r="D32" i="3" l="1"/>
  <c r="F3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  <author>tc={E4CC5832-966A-49C3-9AE2-5D9391C61219}</author>
  </authors>
  <commentList>
    <comment ref="C5" authorId="0" shapeId="0" xr:uid="{5E3CB70D-0C07-4544-B74A-24EA1D99485D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11th of the month (Natwest); 12th of the month (Barclaycard)</t>
        </r>
      </text>
    </comment>
    <comment ref="E5" authorId="0" shapeId="0" xr:uid="{D7EC0A5B-170F-487E-A483-50E8142AF0BD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10th of the month (Natwest); 11th of the month (Barclaycard)</t>
        </r>
      </text>
    </comment>
    <comment ref="G12" authorId="1" shapeId="0" xr:uid="{E4CC5832-966A-49C3-9AE2-5D9391C61219}">
      <text>
        <t>[Threaded comment]
Your version of Excel allows you to read this threaded comment; however, any edits to it will get removed if the file is opened in a newer version of Excel. Learn more: https://go.microsoft.com/fwlink/?linkid=870924
Comment:
    Code not known until Sarah returns and confirms what spend is for.  Using this code for now to post the transactions.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C5" authorId="0" shapeId="0" xr:uid="{6D29F685-DD59-45AB-B77C-F905FEB3836B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11th of the month (Natwest); 12th of the month (Barclaycard)</t>
        </r>
      </text>
    </comment>
    <comment ref="E5" authorId="0" shapeId="0" xr:uid="{40FDD05B-802F-41F9-B956-6DAD4414F1E5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10th of the month (Natwest); 11th of the month (Barclaycard)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C5" authorId="0" shapeId="0" xr:uid="{5E80546A-F34E-4D14-8E21-4A9111D7C63C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11th of the month (Natwest); 12th of the month (Barclaycard)</t>
        </r>
      </text>
    </comment>
    <comment ref="E5" authorId="0" shapeId="0" xr:uid="{6527B086-4FB1-4EF2-A8DA-960EF58A9461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10th of the month (Natwest); 11th of the month (Barclaycard)</t>
        </r>
      </text>
    </comment>
  </commentList>
</comments>
</file>

<file path=xl/sharedStrings.xml><?xml version="1.0" encoding="utf-8"?>
<sst xmlns="http://schemas.openxmlformats.org/spreadsheetml/2006/main" count="784" uniqueCount="192">
  <si>
    <t>CARD:</t>
  </si>
  <si>
    <t>BARCLAYCARD</t>
  </si>
  <si>
    <t>USER:</t>
  </si>
  <si>
    <t xml:space="preserve">Dates Covered </t>
  </si>
  <si>
    <t>from:</t>
  </si>
  <si>
    <t>to:</t>
  </si>
  <si>
    <t xml:space="preserve">Date </t>
  </si>
  <si>
    <t>VAT</t>
  </si>
  <si>
    <t>Gross</t>
  </si>
  <si>
    <t>Manual VAT</t>
  </si>
  <si>
    <t>Net</t>
  </si>
  <si>
    <t>Account Code</t>
  </si>
  <si>
    <t xml:space="preserve">Department </t>
  </si>
  <si>
    <t>Description</t>
  </si>
  <si>
    <t>Supplier</t>
  </si>
  <si>
    <t>Merchant Category</t>
  </si>
  <si>
    <t xml:space="preserve">of </t>
  </si>
  <si>
    <t>Code</t>
  </si>
  <si>
    <t>Amount</t>
  </si>
  <si>
    <t>Override</t>
  </si>
  <si>
    <t xml:space="preserve">incurring the </t>
  </si>
  <si>
    <t>Summary of the purpose of the expenditure</t>
  </si>
  <si>
    <t>e.g. computers, software etc</t>
  </si>
  <si>
    <t>Transaction</t>
  </si>
  <si>
    <t>S, E, Z, O</t>
  </si>
  <si>
    <t>£</t>
  </si>
  <si>
    <t>CCentre</t>
  </si>
  <si>
    <t>ACode</t>
  </si>
  <si>
    <t>Classification</t>
  </si>
  <si>
    <t>expenditure</t>
  </si>
  <si>
    <t>O</t>
  </si>
  <si>
    <t>Amazon</t>
  </si>
  <si>
    <t>Z</t>
  </si>
  <si>
    <t>Totals</t>
  </si>
  <si>
    <t>VAT indicators</t>
  </si>
  <si>
    <t>E</t>
  </si>
  <si>
    <t>Exempt</t>
  </si>
  <si>
    <t>Outside Scope</t>
  </si>
  <si>
    <t>S</t>
  </si>
  <si>
    <t>Standard Rated</t>
  </si>
  <si>
    <t>Zero Rated</t>
  </si>
  <si>
    <t>CORPORATE CARD</t>
  </si>
  <si>
    <t>Mrs Rita Hall</t>
  </si>
  <si>
    <t>Order</t>
  </si>
  <si>
    <t>No</t>
  </si>
  <si>
    <t>eg: Name, Item, event &amp; venue,</t>
  </si>
  <si>
    <t>PA</t>
  </si>
  <si>
    <t>CC</t>
  </si>
  <si>
    <t>AC</t>
  </si>
  <si>
    <t>JOB</t>
  </si>
  <si>
    <t>CF2149</t>
  </si>
  <si>
    <t>CISM Review 2011 Manual &amp; Q &amp; As</t>
  </si>
  <si>
    <t>itgovernance</t>
  </si>
  <si>
    <t>VAT only on shipping</t>
  </si>
  <si>
    <t>CF2158</t>
  </si>
  <si>
    <t>Battery for Phone</t>
  </si>
  <si>
    <t>CF2165</t>
  </si>
  <si>
    <t>Gliders for DB</t>
  </si>
  <si>
    <t>Style Direct Furniture</t>
  </si>
  <si>
    <t>CF2185</t>
  </si>
  <si>
    <t>ICT Subscription to web Site</t>
  </si>
  <si>
    <t>Experts Exchange USA</t>
  </si>
  <si>
    <t>CF2141</t>
  </si>
  <si>
    <t>Accomodation for xyz, 3 nights</t>
  </si>
  <si>
    <t>Travelodge</t>
  </si>
  <si>
    <t>CF2156</t>
  </si>
  <si>
    <t>LPT renewal fees</t>
  </si>
  <si>
    <t>EC-Council Int. Ltd  USA</t>
  </si>
  <si>
    <t>CF2143</t>
  </si>
  <si>
    <t>New Book for xyz</t>
  </si>
  <si>
    <t>CF2167</t>
  </si>
  <si>
    <t>Xyz - Rail Fare - to abc</t>
  </si>
  <si>
    <t>South Western Trains</t>
  </si>
  <si>
    <t>CF2137</t>
  </si>
  <si>
    <t>30 sheets foam board</t>
  </si>
  <si>
    <t>The Foamboard Store</t>
  </si>
  <si>
    <t>cc</t>
  </si>
  <si>
    <t>GL</t>
  </si>
  <si>
    <t>20.07.17</t>
  </si>
  <si>
    <t>21.07.17</t>
  </si>
  <si>
    <t>26.07.17</t>
  </si>
  <si>
    <t>o</t>
  </si>
  <si>
    <t>15.07.17</t>
  </si>
  <si>
    <t>s</t>
  </si>
  <si>
    <t>29.07.17</t>
  </si>
  <si>
    <t>31.07.17</t>
  </si>
  <si>
    <t>04.08.17</t>
  </si>
  <si>
    <t>z</t>
  </si>
  <si>
    <t>gross</t>
  </si>
  <si>
    <t xml:space="preserve">vat </t>
  </si>
  <si>
    <t>net</t>
  </si>
  <si>
    <t>standard</t>
  </si>
  <si>
    <t>outside</t>
  </si>
  <si>
    <t>x=zero</t>
  </si>
  <si>
    <t>Theatre</t>
  </si>
  <si>
    <t>R</t>
  </si>
  <si>
    <t>Reduced rated</t>
  </si>
  <si>
    <t>Facebook</t>
  </si>
  <si>
    <t>Advertising</t>
  </si>
  <si>
    <t>JWS</t>
  </si>
  <si>
    <t>Barclaycard - Procurement Card</t>
  </si>
  <si>
    <t>Housing</t>
  </si>
  <si>
    <t>to</t>
  </si>
  <si>
    <t>FRONT</t>
  </si>
  <si>
    <t>Spotify</t>
  </si>
  <si>
    <t>Music</t>
  </si>
  <si>
    <t>Facilities</t>
  </si>
  <si>
    <t>Essential items</t>
  </si>
  <si>
    <t>SPLIT</t>
  </si>
  <si>
    <t xml:space="preserve"> </t>
  </si>
  <si>
    <t>Theatre Marketing</t>
  </si>
  <si>
    <t>Event and show promotion</t>
  </si>
  <si>
    <t>Marketing</t>
  </si>
  <si>
    <t>e</t>
  </si>
  <si>
    <t>iStock</t>
  </si>
  <si>
    <t>Subscription</t>
  </si>
  <si>
    <t>Google</t>
  </si>
  <si>
    <t>Economic Development</t>
  </si>
  <si>
    <t>Newsletter creation for regular communications with businesses</t>
  </si>
  <si>
    <t>MailChimp</t>
  </si>
  <si>
    <t xml:space="preserve">Communication </t>
  </si>
  <si>
    <t>Parking Services</t>
  </si>
  <si>
    <t>Car Parking</t>
  </si>
  <si>
    <t>Coffee's for 1-1 with floating support client</t>
  </si>
  <si>
    <t>Refreshments</t>
  </si>
  <si>
    <t>Receipt</t>
  </si>
  <si>
    <t>Number</t>
  </si>
  <si>
    <t>Misc.</t>
  </si>
  <si>
    <t>Bulbs and fuses for work vans</t>
  </si>
  <si>
    <t>A to Z Autoparts</t>
  </si>
  <si>
    <t>Car Parts</t>
  </si>
  <si>
    <t>TOTAL</t>
  </si>
  <si>
    <t>112/4207 = £600 and 114/4207 =£100 please</t>
  </si>
  <si>
    <t>114 4207 = £414 and 112/4207 = £268.29</t>
  </si>
  <si>
    <t>Travelodge SWEP Placement</t>
  </si>
  <si>
    <t>B&amp;B</t>
  </si>
  <si>
    <t>Travelodge Interim Placement</t>
  </si>
  <si>
    <t>19.12.22</t>
  </si>
  <si>
    <t>High Cross coffee shop</t>
  </si>
  <si>
    <t>04.01.23</t>
  </si>
  <si>
    <t>top up gas metre for empty flat 9</t>
  </si>
  <si>
    <t>SSE</t>
  </si>
  <si>
    <t>09.01.23</t>
  </si>
  <si>
    <t>housing</t>
  </si>
  <si>
    <t>top up electric metre for empty flat 9</t>
  </si>
  <si>
    <t>essential items</t>
  </si>
  <si>
    <t>Refund for water supply connectors</t>
  </si>
  <si>
    <t>Mini stewards torches</t>
  </si>
  <si>
    <t>Monthly Spotify</t>
  </si>
  <si>
    <t>Skip Hire for maintenance work</t>
  </si>
  <si>
    <t>Collard Environmental Ltd.</t>
  </si>
  <si>
    <t>Package via courier</t>
  </si>
  <si>
    <t>DPD Local</t>
  </si>
  <si>
    <t>Courier/Mail Delivery</t>
  </si>
  <si>
    <t>Floor sander hire</t>
  </si>
  <si>
    <t>Brandon Hire Station</t>
  </si>
  <si>
    <t>DIY</t>
  </si>
  <si>
    <t>greenspace</t>
  </si>
  <si>
    <t>van storeage</t>
  </si>
  <si>
    <t>Wilco</t>
  </si>
  <si>
    <t>misc</t>
  </si>
  <si>
    <t>craft material for Christmas event</t>
  </si>
  <si>
    <t>Hobbycraft</t>
  </si>
  <si>
    <t>craft shop</t>
  </si>
  <si>
    <t>The Works</t>
  </si>
  <si>
    <t>shower heads and curtain, hose</t>
  </si>
  <si>
    <t>B and Q</t>
  </si>
  <si>
    <t>hardware</t>
  </si>
  <si>
    <t>Green Space</t>
  </si>
  <si>
    <t>facilities</t>
  </si>
  <si>
    <t>Not known as Sarah Packham on sick leave</t>
  </si>
  <si>
    <t>Misc retail</t>
  </si>
  <si>
    <t>Expenditure</t>
  </si>
  <si>
    <t>Strategy and Business Management Team</t>
  </si>
  <si>
    <t>100 X Royal Mail second class stamps</t>
  </si>
  <si>
    <t>Postage</t>
  </si>
  <si>
    <t>Communications &amp; Engagement Team</t>
  </si>
  <si>
    <t>OYI onoing comms SEP</t>
  </si>
  <si>
    <t>iStock Monthly subcription package</t>
  </si>
  <si>
    <t xml:space="preserve"> OYI Festive campaign SEP</t>
  </si>
  <si>
    <t>OYI onoing comms JWS</t>
  </si>
  <si>
    <t>OYI Festive campaign SEP</t>
  </si>
  <si>
    <t>OYI Festive campaign JWS</t>
  </si>
  <si>
    <t>Follower campaign</t>
  </si>
  <si>
    <t xml:space="preserve"> OYI Festive campaign JWS</t>
  </si>
  <si>
    <t>OYI Festive &amp; Pre-Festive campaign</t>
  </si>
  <si>
    <t>Employee advertising - Projects Officer</t>
  </si>
  <si>
    <t>Linkedin</t>
  </si>
  <si>
    <t>Employee Advertising</t>
  </si>
  <si>
    <t>Pens &amp; Envelopes</t>
  </si>
  <si>
    <t>Stationairy</t>
  </si>
  <si>
    <t xml:space="preserve">Sticky dots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</si>
</sst>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"/>
    <numFmt numFmtId="165" formatCode="000"/>
    <numFmt numFmtId="166" formatCode="00000"/>
    <numFmt numFmtId="167" formatCode="[$-409]d\-mmm\-yy;@"/>
    <numFmt numFmtId="168" formatCode="d\ mmm\ yyyy\ hh:mm"/>
    <numFmt numFmtId="169" formatCode="d&quot;-&quot;mmm&quot;-&quot;yy"/>
  </numFmts>
  <fonts count="21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8"/>
      <name val="Helvetica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2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  <font>
      <sz val="8"/>
      <color rgb="FF000000"/>
      <name val="Times New Roman"/>
      <family val="1"/>
    </font>
    <font>
      <sz val="11"/>
      <color rgb="FF006100"/>
      <name val="Calibri"/>
      <family val="2"/>
      <scheme val="minor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</fills>
  <borders count="10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3" fillId="0" borderId="0"/>
    <xf numFmtId="0" fontId="8" fillId="0" borderId="0"/>
    <xf numFmtId="0" fontId="6" fillId="0" borderId="0"/>
    <xf numFmtId="0" fontId="9" fillId="0" borderId="0" applyNumberFormat="0" applyFill="0" applyBorder="0" applyProtection="0">
      <alignment vertical="top" wrapText="1"/>
    </xf>
    <xf numFmtId="0" fontId="19" fillId="7" borderId="0" applyNumberFormat="0" applyBorder="0" applyAlignment="0" applyProtection="0"/>
  </cellStyleXfs>
  <cellXfs count="300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0" borderId="1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0" fontId="1" fillId="0" borderId="0" xfId="0" applyFont="1"/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right"/>
    </xf>
    <xf numFmtId="15" fontId="6" fillId="0" borderId="0" xfId="0" applyNumberFormat="1" applyFont="1"/>
    <xf numFmtId="0" fontId="6" fillId="0" borderId="0" xfId="0" applyFont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4" fontId="0" fillId="0" borderId="2" xfId="0" applyNumberFormat="1" applyBorder="1" applyProtection="1">
      <protection locked="0"/>
    </xf>
    <xf numFmtId="4" fontId="0" fillId="0" borderId="2" xfId="0" applyNumberFormat="1" applyBorder="1"/>
    <xf numFmtId="164" fontId="2" fillId="0" borderId="2" xfId="1" applyNumberFormat="1" applyFont="1" applyBorder="1" applyAlignment="1" applyProtection="1">
      <alignment horizontal="center"/>
      <protection locked="0"/>
    </xf>
    <xf numFmtId="165" fontId="2" fillId="0" borderId="2" xfId="1" applyNumberFormat="1" applyFont="1" applyBorder="1" applyAlignment="1" applyProtection="1">
      <alignment horizontal="center"/>
      <protection locked="0"/>
    </xf>
    <xf numFmtId="166" fontId="2" fillId="0" borderId="2" xfId="1" applyNumberFormat="1" applyFont="1" applyBorder="1" applyAlignment="1" applyProtection="1">
      <alignment horizontal="center"/>
      <protection locked="0"/>
    </xf>
    <xf numFmtId="166" fontId="2" fillId="0" borderId="2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4" fontId="0" fillId="0" borderId="18" xfId="0" applyNumberFormat="1" applyBorder="1"/>
    <xf numFmtId="4" fontId="1" fillId="0" borderId="19" xfId="0" applyNumberFormat="1" applyFont="1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64" fontId="2" fillId="0" borderId="2" xfId="1" applyNumberFormat="1" applyFont="1" applyBorder="1" applyAlignment="1" applyProtection="1">
      <alignment horizontal="left"/>
      <protection locked="0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167" fontId="1" fillId="0" borderId="2" xfId="0" applyNumberFormat="1" applyFont="1" applyBorder="1" applyAlignment="1" applyProtection="1">
      <alignment horizontal="center"/>
      <protection locked="0"/>
    </xf>
    <xf numFmtId="1" fontId="6" fillId="0" borderId="2" xfId="0" applyNumberFormat="1" applyFont="1" applyBorder="1"/>
    <xf numFmtId="14" fontId="0" fillId="0" borderId="17" xfId="0" applyNumberFormat="1" applyBorder="1" applyProtection="1">
      <protection locked="0"/>
    </xf>
    <xf numFmtId="4" fontId="6" fillId="0" borderId="25" xfId="0" applyNumberFormat="1" applyFont="1" applyBorder="1"/>
    <xf numFmtId="1" fontId="6" fillId="0" borderId="17" xfId="0" applyNumberFormat="1" applyFont="1" applyBorder="1"/>
    <xf numFmtId="0" fontId="1" fillId="0" borderId="25" xfId="0" applyFont="1" applyBorder="1"/>
    <xf numFmtId="0" fontId="1" fillId="0" borderId="7" xfId="0" applyFont="1" applyBorder="1"/>
    <xf numFmtId="4" fontId="0" fillId="0" borderId="0" xfId="0" applyNumberFormat="1"/>
    <xf numFmtId="4" fontId="0" fillId="2" borderId="2" xfId="0" applyNumberFormat="1" applyFill="1" applyBorder="1" applyProtection="1">
      <protection locked="0"/>
    </xf>
    <xf numFmtId="0" fontId="1" fillId="0" borderId="28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0" borderId="37" xfId="0" applyFont="1" applyBorder="1"/>
    <xf numFmtId="0" fontId="1" fillId="0" borderId="15" xfId="0" applyFont="1" applyBorder="1" applyAlignment="1">
      <alignment horizontal="center"/>
    </xf>
    <xf numFmtId="14" fontId="6" fillId="0" borderId="17" xfId="0" applyNumberFormat="1" applyFont="1" applyBorder="1" applyProtection="1">
      <protection locked="0"/>
    </xf>
    <xf numFmtId="1" fontId="6" fillId="0" borderId="35" xfId="0" applyNumberFormat="1" applyFont="1" applyBorder="1"/>
    <xf numFmtId="1" fontId="1" fillId="0" borderId="19" xfId="0" applyNumberFormat="1" applyFont="1" applyBorder="1"/>
    <xf numFmtId="0" fontId="0" fillId="0" borderId="33" xfId="0" applyBorder="1" applyAlignment="1">
      <alignment horizontal="left"/>
    </xf>
    <xf numFmtId="0" fontId="0" fillId="0" borderId="37" xfId="0" applyBorder="1"/>
    <xf numFmtId="0" fontId="0" fillId="3" borderId="0" xfId="0" applyFill="1"/>
    <xf numFmtId="1" fontId="6" fillId="3" borderId="35" xfId="0" applyNumberFormat="1" applyFont="1" applyFill="1" applyBorder="1"/>
    <xf numFmtId="1" fontId="6" fillId="3" borderId="17" xfId="0" applyNumberFormat="1" applyFont="1" applyFill="1" applyBorder="1"/>
    <xf numFmtId="14" fontId="0" fillId="3" borderId="17" xfId="0" applyNumberFormat="1" applyFill="1" applyBorder="1" applyProtection="1">
      <protection locked="0"/>
    </xf>
    <xf numFmtId="15" fontId="1" fillId="0" borderId="0" xfId="0" applyNumberFormat="1" applyFont="1"/>
    <xf numFmtId="0" fontId="0" fillId="0" borderId="0" xfId="0" quotePrefix="1"/>
    <xf numFmtId="0" fontId="4" fillId="0" borderId="22" xfId="0" applyFont="1" applyBorder="1" applyAlignment="1">
      <alignment horizontal="center"/>
    </xf>
    <xf numFmtId="164" fontId="2" fillId="0" borderId="0" xfId="1" applyNumberFormat="1" applyFont="1" applyAlignment="1" applyProtection="1">
      <alignment horizontal="left"/>
      <protection locked="0"/>
    </xf>
    <xf numFmtId="49" fontId="10" fillId="4" borderId="42" xfId="0" applyNumberFormat="1" applyFont="1" applyFill="1" applyBorder="1"/>
    <xf numFmtId="0" fontId="11" fillId="4" borderId="46" xfId="0" applyFont="1" applyFill="1" applyBorder="1"/>
    <xf numFmtId="0" fontId="11" fillId="4" borderId="47" xfId="0" applyFont="1" applyFill="1" applyBorder="1"/>
    <xf numFmtId="0" fontId="10" fillId="4" borderId="47" xfId="0" applyFont="1" applyFill="1" applyBorder="1"/>
    <xf numFmtId="0" fontId="10" fillId="4" borderId="48" xfId="0" applyFont="1" applyFill="1" applyBorder="1"/>
    <xf numFmtId="0" fontId="11" fillId="4" borderId="49" xfId="0" applyFont="1" applyFill="1" applyBorder="1"/>
    <xf numFmtId="0" fontId="11" fillId="4" borderId="50" xfId="0" applyFont="1" applyFill="1" applyBorder="1"/>
    <xf numFmtId="0" fontId="11" fillId="4" borderId="51" xfId="0" applyFont="1" applyFill="1" applyBorder="1"/>
    <xf numFmtId="0" fontId="0" fillId="0" borderId="0" xfId="0" applyAlignment="1">
      <alignment vertical="top" wrapText="1"/>
    </xf>
    <xf numFmtId="0" fontId="11" fillId="4" borderId="52" xfId="0" applyFont="1" applyFill="1" applyBorder="1"/>
    <xf numFmtId="0" fontId="11" fillId="4" borderId="53" xfId="0" applyFont="1" applyFill="1" applyBorder="1"/>
    <xf numFmtId="0" fontId="11" fillId="4" borderId="54" xfId="0" applyFont="1" applyFill="1" applyBorder="1"/>
    <xf numFmtId="0" fontId="11" fillId="4" borderId="55" xfId="0" applyFont="1" applyFill="1" applyBorder="1"/>
    <xf numFmtId="49" fontId="10" fillId="4" borderId="56" xfId="0" applyNumberFormat="1" applyFont="1" applyFill="1" applyBorder="1"/>
    <xf numFmtId="0" fontId="10" fillId="4" borderId="57" xfId="0" applyFont="1" applyFill="1" applyBorder="1"/>
    <xf numFmtId="0" fontId="10" fillId="4" borderId="51" xfId="0" applyFont="1" applyFill="1" applyBorder="1"/>
    <xf numFmtId="49" fontId="10" fillId="4" borderId="42" xfId="0" applyNumberFormat="1" applyFont="1" applyFill="1" applyBorder="1" applyAlignment="1">
      <alignment horizontal="center" wrapText="1"/>
    </xf>
    <xf numFmtId="49" fontId="10" fillId="4" borderId="42" xfId="0" applyNumberFormat="1" applyFont="1" applyFill="1" applyBorder="1" applyAlignment="1">
      <alignment horizontal="right"/>
    </xf>
    <xf numFmtId="168" fontId="11" fillId="4" borderId="51" xfId="0" applyNumberFormat="1" applyFont="1" applyFill="1" applyBorder="1"/>
    <xf numFmtId="0" fontId="11" fillId="4" borderId="58" xfId="0" applyFont="1" applyFill="1" applyBorder="1"/>
    <xf numFmtId="0" fontId="11" fillId="4" borderId="59" xfId="0" applyFont="1" applyFill="1" applyBorder="1"/>
    <xf numFmtId="0" fontId="11" fillId="4" borderId="60" xfId="0" applyFont="1" applyFill="1" applyBorder="1"/>
    <xf numFmtId="0" fontId="11" fillId="4" borderId="61" xfId="0" applyFont="1" applyFill="1" applyBorder="1"/>
    <xf numFmtId="0" fontId="11" fillId="4" borderId="62" xfId="0" applyFont="1" applyFill="1" applyBorder="1"/>
    <xf numFmtId="0" fontId="11" fillId="4" borderId="63" xfId="0" applyFont="1" applyFill="1" applyBorder="1"/>
    <xf numFmtId="49" fontId="10" fillId="4" borderId="64" xfId="0" applyNumberFormat="1" applyFont="1" applyFill="1" applyBorder="1" applyAlignment="1">
      <alignment horizontal="center"/>
    </xf>
    <xf numFmtId="49" fontId="10" fillId="4" borderId="65" xfId="0" applyNumberFormat="1" applyFont="1" applyFill="1" applyBorder="1" applyAlignment="1">
      <alignment horizontal="center"/>
    </xf>
    <xf numFmtId="49" fontId="10" fillId="4" borderId="69" xfId="0" applyNumberFormat="1" applyFont="1" applyFill="1" applyBorder="1" applyAlignment="1">
      <alignment horizontal="center"/>
    </xf>
    <xf numFmtId="49" fontId="10" fillId="4" borderId="70" xfId="0" applyNumberFormat="1" applyFont="1" applyFill="1" applyBorder="1" applyAlignment="1">
      <alignment horizontal="center"/>
    </xf>
    <xf numFmtId="0" fontId="10" fillId="4" borderId="41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4" borderId="55" xfId="0" applyFont="1" applyFill="1" applyBorder="1" applyAlignment="1">
      <alignment horizontal="center"/>
    </xf>
    <xf numFmtId="0" fontId="11" fillId="4" borderId="51" xfId="0" applyFont="1" applyFill="1" applyBorder="1" applyAlignment="1">
      <alignment horizontal="center"/>
    </xf>
    <xf numFmtId="49" fontId="10" fillId="4" borderId="72" xfId="0" applyNumberFormat="1" applyFont="1" applyFill="1" applyBorder="1" applyAlignment="1">
      <alignment horizontal="center"/>
    </xf>
    <xf numFmtId="49" fontId="10" fillId="4" borderId="73" xfId="0" applyNumberFormat="1" applyFont="1" applyFill="1" applyBorder="1" applyAlignment="1">
      <alignment horizontal="center"/>
    </xf>
    <xf numFmtId="0" fontId="10" fillId="4" borderId="73" xfId="0" applyFont="1" applyFill="1" applyBorder="1" applyAlignment="1">
      <alignment horizontal="center"/>
    </xf>
    <xf numFmtId="49" fontId="11" fillId="4" borderId="77" xfId="0" applyNumberFormat="1" applyFont="1" applyFill="1" applyBorder="1" applyAlignment="1">
      <alignment horizontal="center"/>
    </xf>
    <xf numFmtId="0" fontId="11" fillId="4" borderId="41" xfId="0" applyFont="1" applyFill="1" applyBorder="1" applyAlignment="1">
      <alignment horizontal="center"/>
    </xf>
    <xf numFmtId="49" fontId="10" fillId="4" borderId="78" xfId="0" applyNumberFormat="1" applyFont="1" applyFill="1" applyBorder="1"/>
    <xf numFmtId="49" fontId="11" fillId="4" borderId="79" xfId="0" applyNumberFormat="1" applyFont="1" applyFill="1" applyBorder="1" applyAlignment="1">
      <alignment horizontal="center"/>
    </xf>
    <xf numFmtId="49" fontId="12" fillId="4" borderId="42" xfId="0" applyNumberFormat="1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49" fontId="10" fillId="4" borderId="79" xfId="0" applyNumberFormat="1" applyFont="1" applyFill="1" applyBorder="1" applyAlignment="1">
      <alignment horizontal="center"/>
    </xf>
    <xf numFmtId="0" fontId="11" fillId="4" borderId="79" xfId="0" applyFont="1" applyFill="1" applyBorder="1"/>
    <xf numFmtId="0" fontId="11" fillId="4" borderId="74" xfId="0" applyFont="1" applyFill="1" applyBorder="1"/>
    <xf numFmtId="0" fontId="11" fillId="4" borderId="71" xfId="0" applyFont="1" applyFill="1" applyBorder="1"/>
    <xf numFmtId="49" fontId="11" fillId="4" borderId="42" xfId="0" applyNumberFormat="1" applyFont="1" applyFill="1" applyBorder="1" applyAlignment="1">
      <alignment horizontal="center"/>
    </xf>
    <xf numFmtId="4" fontId="11" fillId="4" borderId="42" xfId="0" applyNumberFormat="1" applyFont="1" applyFill="1" applyBorder="1"/>
    <xf numFmtId="0" fontId="11" fillId="4" borderId="42" xfId="0" applyFont="1" applyFill="1" applyBorder="1"/>
    <xf numFmtId="2" fontId="11" fillId="4" borderId="42" xfId="0" applyNumberFormat="1" applyFont="1" applyFill="1" applyBorder="1"/>
    <xf numFmtId="1" fontId="11" fillId="4" borderId="42" xfId="0" applyNumberFormat="1" applyFont="1" applyFill="1" applyBorder="1"/>
    <xf numFmtId="49" fontId="13" fillId="4" borderId="42" xfId="0" applyNumberFormat="1" applyFont="1" applyFill="1" applyBorder="1" applyAlignment="1">
      <alignment horizontal="center"/>
    </xf>
    <xf numFmtId="1" fontId="11" fillId="4" borderId="55" xfId="0" applyNumberFormat="1" applyFont="1" applyFill="1" applyBorder="1"/>
    <xf numFmtId="164" fontId="13" fillId="4" borderId="42" xfId="0" applyNumberFormat="1" applyFont="1" applyFill="1" applyBorder="1" applyAlignment="1">
      <alignment horizontal="center"/>
    </xf>
    <xf numFmtId="164" fontId="13" fillId="4" borderId="42" xfId="0" applyNumberFormat="1" applyFont="1" applyFill="1" applyBorder="1" applyAlignment="1">
      <alignment horizontal="left"/>
    </xf>
    <xf numFmtId="49" fontId="11" fillId="4" borderId="42" xfId="0" applyNumberFormat="1" applyFont="1" applyFill="1" applyBorder="1"/>
    <xf numFmtId="2" fontId="11" fillId="4" borderId="42" xfId="0" applyNumberFormat="1" applyFont="1" applyFill="1" applyBorder="1" applyAlignment="1">
      <alignment horizontal="right"/>
    </xf>
    <xf numFmtId="0" fontId="11" fillId="4" borderId="57" xfId="0" applyFont="1" applyFill="1" applyBorder="1"/>
    <xf numFmtId="4" fontId="10" fillId="4" borderId="83" xfId="0" applyNumberFormat="1" applyFont="1" applyFill="1" applyBorder="1"/>
    <xf numFmtId="1" fontId="10" fillId="4" borderId="81" xfId="0" applyNumberFormat="1" applyFont="1" applyFill="1" applyBorder="1"/>
    <xf numFmtId="0" fontId="11" fillId="4" borderId="81" xfId="0" applyFont="1" applyFill="1" applyBorder="1"/>
    <xf numFmtId="0" fontId="11" fillId="4" borderId="81" xfId="0" applyFont="1" applyFill="1" applyBorder="1" applyAlignment="1">
      <alignment horizontal="left"/>
    </xf>
    <xf numFmtId="0" fontId="11" fillId="4" borderId="84" xfId="0" applyFont="1" applyFill="1" applyBorder="1"/>
    <xf numFmtId="0" fontId="11" fillId="4" borderId="72" xfId="0" applyFont="1" applyFill="1" applyBorder="1"/>
    <xf numFmtId="0" fontId="11" fillId="4" borderId="85" xfId="0" applyFont="1" applyFill="1" applyBorder="1" applyAlignment="1">
      <alignment horizontal="left"/>
    </xf>
    <xf numFmtId="49" fontId="11" fillId="4" borderId="57" xfId="0" applyNumberFormat="1" applyFont="1" applyFill="1" applyBorder="1"/>
    <xf numFmtId="49" fontId="11" fillId="4" borderId="72" xfId="0" applyNumberFormat="1" applyFont="1" applyFill="1" applyBorder="1"/>
    <xf numFmtId="4" fontId="11" fillId="4" borderId="51" xfId="0" applyNumberFormat="1" applyFont="1" applyFill="1" applyBorder="1"/>
    <xf numFmtId="49" fontId="11" fillId="4" borderId="86" xfId="0" applyNumberFormat="1" applyFont="1" applyFill="1" applyBorder="1"/>
    <xf numFmtId="49" fontId="11" fillId="4" borderId="78" xfId="0" applyNumberFormat="1" applyFont="1" applyFill="1" applyBorder="1"/>
    <xf numFmtId="0" fontId="11" fillId="4" borderId="87" xfId="0" applyFont="1" applyFill="1" applyBorder="1"/>
    <xf numFmtId="0" fontId="1" fillId="0" borderId="88" xfId="0" applyFont="1" applyBorder="1"/>
    <xf numFmtId="0" fontId="1" fillId="0" borderId="88" xfId="0" applyFont="1" applyBorder="1" applyAlignment="1">
      <alignment horizontal="center" wrapText="1"/>
    </xf>
    <xf numFmtId="0" fontId="1" fillId="0" borderId="89" xfId="0" applyFont="1" applyBorder="1" applyAlignment="1">
      <alignment horizontal="right"/>
    </xf>
    <xf numFmtId="167" fontId="1" fillId="0" borderId="88" xfId="0" applyNumberFormat="1" applyFont="1" applyBorder="1" applyAlignment="1" applyProtection="1">
      <alignment horizontal="center"/>
      <protection locked="0"/>
    </xf>
    <xf numFmtId="0" fontId="1" fillId="0" borderId="92" xfId="0" applyFont="1" applyBorder="1" applyAlignment="1">
      <alignment horizontal="center"/>
    </xf>
    <xf numFmtId="0" fontId="1" fillId="0" borderId="95" xfId="0" applyFont="1" applyBorder="1" applyAlignment="1">
      <alignment horizontal="center"/>
    </xf>
    <xf numFmtId="0" fontId="6" fillId="0" borderId="88" xfId="0" applyFont="1" applyBorder="1" applyAlignment="1" applyProtection="1">
      <alignment horizontal="center"/>
      <protection locked="0"/>
    </xf>
    <xf numFmtId="4" fontId="0" fillId="0" borderId="88" xfId="0" applyNumberFormat="1" applyBorder="1" applyProtection="1">
      <protection locked="0"/>
    </xf>
    <xf numFmtId="4" fontId="0" fillId="0" borderId="88" xfId="0" applyNumberFormat="1" applyBorder="1"/>
    <xf numFmtId="1" fontId="6" fillId="0" borderId="88" xfId="0" applyNumberFormat="1" applyFont="1" applyBorder="1"/>
    <xf numFmtId="164" fontId="2" fillId="0" borderId="88" xfId="1" applyNumberFormat="1" applyFont="1" applyBorder="1" applyAlignment="1">
      <alignment horizontal="center"/>
    </xf>
    <xf numFmtId="164" fontId="2" fillId="0" borderId="88" xfId="1" applyNumberFormat="1" applyFont="1" applyBorder="1" applyAlignment="1" applyProtection="1">
      <alignment horizontal="left"/>
      <protection locked="0"/>
    </xf>
    <xf numFmtId="0" fontId="0" fillId="0" borderId="88" xfId="0" applyBorder="1" applyAlignment="1" applyProtection="1">
      <alignment horizontal="center"/>
      <protection locked="0"/>
    </xf>
    <xf numFmtId="4" fontId="6" fillId="0" borderId="88" xfId="0" applyNumberFormat="1" applyFont="1" applyBorder="1"/>
    <xf numFmtId="167" fontId="1" fillId="0" borderId="88" xfId="0" applyNumberFormat="1" applyFont="1" applyBorder="1" applyAlignment="1">
      <alignment horizontal="right"/>
    </xf>
    <xf numFmtId="1" fontId="6" fillId="3" borderId="88" xfId="0" applyNumberFormat="1" applyFont="1" applyFill="1" applyBorder="1"/>
    <xf numFmtId="164" fontId="2" fillId="0" borderId="88" xfId="2" applyNumberFormat="1" applyFont="1" applyBorder="1" applyAlignment="1">
      <alignment horizontal="center"/>
    </xf>
    <xf numFmtId="164" fontId="2" fillId="0" borderId="88" xfId="2" applyNumberFormat="1" applyFont="1" applyBorder="1" applyAlignment="1" applyProtection="1">
      <alignment horizontal="center"/>
      <protection locked="0"/>
    </xf>
    <xf numFmtId="1" fontId="6" fillId="0" borderId="88" xfId="0" quotePrefix="1" applyNumberFormat="1" applyFont="1" applyBorder="1"/>
    <xf numFmtId="164" fontId="2" fillId="0" borderId="88" xfId="2" applyNumberFormat="1" applyFont="1" applyBorder="1" applyAlignment="1" applyProtection="1">
      <alignment horizontal="left"/>
      <protection locked="0"/>
    </xf>
    <xf numFmtId="14" fontId="1" fillId="0" borderId="89" xfId="0" applyNumberFormat="1" applyFont="1" applyBorder="1" applyAlignment="1">
      <alignment horizontal="right"/>
    </xf>
    <xf numFmtId="15" fontId="1" fillId="0" borderId="88" xfId="0" applyNumberFormat="1" applyFont="1" applyBorder="1"/>
    <xf numFmtId="164" fontId="2" fillId="0" borderId="88" xfId="1" applyNumberFormat="1" applyFont="1" applyBorder="1" applyAlignment="1" applyProtection="1">
      <alignment horizontal="left" wrapText="1"/>
      <protection locked="0"/>
    </xf>
    <xf numFmtId="4" fontId="6" fillId="3" borderId="88" xfId="0" applyNumberFormat="1" applyFont="1" applyFill="1" applyBorder="1" applyProtection="1">
      <protection locked="0"/>
    </xf>
    <xf numFmtId="164" fontId="2" fillId="3" borderId="90" xfId="1" applyNumberFormat="1" applyFont="1" applyFill="1" applyBorder="1" applyAlignment="1">
      <alignment horizontal="center"/>
    </xf>
    <xf numFmtId="164" fontId="2" fillId="3" borderId="88" xfId="1" applyNumberFormat="1" applyFont="1" applyFill="1" applyBorder="1" applyAlignment="1" applyProtection="1">
      <alignment horizontal="left"/>
      <protection locked="0"/>
    </xf>
    <xf numFmtId="4" fontId="6" fillId="3" borderId="80" xfId="0" applyNumberFormat="1" applyFont="1" applyFill="1" applyBorder="1"/>
    <xf numFmtId="0" fontId="0" fillId="3" borderId="88" xfId="0" applyFill="1" applyBorder="1" applyAlignment="1" applyProtection="1">
      <alignment horizontal="center"/>
      <protection locked="0"/>
    </xf>
    <xf numFmtId="4" fontId="0" fillId="3" borderId="88" xfId="0" applyNumberFormat="1" applyFill="1" applyBorder="1" applyProtection="1">
      <protection locked="0"/>
    </xf>
    <xf numFmtId="4" fontId="0" fillId="3" borderId="88" xfId="0" applyNumberFormat="1" applyFill="1" applyBorder="1"/>
    <xf numFmtId="164" fontId="2" fillId="0" borderId="90" xfId="1" applyNumberFormat="1" applyFont="1" applyBorder="1" applyAlignment="1">
      <alignment horizontal="center"/>
    </xf>
    <xf numFmtId="4" fontId="6" fillId="0" borderId="80" xfId="0" applyNumberFormat="1" applyFont="1" applyBorder="1"/>
    <xf numFmtId="4" fontId="1" fillId="0" borderId="88" xfId="0" applyNumberFormat="1" applyFont="1" applyBorder="1"/>
    <xf numFmtId="0" fontId="18" fillId="0" borderId="0" xfId="0" applyFont="1" applyAlignment="1">
      <alignment vertical="top" wrapText="1"/>
    </xf>
    <xf numFmtId="1" fontId="11" fillId="4" borderId="42" xfId="0" applyNumberFormat="1" applyFont="1" applyFill="1" applyBorder="1" applyAlignment="1">
      <alignment horizontal="right"/>
    </xf>
    <xf numFmtId="4" fontId="10" fillId="4" borderId="98" xfId="0" applyNumberFormat="1" applyFont="1" applyFill="1" applyBorder="1"/>
    <xf numFmtId="1" fontId="10" fillId="4" borderId="82" xfId="0" applyNumberFormat="1" applyFont="1" applyFill="1" applyBorder="1"/>
    <xf numFmtId="0" fontId="1" fillId="0" borderId="93" xfId="0" applyFont="1" applyBorder="1" applyAlignment="1">
      <alignment horizontal="center"/>
    </xf>
    <xf numFmtId="0" fontId="1" fillId="0" borderId="91" xfId="0" applyFont="1" applyBorder="1" applyAlignment="1">
      <alignment horizontal="center"/>
    </xf>
    <xf numFmtId="0" fontId="1" fillId="0" borderId="9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49" fontId="11" fillId="3" borderId="42" xfId="0" applyNumberFormat="1" applyFont="1" applyFill="1" applyBorder="1" applyAlignment="1">
      <alignment horizontal="center"/>
    </xf>
    <xf numFmtId="4" fontId="11" fillId="3" borderId="42" xfId="0" applyNumberFormat="1" applyFont="1" applyFill="1" applyBorder="1"/>
    <xf numFmtId="0" fontId="11" fillId="3" borderId="42" xfId="0" applyFont="1" applyFill="1" applyBorder="1" applyAlignment="1">
      <alignment horizontal="center"/>
    </xf>
    <xf numFmtId="0" fontId="1" fillId="0" borderId="91" xfId="0" applyFont="1" applyBorder="1"/>
    <xf numFmtId="0" fontId="1" fillId="0" borderId="21" xfId="0" applyFont="1" applyBorder="1"/>
    <xf numFmtId="0" fontId="0" fillId="6" borderId="0" xfId="0" applyFill="1"/>
    <xf numFmtId="1" fontId="0" fillId="3" borderId="17" xfId="0" applyNumberFormat="1" applyFill="1" applyBorder="1" applyAlignment="1" applyProtection="1">
      <alignment horizontal="center"/>
      <protection locked="0"/>
    </xf>
    <xf numFmtId="4" fontId="6" fillId="3" borderId="88" xfId="0" applyNumberFormat="1" applyFont="1" applyFill="1" applyBorder="1"/>
    <xf numFmtId="1" fontId="0" fillId="0" borderId="17" xfId="0" applyNumberFormat="1" applyBorder="1" applyProtection="1">
      <protection locked="0"/>
    </xf>
    <xf numFmtId="169" fontId="10" fillId="4" borderId="42" xfId="0" applyNumberFormat="1" applyFont="1" applyFill="1" applyBorder="1" applyAlignment="1">
      <alignment horizontal="center"/>
    </xf>
    <xf numFmtId="0" fontId="11" fillId="4" borderId="99" xfId="0" applyFont="1" applyFill="1" applyBorder="1"/>
    <xf numFmtId="15" fontId="11" fillId="3" borderId="56" xfId="0" applyNumberFormat="1" applyFont="1" applyFill="1" applyBorder="1"/>
    <xf numFmtId="164" fontId="13" fillId="4" borderId="43" xfId="0" applyNumberFormat="1" applyFont="1" applyFill="1" applyBorder="1" applyAlignment="1">
      <alignment horizontal="left"/>
    </xf>
    <xf numFmtId="0" fontId="17" fillId="0" borderId="88" xfId="0" applyFont="1" applyBorder="1" applyAlignment="1">
      <alignment vertical="top" wrapText="1"/>
    </xf>
    <xf numFmtId="0" fontId="17" fillId="5" borderId="0" xfId="0" applyFont="1" applyFill="1" applyAlignment="1">
      <alignment vertical="top" wrapText="1"/>
    </xf>
    <xf numFmtId="0" fontId="17" fillId="0" borderId="88" xfId="0" applyFont="1" applyBorder="1" applyAlignment="1">
      <alignment vertical="center" wrapText="1"/>
    </xf>
    <xf numFmtId="0" fontId="11" fillId="4" borderId="42" xfId="0" applyFont="1" applyFill="1" applyBorder="1" applyAlignment="1">
      <alignment horizontal="right"/>
    </xf>
    <xf numFmtId="0" fontId="17" fillId="0" borderId="0" xfId="0" applyFont="1" applyAlignment="1">
      <alignment vertical="center" wrapText="1"/>
    </xf>
    <xf numFmtId="0" fontId="6" fillId="0" borderId="91" xfId="0" applyFont="1" applyBorder="1" applyAlignment="1" applyProtection="1">
      <alignment horizontal="center"/>
      <protection locked="0"/>
    </xf>
    <xf numFmtId="4" fontId="0" fillId="0" borderId="12" xfId="0" applyNumberFormat="1" applyBorder="1" applyProtection="1">
      <protection locked="0"/>
    </xf>
    <xf numFmtId="4" fontId="0" fillId="0" borderId="12" xfId="0" applyNumberFormat="1" applyBorder="1"/>
    <xf numFmtId="4" fontId="6" fillId="0" borderId="12" xfId="0" applyNumberFormat="1" applyFont="1" applyBorder="1"/>
    <xf numFmtId="164" fontId="2" fillId="0" borderId="92" xfId="2" applyNumberFormat="1" applyFont="1" applyBorder="1" applyAlignment="1">
      <alignment horizontal="center"/>
    </xf>
    <xf numFmtId="1" fontId="6" fillId="2" borderId="88" xfId="0" applyNumberFormat="1" applyFont="1" applyFill="1" applyBorder="1"/>
    <xf numFmtId="164" fontId="2" fillId="2" borderId="88" xfId="2" applyNumberFormat="1" applyFont="1" applyFill="1" applyBorder="1" applyAlignment="1" applyProtection="1">
      <alignment horizontal="center"/>
      <protection locked="0"/>
    </xf>
    <xf numFmtId="0" fontId="20" fillId="0" borderId="88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20" fillId="0" borderId="1" xfId="0" applyFont="1" applyBorder="1" applyAlignment="1">
      <alignment horizontal="right"/>
    </xf>
    <xf numFmtId="0" fontId="20" fillId="0" borderId="3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0" fillId="0" borderId="6" xfId="0" applyFont="1" applyBorder="1" applyAlignment="1">
      <alignment horizontal="right"/>
    </xf>
    <xf numFmtId="0" fontId="20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0" fontId="20" fillId="0" borderId="88" xfId="0" applyFont="1" applyBorder="1" applyAlignment="1">
      <alignment horizontal="right" wrapText="1"/>
    </xf>
    <xf numFmtId="0" fontId="20" fillId="0" borderId="89" xfId="0" applyFont="1" applyBorder="1" applyAlignment="1">
      <alignment horizontal="right"/>
    </xf>
    <xf numFmtId="167" fontId="20" fillId="0" borderId="88" xfId="0" applyNumberFormat="1" applyFont="1" applyBorder="1" applyAlignment="1" applyProtection="1">
      <alignment horizontal="right"/>
      <protection locked="0"/>
    </xf>
    <xf numFmtId="167" fontId="20" fillId="0" borderId="88" xfId="0" applyNumberFormat="1" applyFont="1" applyBorder="1" applyAlignment="1">
      <alignment horizontal="right"/>
    </xf>
    <xf numFmtId="0" fontId="20" fillId="0" borderId="91" xfId="0" applyFont="1" applyBorder="1" applyAlignment="1">
      <alignment horizontal="right"/>
    </xf>
    <xf numFmtId="0" fontId="20" fillId="0" borderId="92" xfId="0" applyFont="1" applyBorder="1" applyAlignment="1">
      <alignment horizontal="right"/>
    </xf>
    <xf numFmtId="0" fontId="20" fillId="0" borderId="95" xfId="0" applyFont="1" applyBorder="1" applyAlignment="1">
      <alignment horizontal="right"/>
    </xf>
    <xf numFmtId="0" fontId="20" fillId="0" borderId="21" xfId="0" applyFont="1" applyBorder="1" applyAlignment="1">
      <alignment horizontal="right"/>
    </xf>
    <xf numFmtId="0" fontId="20" fillId="0" borderId="12" xfId="0" applyFont="1" applyBorder="1" applyAlignment="1">
      <alignment horizontal="right"/>
    </xf>
    <xf numFmtId="0" fontId="20" fillId="0" borderId="37" xfId="0" applyFont="1" applyBorder="1" applyAlignment="1">
      <alignment horizontal="right"/>
    </xf>
    <xf numFmtId="0" fontId="20" fillId="0" borderId="20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20" fillId="0" borderId="15" xfId="0" applyFont="1" applyBorder="1" applyAlignment="1">
      <alignment horizontal="right"/>
    </xf>
    <xf numFmtId="0" fontId="7" fillId="0" borderId="22" xfId="0" applyFont="1" applyBorder="1" applyAlignment="1">
      <alignment horizontal="right"/>
    </xf>
    <xf numFmtId="0" fontId="7" fillId="0" borderId="16" xfId="0" applyFont="1" applyBorder="1" applyAlignment="1">
      <alignment horizontal="right"/>
    </xf>
    <xf numFmtId="14" fontId="7" fillId="0" borderId="17" xfId="5" applyNumberFormat="1" applyFont="1" applyFill="1" applyBorder="1" applyAlignment="1" applyProtection="1">
      <alignment horizontal="right"/>
      <protection locked="0"/>
    </xf>
    <xf numFmtId="2" fontId="7" fillId="0" borderId="15" xfId="0" applyNumberFormat="1" applyFont="1" applyBorder="1" applyAlignment="1">
      <alignment horizontal="right"/>
    </xf>
    <xf numFmtId="2" fontId="7" fillId="0" borderId="15" xfId="5" applyNumberFormat="1" applyFont="1" applyFill="1" applyBorder="1" applyAlignment="1">
      <alignment horizontal="right"/>
    </xf>
    <xf numFmtId="0" fontId="7" fillId="0" borderId="15" xfId="5" applyNumberFormat="1" applyFont="1" applyFill="1" applyBorder="1" applyAlignment="1">
      <alignment horizontal="right"/>
    </xf>
    <xf numFmtId="0" fontId="7" fillId="0" borderId="15" xfId="5" applyFont="1" applyFill="1" applyBorder="1" applyAlignment="1">
      <alignment horizontal="right"/>
    </xf>
    <xf numFmtId="14" fontId="7" fillId="0" borderId="17" xfId="0" applyNumberFormat="1" applyFont="1" applyBorder="1" applyAlignment="1" applyProtection="1">
      <alignment horizontal="right"/>
      <protection locked="0"/>
    </xf>
    <xf numFmtId="0" fontId="7" fillId="0" borderId="0" xfId="5" applyFont="1" applyFill="1" applyAlignment="1">
      <alignment horizontal="right"/>
    </xf>
    <xf numFmtId="0" fontId="7" fillId="0" borderId="17" xfId="0" applyFont="1" applyBorder="1" applyAlignment="1" applyProtection="1">
      <alignment horizontal="right"/>
      <protection locked="0"/>
    </xf>
    <xf numFmtId="2" fontId="7" fillId="0" borderId="17" xfId="0" applyNumberFormat="1" applyFont="1" applyBorder="1" applyAlignment="1" applyProtection="1">
      <alignment horizontal="right"/>
      <protection locked="0"/>
    </xf>
    <xf numFmtId="4" fontId="20" fillId="0" borderId="19" xfId="0" applyNumberFormat="1" applyFont="1" applyBorder="1" applyAlignment="1">
      <alignment horizontal="right"/>
    </xf>
    <xf numFmtId="0" fontId="20" fillId="0" borderId="19" xfId="0" applyFont="1" applyBorder="1" applyAlignment="1">
      <alignment horizontal="right"/>
    </xf>
    <xf numFmtId="1" fontId="20" fillId="0" borderId="19" xfId="0" applyNumberFormat="1" applyFont="1" applyBorder="1" applyAlignment="1">
      <alignment horizontal="right"/>
    </xf>
    <xf numFmtId="0" fontId="7" fillId="0" borderId="19" xfId="0" applyFont="1" applyBorder="1" applyAlignment="1">
      <alignment horizontal="right"/>
    </xf>
    <xf numFmtId="0" fontId="7" fillId="0" borderId="34" xfId="0" applyFont="1" applyBorder="1" applyAlignment="1">
      <alignment horizontal="right"/>
    </xf>
    <xf numFmtId="0" fontId="7" fillId="0" borderId="36" xfId="0" applyFont="1" applyBorder="1" applyAlignment="1">
      <alignment horizontal="right"/>
    </xf>
    <xf numFmtId="16" fontId="7" fillId="0" borderId="0" xfId="0" applyNumberFormat="1" applyFont="1" applyAlignment="1">
      <alignment horizontal="right"/>
    </xf>
    <xf numFmtId="0" fontId="7" fillId="0" borderId="20" xfId="0" applyFont="1" applyBorder="1" applyAlignment="1">
      <alignment horizontal="right"/>
    </xf>
    <xf numFmtId="0" fontId="7" fillId="0" borderId="21" xfId="0" applyFont="1" applyBorder="1" applyAlignment="1">
      <alignment horizontal="right"/>
    </xf>
    <xf numFmtId="0" fontId="7" fillId="0" borderId="37" xfId="0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0" fontId="1" fillId="0" borderId="93" xfId="0" applyFont="1" applyBorder="1" applyAlignment="1">
      <alignment horizontal="center"/>
    </xf>
    <xf numFmtId="0" fontId="1" fillId="0" borderId="91" xfId="0" applyFont="1" applyBorder="1" applyAlignment="1">
      <alignment horizontal="center"/>
    </xf>
    <xf numFmtId="0" fontId="7" fillId="0" borderId="80" xfId="0" applyFont="1" applyBorder="1" applyAlignment="1" applyProtection="1">
      <alignment horizontal="center"/>
      <protection locked="0"/>
    </xf>
    <xf numFmtId="0" fontId="7" fillId="0" borderId="89" xfId="0" applyFont="1" applyBorder="1" applyAlignment="1" applyProtection="1">
      <alignment horizontal="center"/>
      <protection locked="0"/>
    </xf>
    <xf numFmtId="0" fontId="7" fillId="0" borderId="90" xfId="0" applyFont="1" applyBorder="1" applyAlignment="1" applyProtection="1">
      <alignment horizontal="center"/>
      <protection locked="0"/>
    </xf>
    <xf numFmtId="0" fontId="1" fillId="0" borderId="9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0" fillId="0" borderId="93" xfId="0" applyFont="1" applyBorder="1" applyAlignment="1">
      <alignment horizontal="right"/>
    </xf>
    <xf numFmtId="0" fontId="20" fillId="0" borderId="91" xfId="0" applyFont="1" applyBorder="1" applyAlignment="1">
      <alignment horizontal="right"/>
    </xf>
    <xf numFmtId="0" fontId="7" fillId="0" borderId="80" xfId="0" applyFont="1" applyBorder="1" applyAlignment="1" applyProtection="1">
      <alignment horizontal="right"/>
      <protection locked="0"/>
    </xf>
    <xf numFmtId="0" fontId="7" fillId="0" borderId="89" xfId="0" applyFont="1" applyBorder="1" applyAlignment="1" applyProtection="1">
      <alignment horizontal="right"/>
      <protection locked="0"/>
    </xf>
    <xf numFmtId="0" fontId="7" fillId="0" borderId="90" xfId="0" applyFont="1" applyBorder="1" applyAlignment="1" applyProtection="1">
      <alignment horizontal="right"/>
      <protection locked="0"/>
    </xf>
    <xf numFmtId="0" fontId="20" fillId="0" borderId="94" xfId="0" applyFont="1" applyBorder="1" applyAlignment="1">
      <alignment horizontal="right"/>
    </xf>
    <xf numFmtId="0" fontId="20" fillId="0" borderId="22" xfId="0" applyFont="1" applyBorder="1" applyAlignment="1">
      <alignment horizontal="right"/>
    </xf>
    <xf numFmtId="0" fontId="20" fillId="0" borderId="38" xfId="0" applyFont="1" applyBorder="1" applyAlignment="1">
      <alignment horizontal="right"/>
    </xf>
    <xf numFmtId="0" fontId="20" fillId="0" borderId="37" xfId="0" applyFont="1" applyBorder="1" applyAlignment="1">
      <alignment horizontal="right"/>
    </xf>
    <xf numFmtId="16" fontId="20" fillId="0" borderId="39" xfId="0" applyNumberFormat="1" applyFont="1" applyBorder="1" applyAlignment="1">
      <alignment horizontal="right"/>
    </xf>
    <xf numFmtId="0" fontId="20" fillId="0" borderId="40" xfId="0" applyFont="1" applyBorder="1" applyAlignment="1">
      <alignment horizontal="right"/>
    </xf>
    <xf numFmtId="49" fontId="10" fillId="4" borderId="66" xfId="0" applyNumberFormat="1" applyFont="1" applyFill="1" applyBorder="1" applyAlignment="1">
      <alignment horizontal="center"/>
    </xf>
    <xf numFmtId="0" fontId="11" fillId="4" borderId="68" xfId="0" applyFont="1" applyFill="1" applyBorder="1"/>
    <xf numFmtId="49" fontId="16" fillId="4" borderId="43" xfId="0" applyNumberFormat="1" applyFont="1" applyFill="1" applyBorder="1" applyAlignment="1">
      <alignment horizontal="center"/>
    </xf>
    <xf numFmtId="0" fontId="11" fillId="4" borderId="44" xfId="0" applyFont="1" applyFill="1" applyBorder="1"/>
    <xf numFmtId="0" fontId="11" fillId="4" borderId="45" xfId="0" applyFont="1" applyFill="1" applyBorder="1"/>
    <xf numFmtId="0" fontId="11" fillId="4" borderId="67" xfId="0" applyFont="1" applyFill="1" applyBorder="1"/>
    <xf numFmtId="0" fontId="10" fillId="4" borderId="74" xfId="0" applyFont="1" applyFill="1" applyBorder="1" applyAlignment="1">
      <alignment horizontal="center"/>
    </xf>
    <xf numFmtId="0" fontId="11" fillId="4" borderId="75" xfId="0" applyFont="1" applyFill="1" applyBorder="1"/>
    <xf numFmtId="0" fontId="11" fillId="4" borderId="76" xfId="0" applyFont="1" applyFill="1" applyBorder="1"/>
    <xf numFmtId="49" fontId="10" fillId="4" borderId="96" xfId="0" applyNumberFormat="1" applyFont="1" applyFill="1" applyBorder="1" applyAlignment="1">
      <alignment horizontal="center"/>
    </xf>
    <xf numFmtId="0" fontId="11" fillId="4" borderId="97" xfId="0" applyFont="1" applyFill="1" applyBorder="1"/>
    <xf numFmtId="0" fontId="1" fillId="0" borderId="27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7" fillId="0" borderId="25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6" xfId="0" applyFont="1" applyBorder="1" applyAlignment="1" applyProtection="1">
      <alignment horizontal="center"/>
      <protection locked="0"/>
    </xf>
  </cellXfs>
  <cellStyles count="6">
    <cellStyle name="Good" xfId="5" builtinId="26"/>
    <cellStyle name="Normal" xfId="0" builtinId="0"/>
    <cellStyle name="Normal 2" xfId="3" xr:uid="{00000000-0005-0000-0000-000001000000}"/>
    <cellStyle name="Normal 3" xfId="4" xr:uid="{00000000-0005-0000-0000-000002000000}"/>
    <cellStyle name="Normal_Redistribution and journal forms.xls" xfId="1" xr:uid="{00000000-0005-0000-0000-000003000000}"/>
    <cellStyle name="Normal_Redistribution and journal forms.xls 2" xfId="2" xr:uid="{00000000-0005-0000-0000-000004000000}"/>
  </cellStyles>
  <dxfs count="105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ichelle Smith" id="{3CA71DAD-D2C7-47C7-8EDD-CFAABB3BA7C1}" userId="S::Michelle.Smith@surreyheath.gov.uk::9e0f5197-f150-4ff2-86e3-4ae48864f37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2" dT="2023-01-18T14:19:40.58" personId="{3CA71DAD-D2C7-47C7-8EDD-CFAABB3BA7C1}" id="{E4CC5832-966A-49C3-9AE2-5D9391C61219}">
    <text>Code not known until Sarah returns and confirms what spend is for.  Using this code for now to post the transactions.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4245B-F6E7-44BD-BE24-28EC4403D01B}">
  <sheetPr>
    <tabColor theme="3" tint="0.39997558519241921"/>
  </sheetPr>
  <dimension ref="A1:Z19"/>
  <sheetViews>
    <sheetView workbookViewId="0"/>
  </sheetViews>
  <sheetFormatPr defaultColWidth="9.140625" defaultRowHeight="12.75" outlineLevelCol="1" x14ac:dyDescent="0.2"/>
  <cols>
    <col min="1" max="1" width="11.85546875" bestFit="1" customWidth="1"/>
    <col min="2" max="2" width="10.42578125" customWidth="1"/>
    <col min="3" max="6" width="15.7109375" customWidth="1"/>
    <col min="7" max="7" width="8.42578125" customWidth="1"/>
    <col min="8" max="8" width="9" customWidth="1"/>
    <col min="9" max="9" width="11.7109375" bestFit="1" customWidth="1"/>
    <col min="10" max="10" width="3" customWidth="1"/>
    <col min="11" max="11" width="29.7109375" customWidth="1"/>
    <col min="12" max="12" width="50.7109375" customWidth="1"/>
    <col min="13" max="14" width="27.42578125" customWidth="1"/>
    <col min="16" max="19" width="0" hidden="1" customWidth="1" outlineLevel="1"/>
    <col min="20" max="20" width="9.140625" collapsed="1"/>
  </cols>
  <sheetData>
    <row r="1" spans="1:26" ht="14.25" x14ac:dyDescent="0.2">
      <c r="A1" s="144" t="s">
        <v>0</v>
      </c>
      <c r="B1" s="260" t="s">
        <v>1</v>
      </c>
      <c r="C1" s="261"/>
      <c r="D1" s="261"/>
      <c r="E1" s="262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5"/>
      <c r="N2" s="6"/>
    </row>
    <row r="3" spans="1:26" ht="14.25" x14ac:dyDescent="0.2">
      <c r="A3" s="7" t="s">
        <v>2</v>
      </c>
      <c r="B3" s="260" t="s">
        <v>122</v>
      </c>
      <c r="C3" s="261"/>
      <c r="D3" s="261"/>
      <c r="E3" s="262"/>
      <c r="F3" s="8"/>
      <c r="G3" s="8"/>
      <c r="H3" s="8"/>
      <c r="I3" s="8"/>
      <c r="J3" s="8"/>
      <c r="K3" s="8"/>
      <c r="N3" s="6"/>
    </row>
    <row r="4" spans="1:26" x14ac:dyDescent="0.2">
      <c r="A4" s="5"/>
      <c r="N4" s="6"/>
    </row>
    <row r="5" spans="1:26" ht="25.5" x14ac:dyDescent="0.2">
      <c r="A5" s="145" t="s">
        <v>3</v>
      </c>
      <c r="B5" s="146" t="s">
        <v>4</v>
      </c>
      <c r="C5" s="147">
        <v>44907</v>
      </c>
      <c r="D5" s="164" t="s">
        <v>102</v>
      </c>
      <c r="E5" s="165">
        <v>44937</v>
      </c>
      <c r="F5" s="69"/>
      <c r="G5" s="11"/>
      <c r="H5" s="12"/>
      <c r="I5" s="12"/>
      <c r="J5" s="12"/>
      <c r="K5" s="12"/>
      <c r="N5" s="6"/>
    </row>
    <row r="6" spans="1:26" x14ac:dyDescent="0.2">
      <c r="A6" s="5"/>
      <c r="N6" s="6"/>
    </row>
    <row r="7" spans="1:26" x14ac:dyDescent="0.2">
      <c r="A7" s="5"/>
      <c r="N7" s="6"/>
    </row>
    <row r="8" spans="1:26" x14ac:dyDescent="0.2">
      <c r="A8" s="182" t="s">
        <v>6</v>
      </c>
      <c r="B8" s="148" t="s">
        <v>7</v>
      </c>
      <c r="C8" s="148" t="s">
        <v>8</v>
      </c>
      <c r="D8" s="148" t="s">
        <v>7</v>
      </c>
      <c r="E8" s="148" t="s">
        <v>9</v>
      </c>
      <c r="F8" s="148" t="s">
        <v>10</v>
      </c>
      <c r="G8" s="258" t="s">
        <v>11</v>
      </c>
      <c r="H8" s="263"/>
      <c r="I8" s="263"/>
      <c r="J8" s="259"/>
      <c r="K8" s="182" t="s">
        <v>12</v>
      </c>
      <c r="L8" s="148" t="s">
        <v>13</v>
      </c>
      <c r="M8" s="149" t="s">
        <v>14</v>
      </c>
      <c r="N8" s="149" t="s">
        <v>15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x14ac:dyDescent="0.2">
      <c r="A9" s="55" t="s">
        <v>16</v>
      </c>
      <c r="B9" s="18" t="s">
        <v>17</v>
      </c>
      <c r="C9" s="18" t="s">
        <v>18</v>
      </c>
      <c r="D9" s="18" t="s">
        <v>18</v>
      </c>
      <c r="E9" s="18" t="s">
        <v>19</v>
      </c>
      <c r="F9" s="18" t="s">
        <v>18</v>
      </c>
      <c r="G9" s="264"/>
      <c r="H9" s="265"/>
      <c r="I9" s="265"/>
      <c r="J9" s="266"/>
      <c r="K9" s="55" t="s">
        <v>20</v>
      </c>
      <c r="L9" s="18" t="s">
        <v>21</v>
      </c>
      <c r="M9" s="56"/>
      <c r="N9" s="57" t="s">
        <v>22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x14ac:dyDescent="0.2">
      <c r="A10" s="58" t="s">
        <v>23</v>
      </c>
      <c r="B10" s="22" t="s">
        <v>24</v>
      </c>
      <c r="C10" s="22" t="s">
        <v>25</v>
      </c>
      <c r="D10" s="22" t="s">
        <v>25</v>
      </c>
      <c r="E10" s="22" t="s">
        <v>25</v>
      </c>
      <c r="F10" s="22" t="s">
        <v>25</v>
      </c>
      <c r="G10" s="23" t="s">
        <v>26</v>
      </c>
      <c r="H10" s="23" t="s">
        <v>27</v>
      </c>
      <c r="I10" s="23" t="s">
        <v>28</v>
      </c>
      <c r="J10" s="23"/>
      <c r="K10" s="59" t="s">
        <v>29</v>
      </c>
      <c r="L10" s="24"/>
      <c r="M10" s="40"/>
      <c r="N10" s="25"/>
    </row>
    <row r="11" spans="1:26" ht="15.75" x14ac:dyDescent="0.25">
      <c r="A11" s="47">
        <v>44936</v>
      </c>
      <c r="B11" s="150" t="s">
        <v>38</v>
      </c>
      <c r="C11" s="151">
        <v>15.6</v>
      </c>
      <c r="D11" s="152">
        <v>2.6</v>
      </c>
      <c r="E11" s="151"/>
      <c r="F11" s="157">
        <v>13</v>
      </c>
      <c r="G11" s="153">
        <v>140</v>
      </c>
      <c r="H11" s="153">
        <v>4020</v>
      </c>
      <c r="I11" s="162">
        <v>140</v>
      </c>
      <c r="J11" s="154"/>
      <c r="K11" s="154" t="s">
        <v>121</v>
      </c>
      <c r="L11" s="155" t="s">
        <v>128</v>
      </c>
      <c r="M11" s="155" t="s">
        <v>129</v>
      </c>
      <c r="N11" s="166" t="s">
        <v>130</v>
      </c>
      <c r="P11" t="b">
        <f t="shared" ref="P11" si="0">OR(G11&lt;100,LEN(G11)=2)</f>
        <v>0</v>
      </c>
      <c r="Q11" t="b">
        <f t="shared" ref="Q11" si="1">OR(H11&lt;1000,LEN(H11)=3)</f>
        <v>0</v>
      </c>
      <c r="R11" t="b">
        <f t="shared" ref="R11" si="2">IF(I11&lt;1000,TRUE)</f>
        <v>1</v>
      </c>
      <c r="S11" t="e">
        <f>OR(#REF!&lt;100000,LEN(#REF!)=5)</f>
        <v>#REF!</v>
      </c>
    </row>
    <row r="12" spans="1:26" ht="13.5" thickBot="1" x14ac:dyDescent="0.25">
      <c r="A12" s="267" t="s">
        <v>131</v>
      </c>
      <c r="B12" s="268"/>
      <c r="C12" s="36">
        <f>SUM(C11:C11)</f>
        <v>15.6</v>
      </c>
      <c r="D12" s="36">
        <f>SUM(D11:D11)</f>
        <v>2.6</v>
      </c>
      <c r="E12" s="36"/>
      <c r="F12" s="176">
        <f>SUM(F11:F11)</f>
        <v>13</v>
      </c>
      <c r="G12" s="62"/>
      <c r="H12" s="62"/>
      <c r="I12" s="62"/>
      <c r="J12" s="37"/>
      <c r="K12" s="37"/>
      <c r="L12" s="43"/>
      <c r="M12" s="63"/>
      <c r="N12" s="44"/>
    </row>
    <row r="14" spans="1:26" x14ac:dyDescent="0.2">
      <c r="B14" s="258" t="s">
        <v>34</v>
      </c>
      <c r="C14" s="259"/>
    </row>
    <row r="15" spans="1:26" x14ac:dyDescent="0.2">
      <c r="B15" s="38" t="s">
        <v>35</v>
      </c>
      <c r="C15" s="39" t="s">
        <v>36</v>
      </c>
    </row>
    <row r="16" spans="1:26" x14ac:dyDescent="0.2">
      <c r="B16" s="38" t="s">
        <v>30</v>
      </c>
      <c r="C16" s="39" t="s">
        <v>37</v>
      </c>
      <c r="I16" s="70"/>
      <c r="K16" s="52"/>
    </row>
    <row r="17" spans="2:11" x14ac:dyDescent="0.2">
      <c r="B17" s="38" t="s">
        <v>38</v>
      </c>
      <c r="C17" s="39" t="s">
        <v>39</v>
      </c>
      <c r="F17" s="52"/>
      <c r="I17" s="70"/>
      <c r="K17" s="52"/>
    </row>
    <row r="18" spans="2:11" x14ac:dyDescent="0.2">
      <c r="B18" s="40" t="s">
        <v>32</v>
      </c>
      <c r="C18" s="64" t="s">
        <v>40</v>
      </c>
      <c r="I18" s="70"/>
      <c r="K18" s="52"/>
    </row>
    <row r="19" spans="2:11" x14ac:dyDescent="0.2">
      <c r="I19" s="70"/>
      <c r="K19" s="52"/>
    </row>
  </sheetData>
  <mergeCells count="6">
    <mergeCell ref="B14:C14"/>
    <mergeCell ref="B1:E1"/>
    <mergeCell ref="B3:E3"/>
    <mergeCell ref="G8:J8"/>
    <mergeCell ref="G9:J9"/>
    <mergeCell ref="A12:B12"/>
  </mergeCells>
  <conditionalFormatting sqref="J11">
    <cfRule type="expression" priority="92" stopIfTrue="1">
      <formula>AND(SUM($P11:$T11)&gt;0,NOT(ISBLANK(J11)))</formula>
    </cfRule>
    <cfRule type="expression" dxfId="104" priority="93" stopIfTrue="1">
      <formula>SUM($P11:$T11)&gt;0</formula>
    </cfRule>
  </conditionalFormatting>
  <conditionalFormatting sqref="C5 B1:E1 B3:E3 C11">
    <cfRule type="expression" dxfId="103" priority="94" stopIfTrue="1">
      <formula>ISBLANK(B1)</formula>
    </cfRule>
  </conditionalFormatting>
  <conditionalFormatting sqref="L11:N11">
    <cfRule type="expression" dxfId="102" priority="95" stopIfTrue="1">
      <formula>AND(NOT(ISBLANK($C11)),ISBLANK(L11))</formula>
    </cfRule>
  </conditionalFormatting>
  <conditionalFormatting sqref="B11">
    <cfRule type="expression" dxfId="101" priority="96" stopIfTrue="1">
      <formula>AND(NOT(ISBLANK(C11)),ISBLANK(B11))</formula>
    </cfRule>
  </conditionalFormatting>
  <conditionalFormatting sqref="A11">
    <cfRule type="expression" dxfId="100" priority="97" stopIfTrue="1">
      <formula>AND(NOT(ISBLANK(C11)),ISBLANK(A11))</formula>
    </cfRule>
  </conditionalFormatting>
  <conditionalFormatting sqref="E11">
    <cfRule type="expression" dxfId="99" priority="98" stopIfTrue="1">
      <formula>AND(NOT(ISBLANK(C11)),ISBLANK(E11),B11="S")</formula>
    </cfRule>
  </conditionalFormatting>
  <conditionalFormatting sqref="K11">
    <cfRule type="expression" priority="87" stopIfTrue="1">
      <formula>AND(SUM($P11:$T11)&gt;0,NOT(ISBLANK(K11)))</formula>
    </cfRule>
    <cfRule type="expression" dxfId="98" priority="88" stopIfTrue="1">
      <formula>SUM($P11:$T11)&gt;0</formula>
    </cfRule>
  </conditionalFormatting>
  <dataValidations count="3">
    <dataValidation type="date" allowBlank="1" showInputMessage="1" showErrorMessage="1" sqref="C5" xr:uid="{951B00C6-9B8A-4F41-BE4C-7A8B49020A30}">
      <formula1>NOW()-120</formula1>
      <formula2>NOW()</formula2>
    </dataValidation>
    <dataValidation type="list" allowBlank="1" showInputMessage="1" showErrorMessage="1" sqref="B1:E1" xr:uid="{65F6D3F4-45FE-49F3-8DD2-CC32248CC718}">
      <formula1>"BARCLAYCARD,CORPORATE CARD"</formula1>
    </dataValidation>
    <dataValidation type="list" allowBlank="1" showInputMessage="1" showErrorMessage="1" sqref="B11" xr:uid="{3F73B708-36DC-496D-B5CD-0257BF83F29C}">
      <formula1>$B$15:$B$18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25280-6D4D-4366-A269-75C7C94263D3}">
  <sheetPr>
    <tabColor rgb="FF00B0F0"/>
  </sheetPr>
  <dimension ref="A1:Z33"/>
  <sheetViews>
    <sheetView workbookViewId="0">
      <selection activeCell="B4" sqref="B4"/>
    </sheetView>
  </sheetViews>
  <sheetFormatPr defaultColWidth="9.140625" defaultRowHeight="12.75" outlineLevelCol="1" x14ac:dyDescent="0.2"/>
  <cols>
    <col min="1" max="1" width="11.85546875" bestFit="1" customWidth="1"/>
    <col min="2" max="2" width="10.42578125" customWidth="1"/>
    <col min="3" max="6" width="15.7109375" customWidth="1"/>
    <col min="7" max="7" width="8.42578125" customWidth="1"/>
    <col min="8" max="8" width="9" customWidth="1"/>
    <col min="9" max="9" width="11.7109375" bestFit="1" customWidth="1"/>
    <col min="10" max="10" width="3" customWidth="1"/>
    <col min="11" max="11" width="29.7109375" customWidth="1"/>
    <col min="12" max="12" width="50.7109375" customWidth="1"/>
    <col min="13" max="14" width="27.42578125" customWidth="1"/>
    <col min="16" max="19" width="0" hidden="1" customWidth="1" outlineLevel="1"/>
    <col min="20" max="20" width="9.140625" collapsed="1"/>
  </cols>
  <sheetData>
    <row r="1" spans="1:26" ht="36.75" customHeight="1" x14ac:dyDescent="0.2">
      <c r="A1" s="144" t="s">
        <v>0</v>
      </c>
      <c r="B1" s="260" t="s">
        <v>100</v>
      </c>
      <c r="C1" s="261"/>
      <c r="D1" s="261"/>
      <c r="E1" s="262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5"/>
      <c r="N2" s="6"/>
    </row>
    <row r="3" spans="1:26" ht="36.75" customHeight="1" x14ac:dyDescent="0.2">
      <c r="A3" s="7" t="s">
        <v>2</v>
      </c>
      <c r="B3" s="260" t="s">
        <v>106</v>
      </c>
      <c r="C3" s="261"/>
      <c r="D3" s="261"/>
      <c r="E3" s="262"/>
      <c r="F3" s="8"/>
      <c r="G3" s="8"/>
      <c r="H3" s="8"/>
      <c r="I3" s="8"/>
      <c r="J3" s="8"/>
      <c r="K3" s="8"/>
      <c r="N3" s="6"/>
    </row>
    <row r="4" spans="1:26" x14ac:dyDescent="0.2">
      <c r="A4" s="5"/>
      <c r="N4" s="6"/>
    </row>
    <row r="5" spans="1:26" ht="36" customHeight="1" x14ac:dyDescent="0.2">
      <c r="A5" s="145" t="s">
        <v>3</v>
      </c>
      <c r="B5" s="146" t="s">
        <v>4</v>
      </c>
      <c r="C5" s="147">
        <v>44907</v>
      </c>
      <c r="D5" s="146" t="s">
        <v>5</v>
      </c>
      <c r="E5" s="158">
        <v>44937</v>
      </c>
      <c r="F5" s="8"/>
      <c r="G5" s="11"/>
      <c r="H5" s="12"/>
      <c r="I5" s="12"/>
      <c r="J5" s="12"/>
      <c r="K5" s="12"/>
      <c r="N5" s="6"/>
    </row>
    <row r="6" spans="1:26" x14ac:dyDescent="0.2">
      <c r="A6" s="5"/>
      <c r="N6" s="6"/>
    </row>
    <row r="7" spans="1:26" x14ac:dyDescent="0.2">
      <c r="A7" s="5"/>
      <c r="N7" s="6"/>
    </row>
    <row r="8" spans="1:26" x14ac:dyDescent="0.2">
      <c r="A8" s="182" t="s">
        <v>6</v>
      </c>
      <c r="B8" s="148" t="s">
        <v>7</v>
      </c>
      <c r="C8" s="148" t="s">
        <v>8</v>
      </c>
      <c r="D8" s="148" t="s">
        <v>7</v>
      </c>
      <c r="E8" s="148" t="s">
        <v>9</v>
      </c>
      <c r="F8" s="148" t="s">
        <v>10</v>
      </c>
      <c r="G8" s="258" t="s">
        <v>11</v>
      </c>
      <c r="H8" s="263"/>
      <c r="I8" s="263"/>
      <c r="J8" s="259"/>
      <c r="K8" s="182" t="s">
        <v>12</v>
      </c>
      <c r="L8" s="148" t="s">
        <v>13</v>
      </c>
      <c r="M8" s="149" t="s">
        <v>14</v>
      </c>
      <c r="N8" s="149" t="s">
        <v>15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x14ac:dyDescent="0.2">
      <c r="A9" s="55" t="s">
        <v>16</v>
      </c>
      <c r="B9" s="18" t="s">
        <v>17</v>
      </c>
      <c r="C9" s="18" t="s">
        <v>18</v>
      </c>
      <c r="D9" s="18" t="s">
        <v>18</v>
      </c>
      <c r="E9" s="18" t="s">
        <v>19</v>
      </c>
      <c r="F9" s="18" t="s">
        <v>18</v>
      </c>
      <c r="G9" s="264"/>
      <c r="H9" s="265"/>
      <c r="I9" s="265"/>
      <c r="J9" s="266"/>
      <c r="K9" s="55" t="s">
        <v>20</v>
      </c>
      <c r="L9" s="18" t="s">
        <v>21</v>
      </c>
      <c r="M9" s="56"/>
      <c r="N9" s="57" t="s">
        <v>22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x14ac:dyDescent="0.2">
      <c r="A10" s="58" t="s">
        <v>23</v>
      </c>
      <c r="B10" s="22" t="s">
        <v>24</v>
      </c>
      <c r="C10" s="22" t="s">
        <v>25</v>
      </c>
      <c r="D10" s="22" t="s">
        <v>25</v>
      </c>
      <c r="E10" s="22" t="s">
        <v>25</v>
      </c>
      <c r="F10" s="22" t="s">
        <v>25</v>
      </c>
      <c r="G10" s="23" t="s">
        <v>26</v>
      </c>
      <c r="H10" s="23" t="s">
        <v>27</v>
      </c>
      <c r="I10" s="23" t="s">
        <v>28</v>
      </c>
      <c r="J10" s="23"/>
      <c r="K10" s="59" t="s">
        <v>29</v>
      </c>
      <c r="L10" s="24"/>
      <c r="M10" s="40"/>
      <c r="N10" s="25"/>
    </row>
    <row r="11" spans="1:26" ht="0.75" customHeight="1" x14ac:dyDescent="0.2">
      <c r="A11" s="21"/>
      <c r="B11" s="22"/>
      <c r="C11" s="22"/>
      <c r="D11" s="22"/>
      <c r="E11" s="22"/>
      <c r="F11" s="22"/>
      <c r="G11" s="23"/>
      <c r="H11" s="23"/>
      <c r="I11" s="23"/>
      <c r="J11" s="23"/>
      <c r="K11" s="23"/>
      <c r="L11" s="24"/>
      <c r="M11" s="40"/>
      <c r="N11" s="40"/>
    </row>
    <row r="12" spans="1:26" ht="20.100000000000001" customHeight="1" x14ac:dyDescent="0.25">
      <c r="A12" s="60">
        <v>44909</v>
      </c>
      <c r="B12" s="150" t="s">
        <v>30</v>
      </c>
      <c r="C12" s="151">
        <v>111.23</v>
      </c>
      <c r="D12" s="152"/>
      <c r="E12" s="151"/>
      <c r="F12" s="151">
        <v>111.23</v>
      </c>
      <c r="G12" s="210">
        <v>570</v>
      </c>
      <c r="H12" s="210">
        <v>2001</v>
      </c>
      <c r="I12" s="153"/>
      <c r="J12" s="160"/>
      <c r="K12" s="160" t="s">
        <v>169</v>
      </c>
      <c r="L12" s="211" t="s">
        <v>170</v>
      </c>
      <c r="M12" s="163" t="s">
        <v>31</v>
      </c>
      <c r="N12" s="163" t="s">
        <v>171</v>
      </c>
      <c r="P12" t="b">
        <f t="shared" ref="P12:P16" si="0">OR(G12&lt;100,LEN(G12)=2)</f>
        <v>0</v>
      </c>
      <c r="Q12" t="b">
        <f t="shared" ref="Q12:Q16" si="1">OR(H12&lt;1000,LEN(H12)=3)</f>
        <v>0</v>
      </c>
      <c r="R12" t="b">
        <f t="shared" ref="R12:R16" si="2">IF(I12&lt;1000,TRUE)</f>
        <v>1</v>
      </c>
      <c r="S12" t="e">
        <f>OR(#REF!&lt;100000,LEN(#REF!)=5)</f>
        <v>#REF!</v>
      </c>
    </row>
    <row r="13" spans="1:26" ht="20.100000000000001" customHeight="1" x14ac:dyDescent="0.25">
      <c r="A13" s="60">
        <v>44909</v>
      </c>
      <c r="B13" s="150" t="s">
        <v>30</v>
      </c>
      <c r="C13" s="151">
        <v>111.24</v>
      </c>
      <c r="D13" s="152"/>
      <c r="E13" s="151"/>
      <c r="F13" s="151">
        <v>111.24</v>
      </c>
      <c r="G13" s="210">
        <v>570</v>
      </c>
      <c r="H13" s="210">
        <v>2001</v>
      </c>
      <c r="I13" s="153"/>
      <c r="J13" s="160"/>
      <c r="K13" s="160" t="s">
        <v>169</v>
      </c>
      <c r="L13" s="211" t="s">
        <v>170</v>
      </c>
      <c r="M13" s="163" t="s">
        <v>31</v>
      </c>
      <c r="N13" s="163" t="s">
        <v>171</v>
      </c>
    </row>
    <row r="14" spans="1:26" ht="20.100000000000001" customHeight="1" x14ac:dyDescent="0.25">
      <c r="A14" s="60">
        <v>44909</v>
      </c>
      <c r="B14" s="150" t="s">
        <v>30</v>
      </c>
      <c r="C14" s="151">
        <v>111.24</v>
      </c>
      <c r="D14" s="152"/>
      <c r="E14" s="151"/>
      <c r="F14" s="151">
        <v>111.24</v>
      </c>
      <c r="G14" s="210">
        <v>570</v>
      </c>
      <c r="H14" s="210">
        <v>2001</v>
      </c>
      <c r="I14" s="153"/>
      <c r="J14" s="160"/>
      <c r="K14" s="160" t="s">
        <v>169</v>
      </c>
      <c r="L14" s="211" t="s">
        <v>170</v>
      </c>
      <c r="M14" s="163" t="s">
        <v>31</v>
      </c>
      <c r="N14" s="163" t="s">
        <v>171</v>
      </c>
    </row>
    <row r="15" spans="1:26" ht="20.100000000000001" customHeight="1" x14ac:dyDescent="0.25">
      <c r="A15" s="60">
        <v>44909</v>
      </c>
      <c r="B15" s="156" t="s">
        <v>30</v>
      </c>
      <c r="C15" s="151">
        <v>111.24</v>
      </c>
      <c r="D15" s="152"/>
      <c r="E15" s="151"/>
      <c r="F15" s="151">
        <v>111.24</v>
      </c>
      <c r="G15" s="210">
        <v>570</v>
      </c>
      <c r="H15" s="210">
        <v>2001</v>
      </c>
      <c r="I15" s="153"/>
      <c r="J15" s="160"/>
      <c r="K15" s="160" t="s">
        <v>169</v>
      </c>
      <c r="L15" s="211" t="s">
        <v>170</v>
      </c>
      <c r="M15" s="163" t="s">
        <v>31</v>
      </c>
      <c r="N15" s="163" t="s">
        <v>171</v>
      </c>
      <c r="P15" t="b">
        <f t="shared" si="0"/>
        <v>0</v>
      </c>
      <c r="Q15" t="b">
        <f t="shared" si="1"/>
        <v>0</v>
      </c>
      <c r="R15" t="b">
        <f t="shared" si="2"/>
        <v>1</v>
      </c>
      <c r="S15" t="e">
        <f>OR(#REF!&lt;100000,LEN(#REF!)=5)</f>
        <v>#REF!</v>
      </c>
    </row>
    <row r="16" spans="1:26" ht="20.100000000000001" customHeight="1" x14ac:dyDescent="0.25">
      <c r="A16" s="60">
        <v>44910</v>
      </c>
      <c r="B16" s="156" t="s">
        <v>30</v>
      </c>
      <c r="C16" s="151">
        <v>16.97</v>
      </c>
      <c r="D16" s="152"/>
      <c r="E16" s="151"/>
      <c r="F16" s="151">
        <v>16.97</v>
      </c>
      <c r="G16" s="210">
        <v>570</v>
      </c>
      <c r="H16" s="210">
        <v>2001</v>
      </c>
      <c r="I16" s="153"/>
      <c r="J16" s="160"/>
      <c r="K16" s="160" t="s">
        <v>169</v>
      </c>
      <c r="L16" s="211" t="s">
        <v>170</v>
      </c>
      <c r="M16" s="163" t="s">
        <v>31</v>
      </c>
      <c r="N16" s="163" t="s">
        <v>171</v>
      </c>
      <c r="P16" t="b">
        <f t="shared" si="0"/>
        <v>0</v>
      </c>
      <c r="Q16" t="b">
        <f t="shared" si="1"/>
        <v>0</v>
      </c>
      <c r="R16" t="b">
        <f t="shared" si="2"/>
        <v>1</v>
      </c>
      <c r="S16" t="e">
        <f>OR(#REF!&lt;100000,LEN(#REF!)=5)</f>
        <v>#REF!</v>
      </c>
    </row>
    <row r="17" spans="1:14" ht="20.100000000000001" customHeight="1" thickBot="1" x14ac:dyDescent="0.3">
      <c r="A17" s="267" t="s">
        <v>33</v>
      </c>
      <c r="B17" s="268"/>
      <c r="C17" s="36">
        <f>SUM(C12:C16)</f>
        <v>461.91999999999996</v>
      </c>
      <c r="D17" s="36">
        <f>SUM(D12:D16)</f>
        <v>0</v>
      </c>
      <c r="E17" s="36"/>
      <c r="F17" s="36">
        <f>SUM(F12:F16)</f>
        <v>461.91999999999996</v>
      </c>
      <c r="G17" s="62"/>
      <c r="H17" s="62"/>
      <c r="I17" s="62"/>
      <c r="J17" s="37"/>
      <c r="K17" s="160" t="s">
        <v>169</v>
      </c>
      <c r="L17" s="43"/>
      <c r="M17" s="63"/>
      <c r="N17" s="44"/>
    </row>
    <row r="18" spans="1:14" ht="20.100000000000001" customHeight="1" x14ac:dyDescent="0.2"/>
    <row r="19" spans="1:14" x14ac:dyDescent="0.2">
      <c r="B19" s="258" t="s">
        <v>34</v>
      </c>
      <c r="C19" s="259"/>
    </row>
    <row r="20" spans="1:14" x14ac:dyDescent="0.2">
      <c r="B20" s="38" t="s">
        <v>35</v>
      </c>
      <c r="C20" s="39" t="s">
        <v>36</v>
      </c>
    </row>
    <row r="21" spans="1:14" x14ac:dyDescent="0.2">
      <c r="B21" s="38" t="s">
        <v>30</v>
      </c>
      <c r="C21" s="39" t="s">
        <v>37</v>
      </c>
    </row>
    <row r="22" spans="1:14" x14ac:dyDescent="0.2">
      <c r="B22" s="38" t="s">
        <v>38</v>
      </c>
      <c r="C22" s="39" t="s">
        <v>39</v>
      </c>
    </row>
    <row r="23" spans="1:14" x14ac:dyDescent="0.2">
      <c r="B23" s="38" t="s">
        <v>95</v>
      </c>
      <c r="C23" s="39" t="s">
        <v>96</v>
      </c>
    </row>
    <row r="24" spans="1:14" x14ac:dyDescent="0.2">
      <c r="B24" s="40" t="s">
        <v>32</v>
      </c>
      <c r="C24" s="64" t="s">
        <v>40</v>
      </c>
    </row>
    <row r="25" spans="1:14" ht="20.100000000000001" customHeight="1" x14ac:dyDescent="0.2"/>
    <row r="26" spans="1:14" ht="20.100000000000001" customHeight="1" x14ac:dyDescent="0.2"/>
    <row r="27" spans="1:14" x14ac:dyDescent="0.2">
      <c r="B27" s="269"/>
      <c r="C27" s="269"/>
    </row>
    <row r="30" spans="1:14" ht="20.100000000000001" customHeight="1" x14ac:dyDescent="0.2"/>
    <row r="31" spans="1:14" ht="20.100000000000001" customHeight="1" x14ac:dyDescent="0.2"/>
    <row r="32" spans="1:14" ht="20.100000000000001" customHeight="1" x14ac:dyDescent="0.2"/>
    <row r="33" ht="20.100000000000001" customHeight="1" x14ac:dyDescent="0.2"/>
  </sheetData>
  <mergeCells count="7">
    <mergeCell ref="B27:C27"/>
    <mergeCell ref="B1:E1"/>
    <mergeCell ref="B3:E3"/>
    <mergeCell ref="G8:J8"/>
    <mergeCell ref="G9:J9"/>
    <mergeCell ref="A17:B17"/>
    <mergeCell ref="B19:C19"/>
  </mergeCells>
  <conditionalFormatting sqref="J12:K12 J13:J16 K13:K17">
    <cfRule type="expression" priority="9" stopIfTrue="1">
      <formula>AND(SUM($P12:$T12)&gt;0,NOT(ISBLANK(J12)))</formula>
    </cfRule>
    <cfRule type="expression" dxfId="97" priority="10" stopIfTrue="1">
      <formula>SUM($P12:$T12)&gt;0</formula>
    </cfRule>
  </conditionalFormatting>
  <conditionalFormatting sqref="B1:E1 B3:E3 C12:C16">
    <cfRule type="expression" dxfId="96" priority="11" stopIfTrue="1">
      <formula>ISBLANK(B1)</formula>
    </cfRule>
  </conditionalFormatting>
  <conditionalFormatting sqref="L12:N12 M13:M14 L13:L16 N13:N16">
    <cfRule type="expression" dxfId="95" priority="12" stopIfTrue="1">
      <formula>AND(NOT(ISBLANK($C12)),ISBLANK(L12))</formula>
    </cfRule>
  </conditionalFormatting>
  <conditionalFormatting sqref="B12:B16">
    <cfRule type="expression" dxfId="94" priority="13" stopIfTrue="1">
      <formula>AND(NOT(ISBLANK(C12)),ISBLANK(B12))</formula>
    </cfRule>
  </conditionalFormatting>
  <conditionalFormatting sqref="A12:A16">
    <cfRule type="expression" dxfId="93" priority="14" stopIfTrue="1">
      <formula>AND(NOT(ISBLANK(C12)),ISBLANK(A12))</formula>
    </cfRule>
  </conditionalFormatting>
  <conditionalFormatting sqref="E12:E16">
    <cfRule type="expression" dxfId="92" priority="15" stopIfTrue="1">
      <formula>AND(NOT(ISBLANK(C12)),ISBLANK(E12),B12="S")</formula>
    </cfRule>
  </conditionalFormatting>
  <conditionalFormatting sqref="C5">
    <cfRule type="expression" dxfId="91" priority="8" stopIfTrue="1">
      <formula>ISBLANK(C5)</formula>
    </cfRule>
  </conditionalFormatting>
  <conditionalFormatting sqref="M15">
    <cfRule type="expression" dxfId="90" priority="7" stopIfTrue="1">
      <formula>AND(NOT(ISBLANK($C15)),ISBLANK(M15))</formula>
    </cfRule>
  </conditionalFormatting>
  <conditionalFormatting sqref="M16">
    <cfRule type="expression" dxfId="89" priority="6" stopIfTrue="1">
      <formula>AND(NOT(ISBLANK($C16)),ISBLANK(M16))</formula>
    </cfRule>
  </conditionalFormatting>
  <conditionalFormatting sqref="F12">
    <cfRule type="expression" dxfId="88" priority="5" stopIfTrue="1">
      <formula>ISBLANK(F12)</formula>
    </cfRule>
  </conditionalFormatting>
  <conditionalFormatting sqref="F13">
    <cfRule type="expression" dxfId="87" priority="4" stopIfTrue="1">
      <formula>ISBLANK(F13)</formula>
    </cfRule>
  </conditionalFormatting>
  <conditionalFormatting sqref="F14">
    <cfRule type="expression" dxfId="86" priority="3" stopIfTrue="1">
      <formula>ISBLANK(F14)</formula>
    </cfRule>
  </conditionalFormatting>
  <conditionalFormatting sqref="F15">
    <cfRule type="expression" dxfId="85" priority="2" stopIfTrue="1">
      <formula>ISBLANK(F15)</formula>
    </cfRule>
  </conditionalFormatting>
  <conditionalFormatting sqref="F16">
    <cfRule type="expression" dxfId="84" priority="1" stopIfTrue="1">
      <formula>ISBLANK(F16)</formula>
    </cfRule>
  </conditionalFormatting>
  <dataValidations count="2">
    <dataValidation type="date" allowBlank="1" showInputMessage="1" showErrorMessage="1" sqref="C5" xr:uid="{23B4DA97-79A7-4230-8317-15ABCCBCAE3A}">
      <formula1>NOW()-120</formula1>
      <formula2>NOW()</formula2>
    </dataValidation>
    <dataValidation type="list" allowBlank="1" showInputMessage="1" showErrorMessage="1" sqref="B12:B16" xr:uid="{A3B1F333-6C8D-43A2-B050-4599B60DF6DF}">
      <formula1>$B$20:$B$24</formula1>
    </dataValidation>
  </dataValidation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Z23"/>
  <sheetViews>
    <sheetView zoomScale="80" zoomScaleNormal="80" workbookViewId="0">
      <selection activeCell="A8" sqref="A8"/>
    </sheetView>
  </sheetViews>
  <sheetFormatPr defaultColWidth="9.140625" defaultRowHeight="12.75" outlineLevelCol="1" x14ac:dyDescent="0.2"/>
  <cols>
    <col min="1" max="1" width="11.85546875" bestFit="1" customWidth="1"/>
    <col min="2" max="2" width="10.42578125" customWidth="1"/>
    <col min="3" max="6" width="15.7109375" customWidth="1"/>
    <col min="7" max="7" width="8.42578125" customWidth="1"/>
    <col min="8" max="8" width="9" customWidth="1"/>
    <col min="9" max="9" width="11.7109375" bestFit="1" customWidth="1"/>
    <col min="10" max="10" width="3" customWidth="1"/>
    <col min="11" max="11" width="29.7109375" customWidth="1"/>
    <col min="12" max="12" width="50.7109375" customWidth="1"/>
    <col min="13" max="14" width="27.42578125" customWidth="1"/>
    <col min="16" max="19" width="0" hidden="1" customWidth="1" outlineLevel="1"/>
    <col min="20" max="20" width="9.140625" collapsed="1"/>
  </cols>
  <sheetData>
    <row r="1" spans="1:26" ht="36.75" customHeight="1" x14ac:dyDescent="0.2">
      <c r="A1" s="144" t="s">
        <v>0</v>
      </c>
      <c r="B1" s="260" t="s">
        <v>1</v>
      </c>
      <c r="C1" s="261"/>
      <c r="D1" s="261"/>
      <c r="E1" s="262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5"/>
      <c r="N2" s="6"/>
    </row>
    <row r="3" spans="1:26" ht="36.75" customHeight="1" x14ac:dyDescent="0.2">
      <c r="A3" s="7" t="s">
        <v>2</v>
      </c>
      <c r="B3" s="260" t="s">
        <v>168</v>
      </c>
      <c r="C3" s="261"/>
      <c r="D3" s="261"/>
      <c r="E3" s="262"/>
      <c r="F3" s="8"/>
      <c r="G3" s="8"/>
      <c r="H3" s="8"/>
      <c r="I3" s="8"/>
      <c r="J3" s="8"/>
      <c r="K3" s="8"/>
      <c r="N3" s="6"/>
    </row>
    <row r="4" spans="1:26" x14ac:dyDescent="0.2">
      <c r="A4" s="5"/>
      <c r="N4" s="6"/>
    </row>
    <row r="5" spans="1:26" ht="36" customHeight="1" x14ac:dyDescent="0.2">
      <c r="A5" s="145" t="s">
        <v>3</v>
      </c>
      <c r="B5" s="146" t="s">
        <v>4</v>
      </c>
      <c r="C5" s="147">
        <v>44907</v>
      </c>
      <c r="D5" s="164" t="s">
        <v>102</v>
      </c>
      <c r="E5" s="165">
        <v>44937</v>
      </c>
      <c r="F5" s="69"/>
      <c r="G5" s="11"/>
      <c r="H5" s="12"/>
      <c r="I5" s="12"/>
      <c r="J5" s="12"/>
      <c r="K5" s="12"/>
      <c r="N5" s="6"/>
    </row>
    <row r="6" spans="1:26" x14ac:dyDescent="0.2">
      <c r="A6" s="5"/>
      <c r="N6" s="6"/>
    </row>
    <row r="7" spans="1:26" x14ac:dyDescent="0.2">
      <c r="A7" s="5"/>
      <c r="N7" s="6"/>
    </row>
    <row r="8" spans="1:26" x14ac:dyDescent="0.2">
      <c r="A8" s="182" t="s">
        <v>6</v>
      </c>
      <c r="B8" s="148" t="s">
        <v>7</v>
      </c>
      <c r="C8" s="148" t="s">
        <v>8</v>
      </c>
      <c r="D8" s="148" t="s">
        <v>7</v>
      </c>
      <c r="E8" s="148" t="s">
        <v>9</v>
      </c>
      <c r="F8" s="148" t="s">
        <v>10</v>
      </c>
      <c r="G8" s="258" t="s">
        <v>11</v>
      </c>
      <c r="H8" s="263"/>
      <c r="I8" s="263"/>
      <c r="J8" s="259"/>
      <c r="K8" s="182" t="s">
        <v>12</v>
      </c>
      <c r="L8" s="148" t="s">
        <v>13</v>
      </c>
      <c r="M8" s="149" t="s">
        <v>14</v>
      </c>
      <c r="N8" s="149" t="s">
        <v>15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x14ac:dyDescent="0.2">
      <c r="A9" s="55" t="s">
        <v>16</v>
      </c>
      <c r="B9" s="18" t="s">
        <v>17</v>
      </c>
      <c r="C9" s="18" t="s">
        <v>18</v>
      </c>
      <c r="D9" s="18" t="s">
        <v>18</v>
      </c>
      <c r="E9" s="18" t="s">
        <v>19</v>
      </c>
      <c r="F9" s="18" t="s">
        <v>18</v>
      </c>
      <c r="G9" s="264"/>
      <c r="H9" s="265"/>
      <c r="I9" s="265"/>
      <c r="J9" s="266"/>
      <c r="K9" s="55" t="s">
        <v>20</v>
      </c>
      <c r="L9" s="18" t="s">
        <v>21</v>
      </c>
      <c r="M9" s="56"/>
      <c r="N9" s="57" t="s">
        <v>22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x14ac:dyDescent="0.2">
      <c r="A10" s="58" t="s">
        <v>23</v>
      </c>
      <c r="B10" s="22" t="s">
        <v>24</v>
      </c>
      <c r="C10" s="22" t="s">
        <v>25</v>
      </c>
      <c r="D10" s="22" t="s">
        <v>25</v>
      </c>
      <c r="E10" s="22" t="s">
        <v>25</v>
      </c>
      <c r="F10" s="22" t="s">
        <v>25</v>
      </c>
      <c r="G10" s="23" t="s">
        <v>26</v>
      </c>
      <c r="H10" s="23" t="s">
        <v>27</v>
      </c>
      <c r="I10" s="23" t="s">
        <v>28</v>
      </c>
      <c r="J10" s="23"/>
      <c r="K10" s="59" t="s">
        <v>29</v>
      </c>
      <c r="L10" s="24"/>
      <c r="M10" s="40"/>
      <c r="N10" s="25"/>
    </row>
    <row r="11" spans="1:26" ht="0.75" customHeight="1" x14ac:dyDescent="0.2">
      <c r="A11" s="21"/>
      <c r="B11" s="22"/>
      <c r="C11" s="22"/>
      <c r="D11" s="152" t="str">
        <f t="shared" ref="D11:D13" si="0">IF(B11="S",IF(ISBLANK(E11),ROUND(C11*0.2/1.2,2),E11),"")</f>
        <v/>
      </c>
      <c r="E11" s="22"/>
      <c r="F11" s="22"/>
      <c r="G11" s="23"/>
      <c r="H11" s="23"/>
      <c r="I11" s="23"/>
      <c r="J11" s="23"/>
      <c r="K11" s="23" t="s">
        <v>113</v>
      </c>
      <c r="L11" s="24"/>
      <c r="M11" s="40"/>
      <c r="N11" s="40"/>
    </row>
    <row r="12" spans="1:26" ht="15.75" x14ac:dyDescent="0.25">
      <c r="A12" s="60">
        <v>44904</v>
      </c>
      <c r="B12" s="150" t="s">
        <v>38</v>
      </c>
      <c r="C12" s="151">
        <v>48</v>
      </c>
      <c r="D12" s="152">
        <f t="shared" si="0"/>
        <v>8</v>
      </c>
      <c r="E12" s="151"/>
      <c r="F12" s="157">
        <f>C12-D12</f>
        <v>40</v>
      </c>
      <c r="G12" s="153">
        <v>512</v>
      </c>
      <c r="H12" s="153">
        <v>3001</v>
      </c>
      <c r="I12" s="162"/>
      <c r="J12" s="154" t="s">
        <v>38</v>
      </c>
      <c r="K12" s="154" t="s">
        <v>157</v>
      </c>
      <c r="L12" s="155" t="s">
        <v>158</v>
      </c>
      <c r="M12" s="155" t="s">
        <v>159</v>
      </c>
      <c r="N12" s="166" t="s">
        <v>160</v>
      </c>
      <c r="P12" t="b">
        <f t="shared" ref="P12" si="1">OR(G12&lt;100,LEN(G12)=2)</f>
        <v>0</v>
      </c>
      <c r="Q12" t="b">
        <f t="shared" ref="Q12" si="2">OR(H12&lt;1000,LEN(H12)=3)</f>
        <v>0</v>
      </c>
      <c r="R12" t="b">
        <f t="shared" ref="R12" si="3">IF(I12&lt;1000,TRUE)</f>
        <v>1</v>
      </c>
      <c r="S12" t="e">
        <f>OR(#REF!&lt;100000,LEN(#REF!)=5)</f>
        <v>#REF!</v>
      </c>
    </row>
    <row r="13" spans="1:26" ht="15.75" x14ac:dyDescent="0.25">
      <c r="A13" s="60">
        <v>44914</v>
      </c>
      <c r="B13" s="150" t="s">
        <v>38</v>
      </c>
      <c r="C13" s="151">
        <v>58.9</v>
      </c>
      <c r="D13" s="152">
        <f t="shared" si="0"/>
        <v>9.82</v>
      </c>
      <c r="E13" s="151"/>
      <c r="F13" s="157">
        <f>C13-D13</f>
        <v>49.08</v>
      </c>
      <c r="G13" s="153">
        <v>516</v>
      </c>
      <c r="H13" s="153">
        <v>4020</v>
      </c>
      <c r="I13" s="162"/>
      <c r="J13" s="154" t="s">
        <v>38</v>
      </c>
      <c r="K13" s="154" t="s">
        <v>157</v>
      </c>
      <c r="L13" s="72" t="s">
        <v>161</v>
      </c>
      <c r="M13" s="155" t="s">
        <v>162</v>
      </c>
      <c r="N13" s="166" t="s">
        <v>163</v>
      </c>
    </row>
    <row r="14" spans="1:26" ht="15.75" x14ac:dyDescent="0.25">
      <c r="A14" s="60">
        <v>44915</v>
      </c>
      <c r="B14" s="150" t="s">
        <v>38</v>
      </c>
      <c r="C14" s="151">
        <v>15</v>
      </c>
      <c r="D14" s="152">
        <f>IF(B14="S",IF(ISBLANK(E14),ROUND(C14*0.2/1.2,2),E14),"")</f>
        <v>2.5</v>
      </c>
      <c r="E14" s="151"/>
      <c r="F14" s="157">
        <f>C14-D14</f>
        <v>12.5</v>
      </c>
      <c r="G14" s="153">
        <v>516</v>
      </c>
      <c r="H14" s="153">
        <v>4020</v>
      </c>
      <c r="I14" s="162"/>
      <c r="J14" s="154" t="s">
        <v>83</v>
      </c>
      <c r="K14" s="154" t="s">
        <v>157</v>
      </c>
      <c r="L14" t="s">
        <v>161</v>
      </c>
      <c r="M14" s="155" t="s">
        <v>164</v>
      </c>
      <c r="N14" s="166" t="s">
        <v>160</v>
      </c>
    </row>
    <row r="15" spans="1:26" ht="15.75" x14ac:dyDescent="0.25">
      <c r="A15" s="60">
        <v>44929</v>
      </c>
      <c r="B15" s="156" t="s">
        <v>38</v>
      </c>
      <c r="C15" s="151">
        <v>40</v>
      </c>
      <c r="D15" s="152">
        <f>IF(B15="S",IF(ISBLANK(E15),ROUND(C15*0.2/1.2,2),E15),"")</f>
        <v>6.67</v>
      </c>
      <c r="E15" s="151"/>
      <c r="F15" s="157">
        <f>C15-D15</f>
        <v>33.33</v>
      </c>
      <c r="G15" s="153">
        <v>517</v>
      </c>
      <c r="H15" s="153">
        <v>2001</v>
      </c>
      <c r="I15" s="162"/>
      <c r="J15" s="154" t="s">
        <v>38</v>
      </c>
      <c r="K15" s="154" t="s">
        <v>157</v>
      </c>
      <c r="L15" s="155" t="s">
        <v>165</v>
      </c>
      <c r="M15" s="155" t="s">
        <v>166</v>
      </c>
      <c r="N15" s="166" t="s">
        <v>167</v>
      </c>
    </row>
    <row r="16" spans="1:26" ht="20.100000000000001" customHeight="1" thickBot="1" x14ac:dyDescent="0.25">
      <c r="A16" s="267" t="s">
        <v>33</v>
      </c>
      <c r="B16" s="268"/>
      <c r="C16" s="36">
        <f>SUM(C12:C15)</f>
        <v>161.9</v>
      </c>
      <c r="D16" s="36">
        <f>SUM(D12:D15)</f>
        <v>26.990000000000002</v>
      </c>
      <c r="E16" s="176"/>
      <c r="F16" s="176">
        <f t="shared" ref="F16" si="4">C16-D16</f>
        <v>134.91</v>
      </c>
      <c r="G16" s="62"/>
      <c r="H16" s="62"/>
      <c r="I16" s="62"/>
      <c r="J16" s="37"/>
      <c r="K16" s="37"/>
      <c r="L16" s="43"/>
      <c r="M16" s="63"/>
      <c r="N16" s="44"/>
    </row>
    <row r="18" spans="2:11" x14ac:dyDescent="0.2">
      <c r="B18" s="258" t="s">
        <v>34</v>
      </c>
      <c r="C18" s="259"/>
    </row>
    <row r="19" spans="2:11" x14ac:dyDescent="0.2">
      <c r="B19" s="38" t="s">
        <v>35</v>
      </c>
      <c r="C19" s="39" t="s">
        <v>36</v>
      </c>
    </row>
    <row r="20" spans="2:11" x14ac:dyDescent="0.2">
      <c r="B20" s="38" t="s">
        <v>30</v>
      </c>
      <c r="C20" s="39" t="s">
        <v>37</v>
      </c>
      <c r="I20" s="70"/>
      <c r="K20" s="52"/>
    </row>
    <row r="21" spans="2:11" x14ac:dyDescent="0.2">
      <c r="B21" s="38" t="s">
        <v>38</v>
      </c>
      <c r="C21" s="39" t="s">
        <v>39</v>
      </c>
      <c r="I21" s="70"/>
      <c r="K21" s="52"/>
    </row>
    <row r="22" spans="2:11" x14ac:dyDescent="0.2">
      <c r="B22" s="40" t="s">
        <v>32</v>
      </c>
      <c r="C22" s="64" t="s">
        <v>40</v>
      </c>
      <c r="I22" s="70"/>
      <c r="K22" s="52"/>
    </row>
    <row r="23" spans="2:11" x14ac:dyDescent="0.2">
      <c r="I23" s="70"/>
      <c r="K23" s="52"/>
    </row>
  </sheetData>
  <mergeCells count="6">
    <mergeCell ref="B18:C18"/>
    <mergeCell ref="B1:E1"/>
    <mergeCell ref="B3:E3"/>
    <mergeCell ref="G8:J8"/>
    <mergeCell ref="G9:J9"/>
    <mergeCell ref="A16:B16"/>
  </mergeCells>
  <conditionalFormatting sqref="J12:J15">
    <cfRule type="expression" priority="97" stopIfTrue="1">
      <formula>AND(SUM($P12:$T12)&gt;0,NOT(ISBLANK(J12)))</formula>
    </cfRule>
    <cfRule type="expression" dxfId="83" priority="98" stopIfTrue="1">
      <formula>SUM($P12:$T12)&gt;0</formula>
    </cfRule>
  </conditionalFormatting>
  <conditionalFormatting sqref="C5 B1:E1 B3:E3 C12:C15">
    <cfRule type="expression" dxfId="82" priority="99" stopIfTrue="1">
      <formula>ISBLANK(B1)</formula>
    </cfRule>
  </conditionalFormatting>
  <conditionalFormatting sqref="L12:L13">
    <cfRule type="expression" dxfId="81" priority="100" stopIfTrue="1">
      <formula>AND(NOT(ISBLANK($C12)),ISBLANK(L12))</formula>
    </cfRule>
  </conditionalFormatting>
  <conditionalFormatting sqref="B12:B15">
    <cfRule type="expression" dxfId="80" priority="101" stopIfTrue="1">
      <formula>AND(NOT(ISBLANK(C12)),ISBLANK(B12))</formula>
    </cfRule>
  </conditionalFormatting>
  <conditionalFormatting sqref="A12:A15">
    <cfRule type="expression" dxfId="79" priority="102" stopIfTrue="1">
      <formula>AND(NOT(ISBLANK(C12)),ISBLANK(A12))</formula>
    </cfRule>
  </conditionalFormatting>
  <conditionalFormatting sqref="E12:E15">
    <cfRule type="expression" dxfId="78" priority="103" stopIfTrue="1">
      <formula>AND(NOT(ISBLANK(C12)),ISBLANK(E12),B12="S")</formula>
    </cfRule>
  </conditionalFormatting>
  <conditionalFormatting sqref="K12:K15">
    <cfRule type="expression" priority="81" stopIfTrue="1">
      <formula>AND(SUM($P12:$T12)&gt;0,NOT(ISBLANK(K12)))</formula>
    </cfRule>
    <cfRule type="expression" dxfId="77" priority="82" stopIfTrue="1">
      <formula>SUM($P12:$T12)&gt;0</formula>
    </cfRule>
  </conditionalFormatting>
  <conditionalFormatting sqref="N12:N15">
    <cfRule type="expression" dxfId="76" priority="83" stopIfTrue="1">
      <formula>AND(NOT(ISBLANK($C12)),ISBLANK(N12))</formula>
    </cfRule>
  </conditionalFormatting>
  <conditionalFormatting sqref="M12:M15">
    <cfRule type="expression" dxfId="75" priority="80" stopIfTrue="1">
      <formula>AND(NOT(ISBLANK($C12)),ISBLANK(M12))</formula>
    </cfRule>
  </conditionalFormatting>
  <conditionalFormatting sqref="L15">
    <cfRule type="expression" dxfId="74" priority="104" stopIfTrue="1">
      <formula>AND(NOT(ISBLANK($C14)),ISBLANK(L15))</formula>
    </cfRule>
  </conditionalFormatting>
  <dataValidations count="3">
    <dataValidation type="date" allowBlank="1" showInputMessage="1" showErrorMessage="1" sqref="C5" xr:uid="{2F95FAC0-B856-4AAD-9AC8-0C3097A70DFF}">
      <formula1>NOW()-120</formula1>
      <formula2>NOW()</formula2>
    </dataValidation>
    <dataValidation type="list" allowBlank="1" showInputMessage="1" showErrorMessage="1" sqref="B1:E1" xr:uid="{C35AA322-0AF7-4A10-A3CD-0B0F348D7665}">
      <formula1>"BARCLAYCARD,CORPORATE CARD"</formula1>
    </dataValidation>
    <dataValidation type="list" allowBlank="1" showInputMessage="1" showErrorMessage="1" sqref="B12:B15" xr:uid="{DFE5F814-DBFD-4232-8C44-9777C3EBEABA}">
      <formula1>$B$19:$B$22</formula1>
    </dataValidation>
  </dataValidations>
  <pageMargins left="0.37" right="0.31" top="0.68" bottom="0.68" header="0.34" footer="0.25"/>
  <pageSetup paperSize="9" scale="56" orientation="landscape" r:id="rId1"/>
  <headerFooter alignWithMargins="0">
    <oddFooter>&amp;L&amp;Z&amp;F&amp;RPrinted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5F1B6-7933-42A7-BF33-744428A0BEA5}">
  <sheetPr>
    <tabColor rgb="FF00B0F0"/>
  </sheetPr>
  <dimension ref="A1:Z30"/>
  <sheetViews>
    <sheetView zoomScale="70" zoomScaleNormal="70" workbookViewId="0">
      <selection activeCell="A20" sqref="A20:XFD20"/>
    </sheetView>
  </sheetViews>
  <sheetFormatPr defaultColWidth="9.140625" defaultRowHeight="12.75" outlineLevelCol="1" x14ac:dyDescent="0.2"/>
  <cols>
    <col min="1" max="1" width="11.85546875" bestFit="1" customWidth="1"/>
    <col min="2" max="2" width="10.42578125" customWidth="1"/>
    <col min="3" max="6" width="15.7109375" customWidth="1"/>
    <col min="7" max="7" width="8.42578125" customWidth="1"/>
    <col min="8" max="8" width="9" customWidth="1"/>
    <col min="9" max="9" width="11.7109375" bestFit="1" customWidth="1"/>
    <col min="10" max="10" width="3" customWidth="1"/>
    <col min="11" max="11" width="29.7109375" customWidth="1"/>
    <col min="12" max="12" width="50.7109375" customWidth="1"/>
    <col min="13" max="14" width="27.42578125" customWidth="1"/>
    <col min="16" max="19" width="0" hidden="1" customWidth="1" outlineLevel="1"/>
    <col min="20" max="20" width="9.140625" collapsed="1"/>
  </cols>
  <sheetData>
    <row r="1" spans="1:26" ht="14.25" x14ac:dyDescent="0.2">
      <c r="A1" s="144" t="s">
        <v>0</v>
      </c>
      <c r="B1" s="260" t="s">
        <v>100</v>
      </c>
      <c r="C1" s="261"/>
      <c r="D1" s="261"/>
      <c r="E1" s="262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5"/>
      <c r="N2" s="6"/>
    </row>
    <row r="3" spans="1:26" ht="14.25" x14ac:dyDescent="0.2">
      <c r="A3" s="7" t="s">
        <v>2</v>
      </c>
      <c r="B3" s="260" t="s">
        <v>101</v>
      </c>
      <c r="C3" s="261"/>
      <c r="D3" s="261"/>
      <c r="E3" s="262"/>
      <c r="F3" s="8"/>
      <c r="G3" s="8"/>
      <c r="H3" s="8"/>
      <c r="I3" s="8"/>
      <c r="J3" s="8"/>
      <c r="K3" s="8"/>
      <c r="N3" s="6"/>
    </row>
    <row r="4" spans="1:26" x14ac:dyDescent="0.2">
      <c r="A4" s="5"/>
      <c r="N4" s="6"/>
    </row>
    <row r="5" spans="1:26" ht="25.5" x14ac:dyDescent="0.2">
      <c r="A5" s="145" t="s">
        <v>3</v>
      </c>
      <c r="B5" s="146" t="s">
        <v>4</v>
      </c>
      <c r="C5" s="147">
        <v>44907</v>
      </c>
      <c r="D5" s="146" t="s">
        <v>5</v>
      </c>
      <c r="E5" s="158">
        <v>44937</v>
      </c>
      <c r="F5" s="8"/>
      <c r="G5" s="11"/>
      <c r="H5" s="12"/>
      <c r="I5" s="12"/>
      <c r="J5" s="12"/>
      <c r="K5" s="12"/>
      <c r="N5" s="6"/>
    </row>
    <row r="6" spans="1:26" x14ac:dyDescent="0.2">
      <c r="A6" s="5"/>
      <c r="N6" s="6"/>
    </row>
    <row r="7" spans="1:26" x14ac:dyDescent="0.2">
      <c r="A7" s="5"/>
      <c r="N7" s="6"/>
    </row>
    <row r="8" spans="1:26" x14ac:dyDescent="0.2">
      <c r="A8" s="182" t="s">
        <v>6</v>
      </c>
      <c r="B8" s="148" t="s">
        <v>7</v>
      </c>
      <c r="C8" s="148" t="s">
        <v>8</v>
      </c>
      <c r="D8" s="148" t="s">
        <v>7</v>
      </c>
      <c r="E8" s="148" t="s">
        <v>9</v>
      </c>
      <c r="F8" s="148" t="s">
        <v>10</v>
      </c>
      <c r="G8" s="258" t="s">
        <v>11</v>
      </c>
      <c r="H8" s="263"/>
      <c r="I8" s="263"/>
      <c r="J8" s="259"/>
      <c r="K8" s="182" t="s">
        <v>12</v>
      </c>
      <c r="L8" s="148" t="s">
        <v>13</v>
      </c>
      <c r="M8" s="149" t="s">
        <v>14</v>
      </c>
      <c r="N8" s="149" t="s">
        <v>15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x14ac:dyDescent="0.2">
      <c r="A9" s="55" t="s">
        <v>16</v>
      </c>
      <c r="B9" s="18" t="s">
        <v>17</v>
      </c>
      <c r="C9" s="18" t="s">
        <v>18</v>
      </c>
      <c r="D9" s="18" t="s">
        <v>18</v>
      </c>
      <c r="E9" s="18" t="s">
        <v>19</v>
      </c>
      <c r="F9" s="18" t="s">
        <v>18</v>
      </c>
      <c r="G9" s="264"/>
      <c r="H9" s="265"/>
      <c r="I9" s="265"/>
      <c r="J9" s="266"/>
      <c r="K9" s="55" t="s">
        <v>20</v>
      </c>
      <c r="L9" s="18" t="s">
        <v>21</v>
      </c>
      <c r="M9" s="56"/>
      <c r="N9" s="57" t="s">
        <v>22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x14ac:dyDescent="0.2">
      <c r="A10" s="58" t="s">
        <v>23</v>
      </c>
      <c r="B10" s="22" t="s">
        <v>24</v>
      </c>
      <c r="C10" s="22" t="s">
        <v>25</v>
      </c>
      <c r="D10" s="22" t="s">
        <v>25</v>
      </c>
      <c r="E10" s="22" t="s">
        <v>25</v>
      </c>
      <c r="F10" s="22" t="s">
        <v>25</v>
      </c>
      <c r="G10" s="23" t="s">
        <v>26</v>
      </c>
      <c r="H10" s="23" t="s">
        <v>27</v>
      </c>
      <c r="I10" s="23" t="s">
        <v>28</v>
      </c>
      <c r="J10" s="23"/>
      <c r="K10" s="59" t="s">
        <v>29</v>
      </c>
      <c r="L10" s="24"/>
      <c r="M10" s="40"/>
      <c r="N10" s="25"/>
    </row>
    <row r="11" spans="1:26" ht="0.75" customHeight="1" x14ac:dyDescent="0.2">
      <c r="A11" s="21"/>
      <c r="B11" s="22"/>
      <c r="C11" s="22"/>
      <c r="D11" s="22"/>
      <c r="E11" s="22"/>
      <c r="F11" s="22"/>
      <c r="G11" s="23"/>
      <c r="H11" s="23"/>
      <c r="I11" s="23"/>
      <c r="J11" s="23"/>
      <c r="K11" s="23"/>
      <c r="L11" s="24"/>
      <c r="M11" s="40"/>
      <c r="N11" s="40"/>
    </row>
    <row r="12" spans="1:26" ht="15.75" x14ac:dyDescent="0.25">
      <c r="A12" s="60">
        <v>44904</v>
      </c>
      <c r="B12" s="150" t="s">
        <v>38</v>
      </c>
      <c r="C12" s="151">
        <v>389.53</v>
      </c>
      <c r="D12" s="152">
        <v>64.92</v>
      </c>
      <c r="E12" s="151"/>
      <c r="F12" s="157">
        <v>324.61</v>
      </c>
      <c r="G12" s="153">
        <v>370</v>
      </c>
      <c r="H12" s="153">
        <v>2120</v>
      </c>
      <c r="I12" s="153">
        <v>37011</v>
      </c>
      <c r="J12" s="160"/>
      <c r="K12" s="160" t="s">
        <v>101</v>
      </c>
      <c r="L12" s="161" t="s">
        <v>134</v>
      </c>
      <c r="M12" s="163" t="s">
        <v>64</v>
      </c>
      <c r="N12" s="163" t="s">
        <v>135</v>
      </c>
      <c r="P12" t="b">
        <f t="shared" ref="P12:P15" si="0">OR(G12&lt;100,LEN(G12)=2)</f>
        <v>0</v>
      </c>
      <c r="Q12" t="b">
        <f t="shared" ref="Q12:Q15" si="1">OR(H12&lt;1000,LEN(H12)=3)</f>
        <v>0</v>
      </c>
      <c r="R12" t="b">
        <f t="shared" ref="R12:R15" si="2">IF(I12&lt;1000,TRUE)</f>
        <v>0</v>
      </c>
      <c r="S12" t="e">
        <f>OR(#REF!&lt;100000,LEN(#REF!)=5)</f>
        <v>#REF!</v>
      </c>
    </row>
    <row r="13" spans="1:26" ht="15.75" x14ac:dyDescent="0.25">
      <c r="A13" s="60">
        <v>44909</v>
      </c>
      <c r="B13" s="156" t="s">
        <v>38</v>
      </c>
      <c r="C13" s="151">
        <v>389.11</v>
      </c>
      <c r="D13" s="152">
        <v>64.84</v>
      </c>
      <c r="E13" s="151"/>
      <c r="F13" s="157">
        <v>324.27</v>
      </c>
      <c r="G13" s="153">
        <v>370</v>
      </c>
      <c r="H13" s="153">
        <v>2120</v>
      </c>
      <c r="I13" s="153">
        <v>37011</v>
      </c>
      <c r="J13" s="160"/>
      <c r="K13" s="160" t="s">
        <v>101</v>
      </c>
      <c r="L13" s="161" t="s">
        <v>134</v>
      </c>
      <c r="M13" s="163" t="s">
        <v>64</v>
      </c>
      <c r="N13" s="163" t="s">
        <v>135</v>
      </c>
      <c r="P13" t="b">
        <f t="shared" si="0"/>
        <v>0</v>
      </c>
      <c r="Q13" t="b">
        <f t="shared" si="1"/>
        <v>0</v>
      </c>
      <c r="R13" t="b">
        <f t="shared" si="2"/>
        <v>0</v>
      </c>
      <c r="S13" t="e">
        <f>OR(#REF!&lt;100000,LEN(#REF!)=5)</f>
        <v>#REF!</v>
      </c>
    </row>
    <row r="14" spans="1:26" ht="15.75" x14ac:dyDescent="0.25">
      <c r="A14" s="60">
        <v>44909</v>
      </c>
      <c r="B14" s="150" t="s">
        <v>32</v>
      </c>
      <c r="C14" s="151">
        <v>27.5</v>
      </c>
      <c r="D14" s="152"/>
      <c r="E14" s="151"/>
      <c r="F14" s="157">
        <v>27.5</v>
      </c>
      <c r="G14" s="153">
        <v>370</v>
      </c>
      <c r="H14" s="153">
        <v>2120</v>
      </c>
      <c r="I14" s="153">
        <v>37011</v>
      </c>
      <c r="J14" s="160"/>
      <c r="K14" s="160" t="s">
        <v>101</v>
      </c>
      <c r="L14" s="161" t="s">
        <v>134</v>
      </c>
      <c r="M14" s="163" t="s">
        <v>64</v>
      </c>
      <c r="N14" s="163" t="s">
        <v>135</v>
      </c>
    </row>
    <row r="15" spans="1:26" ht="15.75" x14ac:dyDescent="0.25">
      <c r="A15" s="60">
        <v>44936</v>
      </c>
      <c r="B15" s="156" t="s">
        <v>38</v>
      </c>
      <c r="C15" s="151">
        <v>368.91</v>
      </c>
      <c r="D15" s="152">
        <v>61.48</v>
      </c>
      <c r="E15" s="151"/>
      <c r="F15" s="157">
        <v>307.43</v>
      </c>
      <c r="G15" s="153">
        <v>370</v>
      </c>
      <c r="H15" s="153">
        <v>2120</v>
      </c>
      <c r="I15" s="153">
        <v>37011</v>
      </c>
      <c r="J15" s="160"/>
      <c r="K15" s="160" t="s">
        <v>101</v>
      </c>
      <c r="L15" s="161" t="s">
        <v>136</v>
      </c>
      <c r="M15" s="163" t="s">
        <v>64</v>
      </c>
      <c r="N15" s="163" t="s">
        <v>135</v>
      </c>
      <c r="P15" t="b">
        <f t="shared" si="0"/>
        <v>0</v>
      </c>
      <c r="Q15" t="b">
        <f t="shared" si="1"/>
        <v>0</v>
      </c>
      <c r="R15" t="b">
        <f t="shared" si="2"/>
        <v>0</v>
      </c>
      <c r="S15" t="e">
        <f>OR(#REF!&lt;100000,LEN(#REF!)=5)</f>
        <v>#REF!</v>
      </c>
    </row>
    <row r="16" spans="1:26" ht="15.75" x14ac:dyDescent="0.25">
      <c r="A16" s="60">
        <v>44936</v>
      </c>
      <c r="B16" s="205" t="s">
        <v>32</v>
      </c>
      <c r="C16" s="206">
        <v>38.5</v>
      </c>
      <c r="D16" s="207"/>
      <c r="E16" s="206"/>
      <c r="F16" s="208">
        <v>38.5</v>
      </c>
      <c r="G16" s="153">
        <v>370</v>
      </c>
      <c r="H16" s="153">
        <v>2120</v>
      </c>
      <c r="I16" s="153">
        <v>37011</v>
      </c>
      <c r="J16" s="209"/>
      <c r="K16" s="160" t="s">
        <v>101</v>
      </c>
      <c r="L16" s="161" t="s">
        <v>136</v>
      </c>
      <c r="M16" s="163" t="s">
        <v>64</v>
      </c>
      <c r="N16" s="163" t="s">
        <v>135</v>
      </c>
    </row>
    <row r="17" spans="1:19" ht="15.75" x14ac:dyDescent="0.25">
      <c r="A17" s="60" t="s">
        <v>139</v>
      </c>
      <c r="B17" s="150" t="s">
        <v>30</v>
      </c>
      <c r="C17" s="151">
        <v>20</v>
      </c>
      <c r="D17" s="152"/>
      <c r="E17" s="151"/>
      <c r="F17" s="157">
        <v>20</v>
      </c>
      <c r="G17" s="153">
        <v>370</v>
      </c>
      <c r="H17" s="153">
        <v>4020</v>
      </c>
      <c r="I17" s="153">
        <v>37030</v>
      </c>
      <c r="J17" s="160"/>
      <c r="K17" s="160" t="s">
        <v>101</v>
      </c>
      <c r="L17" s="161" t="s">
        <v>140</v>
      </c>
      <c r="M17" s="163" t="s">
        <v>141</v>
      </c>
      <c r="N17" s="163" t="s">
        <v>107</v>
      </c>
      <c r="P17" t="b">
        <f t="shared" ref="P17:P18" si="3">OR(G17&lt;100,LEN(G17)=2)</f>
        <v>0</v>
      </c>
      <c r="Q17" t="b">
        <f t="shared" ref="Q17:Q18" si="4">OR(H17&lt;1000,LEN(H17)=3)</f>
        <v>0</v>
      </c>
      <c r="R17" t="b">
        <f t="shared" ref="R17:R18" si="5">IF(I17&lt;1000,TRUE)</f>
        <v>0</v>
      </c>
      <c r="S17" t="e">
        <f>OR(#REF!&lt;100000,LEN(#REF!)=5)</f>
        <v>#REF!</v>
      </c>
    </row>
    <row r="18" spans="1:19" ht="15.75" x14ac:dyDescent="0.25">
      <c r="A18" s="60" t="s">
        <v>142</v>
      </c>
      <c r="B18" s="150" t="s">
        <v>30</v>
      </c>
      <c r="C18" s="151">
        <v>20</v>
      </c>
      <c r="D18" s="152"/>
      <c r="E18" s="151"/>
      <c r="F18" s="157">
        <v>20</v>
      </c>
      <c r="G18" s="153">
        <v>370</v>
      </c>
      <c r="H18" s="153">
        <v>4020</v>
      </c>
      <c r="I18" s="153">
        <v>37030</v>
      </c>
      <c r="J18" s="160"/>
      <c r="K18" s="160" t="s">
        <v>143</v>
      </c>
      <c r="L18" s="161" t="s">
        <v>144</v>
      </c>
      <c r="M18" s="163" t="s">
        <v>141</v>
      </c>
      <c r="N18" s="163" t="s">
        <v>145</v>
      </c>
      <c r="P18" t="b">
        <f t="shared" si="3"/>
        <v>0</v>
      </c>
      <c r="Q18" t="b">
        <f t="shared" si="4"/>
        <v>0</v>
      </c>
      <c r="R18" t="b">
        <f t="shared" si="5"/>
        <v>0</v>
      </c>
      <c r="S18" t="e">
        <f>OR(#REF!&lt;100000,LEN(#REF!)=5)</f>
        <v>#REF!</v>
      </c>
    </row>
    <row r="19" spans="1:19" ht="15.75" x14ac:dyDescent="0.25">
      <c r="A19" s="60" t="s">
        <v>137</v>
      </c>
      <c r="B19" s="150" t="s">
        <v>30</v>
      </c>
      <c r="C19" s="151">
        <v>7.05</v>
      </c>
      <c r="D19" s="157">
        <v>0</v>
      </c>
      <c r="E19" s="151"/>
      <c r="F19" s="157">
        <v>7.05</v>
      </c>
      <c r="G19" s="153">
        <v>370</v>
      </c>
      <c r="H19" s="153">
        <v>4020</v>
      </c>
      <c r="I19" s="153">
        <v>37030</v>
      </c>
      <c r="J19" s="160"/>
      <c r="K19" s="160" t="s">
        <v>101</v>
      </c>
      <c r="L19" s="161" t="s">
        <v>123</v>
      </c>
      <c r="M19" s="163" t="s">
        <v>138</v>
      </c>
      <c r="N19" s="163" t="s">
        <v>124</v>
      </c>
      <c r="P19" t="b">
        <f t="shared" ref="P19" si="6">OR(G19&lt;100,LEN(G19)=2)</f>
        <v>0</v>
      </c>
      <c r="Q19" t="b">
        <f t="shared" ref="Q19" si="7">OR(H19&lt;1000,LEN(H19)=3)</f>
        <v>0</v>
      </c>
      <c r="R19" t="b">
        <f t="shared" ref="R19" si="8">IF(I19&lt;1000,TRUE)</f>
        <v>0</v>
      </c>
      <c r="S19" t="e">
        <f>OR(#REF!&lt;100000,LEN(#REF!)=5)</f>
        <v>#REF!</v>
      </c>
    </row>
    <row r="20" spans="1:19" ht="13.5" thickBot="1" x14ac:dyDescent="0.25">
      <c r="A20" s="267" t="s">
        <v>33</v>
      </c>
      <c r="B20" s="268"/>
      <c r="C20" s="36">
        <f>SUM(C12:C19)</f>
        <v>1260.5999999999999</v>
      </c>
      <c r="D20" s="36">
        <f>SUM(D12:D19)</f>
        <v>191.23999999999998</v>
      </c>
      <c r="E20" s="36"/>
      <c r="F20" s="36">
        <f>SUM(F12:F19)</f>
        <v>1069.3599999999999</v>
      </c>
      <c r="G20" s="62"/>
      <c r="H20" s="62"/>
      <c r="I20" s="62"/>
      <c r="J20" s="37"/>
      <c r="K20" s="37"/>
      <c r="L20" s="43"/>
      <c r="M20" s="63"/>
      <c r="N20" s="44"/>
    </row>
    <row r="22" spans="1:19" x14ac:dyDescent="0.2">
      <c r="B22" s="258" t="s">
        <v>34</v>
      </c>
      <c r="C22" s="259"/>
    </row>
    <row r="23" spans="1:19" x14ac:dyDescent="0.2">
      <c r="B23" s="38" t="s">
        <v>35</v>
      </c>
      <c r="C23" s="39" t="s">
        <v>36</v>
      </c>
    </row>
    <row r="24" spans="1:19" x14ac:dyDescent="0.2">
      <c r="B24" s="38" t="s">
        <v>30</v>
      </c>
      <c r="C24" s="39" t="s">
        <v>37</v>
      </c>
      <c r="E24" s="52"/>
    </row>
    <row r="25" spans="1:19" x14ac:dyDescent="0.2">
      <c r="B25" s="38" t="s">
        <v>38</v>
      </c>
      <c r="C25" s="39" t="s">
        <v>39</v>
      </c>
    </row>
    <row r="26" spans="1:19" x14ac:dyDescent="0.2">
      <c r="B26" s="38" t="s">
        <v>95</v>
      </c>
      <c r="C26" s="39" t="s">
        <v>96</v>
      </c>
      <c r="F26" s="52"/>
    </row>
    <row r="27" spans="1:19" x14ac:dyDescent="0.2">
      <c r="B27" s="40" t="s">
        <v>32</v>
      </c>
      <c r="C27" s="64" t="s">
        <v>40</v>
      </c>
      <c r="F27" s="12"/>
    </row>
    <row r="28" spans="1:19" x14ac:dyDescent="0.2">
      <c r="F28" s="52">
        <f>F27-F26</f>
        <v>0</v>
      </c>
    </row>
    <row r="30" spans="1:19" x14ac:dyDescent="0.2">
      <c r="B30" s="269"/>
      <c r="C30" s="269"/>
    </row>
  </sheetData>
  <mergeCells count="7">
    <mergeCell ref="B22:C22"/>
    <mergeCell ref="B30:C30"/>
    <mergeCell ref="B1:E1"/>
    <mergeCell ref="B3:E3"/>
    <mergeCell ref="G8:J8"/>
    <mergeCell ref="G9:J9"/>
    <mergeCell ref="A20:B20"/>
  </mergeCells>
  <conditionalFormatting sqref="J12:K12 J13:J16">
    <cfRule type="expression" priority="25" stopIfTrue="1">
      <formula>AND(SUM($P12:$T12)&gt;0,NOT(ISBLANK(J12)))</formula>
    </cfRule>
    <cfRule type="expression" dxfId="73" priority="26" stopIfTrue="1">
      <formula>SUM($P12:$T12)&gt;0</formula>
    </cfRule>
  </conditionalFormatting>
  <conditionalFormatting sqref="B1:E1 B3:E3 C12:C16">
    <cfRule type="expression" dxfId="72" priority="27" stopIfTrue="1">
      <formula>ISBLANK(B1)</formula>
    </cfRule>
  </conditionalFormatting>
  <conditionalFormatting sqref="L12:N12">
    <cfRule type="expression" dxfId="71" priority="28" stopIfTrue="1">
      <formula>AND(NOT(ISBLANK($C12)),ISBLANK(L12))</formula>
    </cfRule>
  </conditionalFormatting>
  <conditionalFormatting sqref="B12:B16">
    <cfRule type="expression" dxfId="70" priority="29" stopIfTrue="1">
      <formula>AND(NOT(ISBLANK(C12)),ISBLANK(B12))</formula>
    </cfRule>
  </conditionalFormatting>
  <conditionalFormatting sqref="A12:A16">
    <cfRule type="expression" dxfId="69" priority="30" stopIfTrue="1">
      <formula>AND(NOT(ISBLANK(C12)),ISBLANK(A12))</formula>
    </cfRule>
  </conditionalFormatting>
  <conditionalFormatting sqref="E12:E16">
    <cfRule type="expression" dxfId="68" priority="31" stopIfTrue="1">
      <formula>AND(NOT(ISBLANK(C12)),ISBLANK(E12),B12="S")</formula>
    </cfRule>
  </conditionalFormatting>
  <conditionalFormatting sqref="C5">
    <cfRule type="expression" dxfId="67" priority="24" stopIfTrue="1">
      <formula>ISBLANK(C5)</formula>
    </cfRule>
  </conditionalFormatting>
  <conditionalFormatting sqref="K13:K14">
    <cfRule type="expression" priority="21" stopIfTrue="1">
      <formula>AND(SUM($P13:$T13)&gt;0,NOT(ISBLANK(K13)))</formula>
    </cfRule>
    <cfRule type="expression" dxfId="66" priority="22" stopIfTrue="1">
      <formula>SUM($P13:$T13)&gt;0</formula>
    </cfRule>
  </conditionalFormatting>
  <conditionalFormatting sqref="L13:N14">
    <cfRule type="expression" dxfId="65" priority="23" stopIfTrue="1">
      <formula>AND(NOT(ISBLANK($C13)),ISBLANK(L13))</formula>
    </cfRule>
  </conditionalFormatting>
  <conditionalFormatting sqref="K15:K16">
    <cfRule type="expression" priority="18" stopIfTrue="1">
      <formula>AND(SUM($P15:$T15)&gt;0,NOT(ISBLANK(K15)))</formula>
    </cfRule>
    <cfRule type="expression" dxfId="64" priority="19" stopIfTrue="1">
      <formula>SUM($P15:$T15)&gt;0</formula>
    </cfRule>
  </conditionalFormatting>
  <conditionalFormatting sqref="L15:N16">
    <cfRule type="expression" dxfId="63" priority="20" stopIfTrue="1">
      <formula>AND(NOT(ISBLANK($C15)),ISBLANK(L15))</formula>
    </cfRule>
  </conditionalFormatting>
  <conditionalFormatting sqref="J19:K19">
    <cfRule type="expression" priority="11" stopIfTrue="1">
      <formula>AND(SUM($P19:$T19)&gt;0,NOT(ISBLANK(J19)))</formula>
    </cfRule>
    <cfRule type="expression" dxfId="62" priority="12" stopIfTrue="1">
      <formula>SUM($P19:$T19)&gt;0</formula>
    </cfRule>
  </conditionalFormatting>
  <conditionalFormatting sqref="C19">
    <cfRule type="expression" dxfId="61" priority="13" stopIfTrue="1">
      <formula>ISBLANK(C19)</formula>
    </cfRule>
  </conditionalFormatting>
  <conditionalFormatting sqref="L19:N19">
    <cfRule type="expression" dxfId="60" priority="14" stopIfTrue="1">
      <formula>AND(NOT(ISBLANK($C19)),ISBLANK(L19))</formula>
    </cfRule>
  </conditionalFormatting>
  <conditionalFormatting sqref="B19">
    <cfRule type="expression" dxfId="59" priority="15" stopIfTrue="1">
      <formula>AND(NOT(ISBLANK(C19)),ISBLANK(B19))</formula>
    </cfRule>
  </conditionalFormatting>
  <conditionalFormatting sqref="A19">
    <cfRule type="expression" dxfId="58" priority="16" stopIfTrue="1">
      <formula>AND(NOT(ISBLANK(C19)),ISBLANK(A19))</formula>
    </cfRule>
  </conditionalFormatting>
  <conditionalFormatting sqref="E19">
    <cfRule type="expression" dxfId="57" priority="17" stopIfTrue="1">
      <formula>AND(NOT(ISBLANK(C19)),ISBLANK(E19),B19="S")</formula>
    </cfRule>
  </conditionalFormatting>
  <conditionalFormatting sqref="J17:K17 J18">
    <cfRule type="expression" priority="4" stopIfTrue="1">
      <formula>AND(SUM($P17:$T17)&gt;0,NOT(ISBLANK(J17)))</formula>
    </cfRule>
    <cfRule type="expression" dxfId="56" priority="5" stopIfTrue="1">
      <formula>SUM($P17:$T17)&gt;0</formula>
    </cfRule>
  </conditionalFormatting>
  <conditionalFormatting sqref="C17:C18">
    <cfRule type="expression" dxfId="55" priority="6" stopIfTrue="1">
      <formula>ISBLANK(C17)</formula>
    </cfRule>
  </conditionalFormatting>
  <conditionalFormatting sqref="L17:N17">
    <cfRule type="expression" dxfId="54" priority="7" stopIfTrue="1">
      <formula>AND(NOT(ISBLANK($C17)),ISBLANK(L17))</formula>
    </cfRule>
  </conditionalFormatting>
  <conditionalFormatting sqref="B17:B18">
    <cfRule type="expression" dxfId="53" priority="8" stopIfTrue="1">
      <formula>AND(NOT(ISBLANK(C17)),ISBLANK(B17))</formula>
    </cfRule>
  </conditionalFormatting>
  <conditionalFormatting sqref="A17:A18">
    <cfRule type="expression" dxfId="52" priority="9" stopIfTrue="1">
      <formula>AND(NOT(ISBLANK(C17)),ISBLANK(A17))</formula>
    </cfRule>
  </conditionalFormatting>
  <conditionalFormatting sqref="E17:E18">
    <cfRule type="expression" dxfId="51" priority="10" stopIfTrue="1">
      <formula>AND(NOT(ISBLANK(C17)),ISBLANK(E17),B17="S")</formula>
    </cfRule>
  </conditionalFormatting>
  <conditionalFormatting sqref="K18">
    <cfRule type="expression" priority="1" stopIfTrue="1">
      <formula>AND(SUM($P18:$T18)&gt;0,NOT(ISBLANK(K18)))</formula>
    </cfRule>
    <cfRule type="expression" dxfId="50" priority="2" stopIfTrue="1">
      <formula>SUM($P18:$T18)&gt;0</formula>
    </cfRule>
  </conditionalFormatting>
  <conditionalFormatting sqref="L18:N18">
    <cfRule type="expression" dxfId="49" priority="3" stopIfTrue="1">
      <formula>AND(NOT(ISBLANK($C18)),ISBLANK(L18))</formula>
    </cfRule>
  </conditionalFormatting>
  <dataValidations disablePrompts="1" count="3">
    <dataValidation type="date" allowBlank="1" showInputMessage="1" showErrorMessage="1" sqref="C5" xr:uid="{70210816-721C-4D40-9B07-403399C2DE54}">
      <formula1>NOW()-120</formula1>
      <formula2>NOW()</formula2>
    </dataValidation>
    <dataValidation type="list" allowBlank="1" showInputMessage="1" showErrorMessage="1" sqref="B12:B16 B19" xr:uid="{9805AC37-2939-4EE8-A676-309AD3A2FD19}">
      <formula1>$B$23:$B$27</formula1>
    </dataValidation>
    <dataValidation type="list" allowBlank="1" showInputMessage="1" showErrorMessage="1" sqref="B17:B18" xr:uid="{01B0AF79-F71B-4D44-8539-C28B536255F1}">
      <formula1>$B$21:$B$25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R61"/>
  <sheetViews>
    <sheetView topLeftCell="A22" workbookViewId="0">
      <selection activeCell="E45" sqref="E45"/>
    </sheetView>
  </sheetViews>
  <sheetFormatPr defaultColWidth="9.42578125" defaultRowHeight="14.25" outlineLevelCol="1" x14ac:dyDescent="0.2"/>
  <cols>
    <col min="1" max="1" width="11.5703125" style="216" bestFit="1" customWidth="1"/>
    <col min="2" max="2" width="10.42578125" style="216" customWidth="1"/>
    <col min="3" max="6" width="15.5703125" style="216" customWidth="1"/>
    <col min="7" max="7" width="8.42578125" style="216" customWidth="1"/>
    <col min="8" max="8" width="9" style="216" customWidth="1"/>
    <col min="9" max="9" width="11.5703125" style="216" customWidth="1"/>
    <col min="10" max="10" width="3.140625" style="216" customWidth="1"/>
    <col min="11" max="11" width="42" style="216" bestFit="1" customWidth="1"/>
    <col min="12" max="12" width="44.42578125" style="216" bestFit="1" customWidth="1"/>
    <col min="13" max="13" width="10.140625" style="216" bestFit="1" customWidth="1"/>
    <col min="14" max="14" width="26.5703125" style="216" bestFit="1" customWidth="1"/>
    <col min="15" max="18" width="9.42578125" style="216" outlineLevel="1"/>
    <col min="19" max="16384" width="9.42578125" style="216"/>
  </cols>
  <sheetData>
    <row r="1" spans="1:14" ht="36.75" customHeight="1" x14ac:dyDescent="0.25">
      <c r="A1" s="212" t="s">
        <v>0</v>
      </c>
      <c r="B1" s="272" t="s">
        <v>100</v>
      </c>
      <c r="C1" s="273"/>
      <c r="D1" s="273"/>
      <c r="E1" s="274"/>
      <c r="F1" s="213"/>
      <c r="G1" s="213"/>
      <c r="H1" s="213"/>
      <c r="I1" s="213"/>
      <c r="J1" s="213"/>
      <c r="K1" s="213"/>
      <c r="L1" s="214"/>
      <c r="M1" s="214"/>
      <c r="N1" s="215"/>
    </row>
    <row r="2" spans="1:14" x14ac:dyDescent="0.2">
      <c r="A2" s="217"/>
      <c r="N2" s="218"/>
    </row>
    <row r="3" spans="1:14" ht="36.75" customHeight="1" x14ac:dyDescent="0.25">
      <c r="A3" s="219" t="s">
        <v>2</v>
      </c>
      <c r="B3" s="272" t="s">
        <v>99</v>
      </c>
      <c r="C3" s="273"/>
      <c r="D3" s="273"/>
      <c r="E3" s="274"/>
      <c r="F3" s="220"/>
      <c r="G3" s="220"/>
      <c r="H3" s="220"/>
      <c r="I3" s="220"/>
      <c r="J3" s="220"/>
      <c r="K3" s="220"/>
      <c r="L3" s="221"/>
      <c r="N3" s="218"/>
    </row>
    <row r="4" spans="1:14" x14ac:dyDescent="0.2">
      <c r="A4" s="217"/>
      <c r="N4" s="218"/>
    </row>
    <row r="5" spans="1:14" ht="36" customHeight="1" x14ac:dyDescent="0.25">
      <c r="A5" s="222" t="s">
        <v>3</v>
      </c>
      <c r="B5" s="223" t="s">
        <v>4</v>
      </c>
      <c r="C5" s="224">
        <v>44907</v>
      </c>
      <c r="D5" s="223" t="s">
        <v>5</v>
      </c>
      <c r="E5" s="225">
        <v>44937</v>
      </c>
      <c r="F5" s="220"/>
      <c r="N5" s="218"/>
    </row>
    <row r="6" spans="1:14" x14ac:dyDescent="0.2">
      <c r="A6" s="217"/>
      <c r="N6" s="218"/>
    </row>
    <row r="7" spans="1:14" x14ac:dyDescent="0.2">
      <c r="A7" s="217"/>
      <c r="N7" s="218"/>
    </row>
    <row r="8" spans="1:14" ht="15" x14ac:dyDescent="0.25">
      <c r="A8" s="226" t="s">
        <v>6</v>
      </c>
      <c r="B8" s="227" t="s">
        <v>7</v>
      </c>
      <c r="C8" s="227" t="s">
        <v>8</v>
      </c>
      <c r="D8" s="227" t="s">
        <v>7</v>
      </c>
      <c r="E8" s="227" t="s">
        <v>9</v>
      </c>
      <c r="F8" s="227" t="s">
        <v>10</v>
      </c>
      <c r="G8" s="270" t="s">
        <v>11</v>
      </c>
      <c r="H8" s="275"/>
      <c r="I8" s="275"/>
      <c r="J8" s="271"/>
      <c r="K8" s="226" t="s">
        <v>12</v>
      </c>
      <c r="L8" s="227" t="s">
        <v>13</v>
      </c>
      <c r="M8" s="228" t="s">
        <v>14</v>
      </c>
      <c r="N8" s="228" t="s">
        <v>15</v>
      </c>
    </row>
    <row r="9" spans="1:14" ht="15" x14ac:dyDescent="0.25">
      <c r="A9" s="229" t="s">
        <v>16</v>
      </c>
      <c r="B9" s="230" t="s">
        <v>17</v>
      </c>
      <c r="C9" s="230" t="s">
        <v>18</v>
      </c>
      <c r="D9" s="230" t="s">
        <v>18</v>
      </c>
      <c r="E9" s="230" t="s">
        <v>19</v>
      </c>
      <c r="F9" s="230" t="s">
        <v>18</v>
      </c>
      <c r="G9" s="276"/>
      <c r="H9" s="277"/>
      <c r="I9" s="277"/>
      <c r="J9" s="278"/>
      <c r="K9" s="229" t="s">
        <v>20</v>
      </c>
      <c r="L9" s="230" t="s">
        <v>21</v>
      </c>
      <c r="M9" s="232"/>
      <c r="N9" s="233" t="s">
        <v>22</v>
      </c>
    </row>
    <row r="10" spans="1:14" ht="22.35" customHeight="1" x14ac:dyDescent="0.25">
      <c r="A10" s="231" t="s">
        <v>23</v>
      </c>
      <c r="B10" s="234" t="s">
        <v>24</v>
      </c>
      <c r="C10" s="234" t="s">
        <v>25</v>
      </c>
      <c r="D10" s="234" t="s">
        <v>25</v>
      </c>
      <c r="E10" s="234" t="s">
        <v>25</v>
      </c>
      <c r="F10" s="234" t="s">
        <v>25</v>
      </c>
      <c r="G10" s="234" t="s">
        <v>26</v>
      </c>
      <c r="H10" s="234" t="s">
        <v>27</v>
      </c>
      <c r="I10" s="234" t="s">
        <v>28</v>
      </c>
      <c r="J10" s="234"/>
      <c r="K10" s="235" t="s">
        <v>172</v>
      </c>
      <c r="L10" s="234"/>
      <c r="M10" s="236"/>
      <c r="N10" s="237"/>
    </row>
    <row r="11" spans="1:14" s="244" customFormat="1" x14ac:dyDescent="0.2">
      <c r="A11" s="238">
        <v>44904</v>
      </c>
      <c r="B11" s="234" t="s">
        <v>30</v>
      </c>
      <c r="C11" s="239">
        <v>84.29</v>
      </c>
      <c r="D11" s="239"/>
      <c r="E11" s="234"/>
      <c r="F11" s="240">
        <v>84.29</v>
      </c>
      <c r="G11" s="241">
        <v>595</v>
      </c>
      <c r="H11" s="234">
        <v>4220</v>
      </c>
      <c r="I11" s="242"/>
      <c r="J11" s="234"/>
      <c r="K11" s="243" t="s">
        <v>173</v>
      </c>
      <c r="L11" s="242" t="s">
        <v>174</v>
      </c>
      <c r="M11" s="242" t="s">
        <v>31</v>
      </c>
      <c r="N11" s="242" t="s">
        <v>175</v>
      </c>
    </row>
    <row r="12" spans="1:14" s="244" customFormat="1" x14ac:dyDescent="0.2">
      <c r="A12" s="238">
        <v>44905</v>
      </c>
      <c r="B12" s="234" t="s">
        <v>30</v>
      </c>
      <c r="C12" s="239">
        <v>250</v>
      </c>
      <c r="D12" s="239"/>
      <c r="E12" s="234"/>
      <c r="F12" s="240">
        <v>250</v>
      </c>
      <c r="G12" s="245">
        <v>611</v>
      </c>
      <c r="H12" s="245">
        <v>4200</v>
      </c>
      <c r="I12" s="245">
        <v>61106</v>
      </c>
      <c r="J12" s="234"/>
      <c r="K12" s="234" t="s">
        <v>176</v>
      </c>
      <c r="L12" s="242" t="s">
        <v>177</v>
      </c>
      <c r="M12" s="242" t="s">
        <v>97</v>
      </c>
      <c r="N12" s="242" t="s">
        <v>98</v>
      </c>
    </row>
    <row r="13" spans="1:14" s="244" customFormat="1" x14ac:dyDescent="0.2">
      <c r="A13" s="238">
        <v>44909</v>
      </c>
      <c r="B13" s="234" t="s">
        <v>38</v>
      </c>
      <c r="C13" s="239">
        <v>174</v>
      </c>
      <c r="D13" s="239">
        <v>29</v>
      </c>
      <c r="E13" s="234"/>
      <c r="F13" s="240">
        <v>145</v>
      </c>
      <c r="G13" s="241">
        <v>611</v>
      </c>
      <c r="H13" s="234">
        <v>4200</v>
      </c>
      <c r="I13" s="242">
        <v>61111</v>
      </c>
      <c r="J13" s="234"/>
      <c r="K13" s="234" t="s">
        <v>176</v>
      </c>
      <c r="L13" s="242" t="s">
        <v>178</v>
      </c>
      <c r="M13" s="242" t="s">
        <v>114</v>
      </c>
      <c r="N13" s="242" t="s">
        <v>115</v>
      </c>
    </row>
    <row r="14" spans="1:14" x14ac:dyDescent="0.2">
      <c r="A14" s="243">
        <v>44909</v>
      </c>
      <c r="B14" s="243" t="s">
        <v>30</v>
      </c>
      <c r="C14" s="246">
        <v>500</v>
      </c>
      <c r="D14" s="243"/>
      <c r="E14" s="243"/>
      <c r="F14" s="246">
        <v>500</v>
      </c>
      <c r="G14" s="245">
        <v>611</v>
      </c>
      <c r="H14" s="245">
        <v>4200</v>
      </c>
      <c r="I14" s="245">
        <v>61106</v>
      </c>
      <c r="J14" s="243"/>
      <c r="K14" s="234" t="s">
        <v>176</v>
      </c>
      <c r="L14" s="243" t="s">
        <v>179</v>
      </c>
      <c r="M14" s="243" t="s">
        <v>116</v>
      </c>
      <c r="N14" s="242" t="s">
        <v>98</v>
      </c>
    </row>
    <row r="15" spans="1:14" s="244" customFormat="1" x14ac:dyDescent="0.2">
      <c r="A15" s="243">
        <v>44910</v>
      </c>
      <c r="B15" s="243" t="s">
        <v>30</v>
      </c>
      <c r="C15" s="246">
        <v>250</v>
      </c>
      <c r="D15" s="243"/>
      <c r="E15" s="243"/>
      <c r="F15" s="246">
        <v>250</v>
      </c>
      <c r="G15" s="245">
        <v>595</v>
      </c>
      <c r="H15" s="245">
        <v>4200</v>
      </c>
      <c r="I15" s="245">
        <v>59510</v>
      </c>
      <c r="J15" s="243"/>
      <c r="K15" s="234" t="s">
        <v>176</v>
      </c>
      <c r="L15" s="242" t="s">
        <v>180</v>
      </c>
      <c r="M15" s="243" t="s">
        <v>97</v>
      </c>
      <c r="N15" s="242" t="s">
        <v>98</v>
      </c>
    </row>
    <row r="16" spans="1:14" s="244" customFormat="1" x14ac:dyDescent="0.2">
      <c r="A16" s="243">
        <v>44911</v>
      </c>
      <c r="B16" s="243" t="s">
        <v>30</v>
      </c>
      <c r="C16" s="246">
        <v>249.92</v>
      </c>
      <c r="D16" s="243"/>
      <c r="E16" s="243"/>
      <c r="F16" s="246">
        <v>249.92</v>
      </c>
      <c r="G16" s="245">
        <v>611</v>
      </c>
      <c r="H16" s="245">
        <v>4200</v>
      </c>
      <c r="I16" s="245">
        <v>61106</v>
      </c>
      <c r="J16" s="243"/>
      <c r="K16" s="234" t="s">
        <v>176</v>
      </c>
      <c r="L16" s="243" t="s">
        <v>181</v>
      </c>
      <c r="M16" s="243" t="s">
        <v>97</v>
      </c>
      <c r="N16" s="242" t="s">
        <v>98</v>
      </c>
    </row>
    <row r="17" spans="1:14" s="244" customFormat="1" x14ac:dyDescent="0.2">
      <c r="A17" s="243">
        <v>44912</v>
      </c>
      <c r="B17" s="243" t="s">
        <v>30</v>
      </c>
      <c r="C17" s="246">
        <v>250</v>
      </c>
      <c r="D17" s="243"/>
      <c r="E17" s="243"/>
      <c r="F17" s="246">
        <v>250</v>
      </c>
      <c r="G17" s="245">
        <v>595</v>
      </c>
      <c r="H17" s="245">
        <v>4200</v>
      </c>
      <c r="I17" s="245">
        <v>59510</v>
      </c>
      <c r="J17" s="243"/>
      <c r="K17" s="234" t="s">
        <v>176</v>
      </c>
      <c r="L17" s="243" t="s">
        <v>182</v>
      </c>
      <c r="M17" s="243" t="s">
        <v>97</v>
      </c>
      <c r="N17" s="242" t="s">
        <v>98</v>
      </c>
    </row>
    <row r="18" spans="1:14" s="244" customFormat="1" x14ac:dyDescent="0.2">
      <c r="A18" s="243">
        <v>44912</v>
      </c>
      <c r="B18" s="243" t="s">
        <v>30</v>
      </c>
      <c r="C18" s="246">
        <v>250</v>
      </c>
      <c r="D18" s="243"/>
      <c r="E18" s="243"/>
      <c r="F18" s="246">
        <v>250</v>
      </c>
      <c r="G18" s="245">
        <v>595</v>
      </c>
      <c r="H18" s="245">
        <v>4200</v>
      </c>
      <c r="I18" s="245">
        <v>59510</v>
      </c>
      <c r="J18" s="243"/>
      <c r="K18" s="234" t="s">
        <v>176</v>
      </c>
      <c r="L18" s="243" t="s">
        <v>182</v>
      </c>
      <c r="M18" s="243" t="s">
        <v>97</v>
      </c>
      <c r="N18" s="242" t="s">
        <v>98</v>
      </c>
    </row>
    <row r="19" spans="1:14" s="244" customFormat="1" x14ac:dyDescent="0.2">
      <c r="A19" s="243">
        <v>44913</v>
      </c>
      <c r="B19" s="243" t="s">
        <v>30</v>
      </c>
      <c r="C19" s="246">
        <v>250</v>
      </c>
      <c r="D19" s="243"/>
      <c r="E19" s="243"/>
      <c r="F19" s="246">
        <v>250</v>
      </c>
      <c r="G19" s="245">
        <v>611</v>
      </c>
      <c r="H19" s="245">
        <v>4200</v>
      </c>
      <c r="I19" s="245">
        <v>61106</v>
      </c>
      <c r="J19" s="243"/>
      <c r="K19" s="234" t="s">
        <v>176</v>
      </c>
      <c r="L19" s="243" t="s">
        <v>181</v>
      </c>
      <c r="M19" s="243" t="s">
        <v>97</v>
      </c>
      <c r="N19" s="242" t="s">
        <v>98</v>
      </c>
    </row>
    <row r="20" spans="1:14" s="244" customFormat="1" x14ac:dyDescent="0.2">
      <c r="A20" s="243">
        <v>44913</v>
      </c>
      <c r="B20" s="243" t="s">
        <v>30</v>
      </c>
      <c r="C20" s="246">
        <v>250</v>
      </c>
      <c r="D20" s="243"/>
      <c r="E20" s="243"/>
      <c r="F20" s="246">
        <v>250</v>
      </c>
      <c r="G20" s="245">
        <v>611</v>
      </c>
      <c r="H20" s="245">
        <v>4200</v>
      </c>
      <c r="I20" s="245">
        <v>61106</v>
      </c>
      <c r="J20" s="243"/>
      <c r="K20" s="234" t="s">
        <v>176</v>
      </c>
      <c r="L20" s="243" t="s">
        <v>181</v>
      </c>
      <c r="M20" s="243" t="s">
        <v>97</v>
      </c>
      <c r="N20" s="242" t="s">
        <v>98</v>
      </c>
    </row>
    <row r="21" spans="1:14" s="244" customFormat="1" x14ac:dyDescent="0.2">
      <c r="A21" s="243">
        <v>44914</v>
      </c>
      <c r="B21" s="243" t="s">
        <v>30</v>
      </c>
      <c r="C21" s="246">
        <v>250</v>
      </c>
      <c r="D21" s="243"/>
      <c r="E21" s="243"/>
      <c r="F21" s="246">
        <v>250</v>
      </c>
      <c r="G21" s="245">
        <v>611</v>
      </c>
      <c r="H21" s="245">
        <v>4200</v>
      </c>
      <c r="I21" s="245">
        <v>61106</v>
      </c>
      <c r="J21" s="243"/>
      <c r="K21" s="234" t="s">
        <v>176</v>
      </c>
      <c r="L21" s="242" t="s">
        <v>177</v>
      </c>
      <c r="M21" s="243" t="s">
        <v>97</v>
      </c>
      <c r="N21" s="242" t="s">
        <v>98</v>
      </c>
    </row>
    <row r="22" spans="1:14" x14ac:dyDescent="0.2">
      <c r="A22" s="243">
        <v>44915</v>
      </c>
      <c r="B22" s="243" t="s">
        <v>30</v>
      </c>
      <c r="C22" s="246">
        <v>250</v>
      </c>
      <c r="D22" s="243"/>
      <c r="E22" s="243"/>
      <c r="F22" s="246">
        <v>250</v>
      </c>
      <c r="G22" s="245">
        <v>611</v>
      </c>
      <c r="H22" s="245">
        <v>4200</v>
      </c>
      <c r="I22" s="245">
        <v>61106</v>
      </c>
      <c r="J22" s="243"/>
      <c r="K22" s="234" t="s">
        <v>176</v>
      </c>
      <c r="L22" s="243" t="s">
        <v>181</v>
      </c>
      <c r="M22" s="243" t="s">
        <v>97</v>
      </c>
      <c r="N22" s="242" t="s">
        <v>98</v>
      </c>
    </row>
    <row r="23" spans="1:14" s="244" customFormat="1" x14ac:dyDescent="0.2">
      <c r="A23" s="243">
        <v>44917</v>
      </c>
      <c r="B23" s="243" t="s">
        <v>30</v>
      </c>
      <c r="C23" s="246">
        <v>250</v>
      </c>
      <c r="D23" s="243"/>
      <c r="E23" s="243"/>
      <c r="F23" s="246">
        <v>250</v>
      </c>
      <c r="G23" s="245">
        <v>595</v>
      </c>
      <c r="H23" s="245">
        <v>4200</v>
      </c>
      <c r="I23" s="245">
        <v>59510</v>
      </c>
      <c r="J23" s="243"/>
      <c r="K23" s="234" t="s">
        <v>176</v>
      </c>
      <c r="L23" s="243" t="s">
        <v>182</v>
      </c>
      <c r="M23" s="243" t="s">
        <v>97</v>
      </c>
      <c r="N23" s="242" t="s">
        <v>98</v>
      </c>
    </row>
    <row r="24" spans="1:14" s="244" customFormat="1" x14ac:dyDescent="0.2">
      <c r="A24" s="243">
        <v>44918</v>
      </c>
      <c r="B24" s="243" t="s">
        <v>30</v>
      </c>
      <c r="C24" s="246">
        <v>250</v>
      </c>
      <c r="D24" s="243"/>
      <c r="E24" s="243"/>
      <c r="F24" s="246">
        <v>250</v>
      </c>
      <c r="G24" s="245">
        <v>595</v>
      </c>
      <c r="H24" s="245">
        <v>4200</v>
      </c>
      <c r="I24" s="245">
        <v>59510</v>
      </c>
      <c r="J24" s="243"/>
      <c r="K24" s="234" t="s">
        <v>176</v>
      </c>
      <c r="L24" s="243" t="s">
        <v>182</v>
      </c>
      <c r="M24" s="243" t="s">
        <v>97</v>
      </c>
      <c r="N24" s="242" t="s">
        <v>98</v>
      </c>
    </row>
    <row r="25" spans="1:14" s="244" customFormat="1" x14ac:dyDescent="0.2">
      <c r="A25" s="243">
        <v>44919</v>
      </c>
      <c r="B25" s="243" t="s">
        <v>30</v>
      </c>
      <c r="C25" s="246">
        <v>500</v>
      </c>
      <c r="D25" s="243"/>
      <c r="E25" s="243"/>
      <c r="F25" s="246">
        <v>500</v>
      </c>
      <c r="G25" s="245">
        <v>611</v>
      </c>
      <c r="H25" s="245">
        <v>4200</v>
      </c>
      <c r="I25" s="245">
        <v>61106</v>
      </c>
      <c r="J25" s="243"/>
      <c r="K25" s="234" t="s">
        <v>176</v>
      </c>
      <c r="L25" s="243" t="s">
        <v>179</v>
      </c>
      <c r="M25" s="243" t="s">
        <v>116</v>
      </c>
      <c r="N25" s="242" t="s">
        <v>98</v>
      </c>
    </row>
    <row r="26" spans="1:14" s="244" customFormat="1" x14ac:dyDescent="0.2">
      <c r="A26" s="243">
        <v>44925</v>
      </c>
      <c r="B26" s="243" t="s">
        <v>30</v>
      </c>
      <c r="C26" s="246">
        <v>500</v>
      </c>
      <c r="D26" s="243"/>
      <c r="E26" s="243"/>
      <c r="F26" s="246">
        <v>500</v>
      </c>
      <c r="G26" s="245">
        <v>611</v>
      </c>
      <c r="H26" s="245">
        <v>4200</v>
      </c>
      <c r="I26" s="245">
        <v>61106</v>
      </c>
      <c r="J26" s="243"/>
      <c r="K26" s="234" t="s">
        <v>176</v>
      </c>
      <c r="L26" s="243" t="s">
        <v>179</v>
      </c>
      <c r="M26" s="243" t="s">
        <v>116</v>
      </c>
      <c r="N26" s="242" t="s">
        <v>98</v>
      </c>
    </row>
    <row r="27" spans="1:14" s="244" customFormat="1" x14ac:dyDescent="0.2">
      <c r="A27" s="243">
        <v>44925</v>
      </c>
      <c r="B27" s="243" t="s">
        <v>30</v>
      </c>
      <c r="C27" s="246">
        <v>250</v>
      </c>
      <c r="D27" s="243"/>
      <c r="E27" s="243"/>
      <c r="F27" s="246">
        <v>250</v>
      </c>
      <c r="G27" s="245">
        <v>611</v>
      </c>
      <c r="H27" s="245">
        <v>4200</v>
      </c>
      <c r="I27" s="245">
        <v>61111</v>
      </c>
      <c r="J27" s="243"/>
      <c r="K27" s="234" t="s">
        <v>176</v>
      </c>
      <c r="L27" s="243" t="s">
        <v>183</v>
      </c>
      <c r="M27" s="243" t="s">
        <v>97</v>
      </c>
      <c r="N27" s="242" t="s">
        <v>98</v>
      </c>
    </row>
    <row r="28" spans="1:14" s="244" customFormat="1" x14ac:dyDescent="0.2">
      <c r="A28" s="243">
        <v>44925</v>
      </c>
      <c r="B28" s="243" t="s">
        <v>30</v>
      </c>
      <c r="C28" s="246">
        <v>500</v>
      </c>
      <c r="D28" s="243"/>
      <c r="E28" s="243"/>
      <c r="F28" s="246">
        <v>500</v>
      </c>
      <c r="G28" s="245">
        <v>595</v>
      </c>
      <c r="H28" s="245">
        <v>4200</v>
      </c>
      <c r="I28" s="245">
        <v>59510</v>
      </c>
      <c r="J28" s="243"/>
      <c r="K28" s="234" t="s">
        <v>176</v>
      </c>
      <c r="L28" s="243" t="s">
        <v>184</v>
      </c>
      <c r="M28" s="243" t="s">
        <v>116</v>
      </c>
      <c r="N28" s="242" t="s">
        <v>98</v>
      </c>
    </row>
    <row r="29" spans="1:14" s="244" customFormat="1" x14ac:dyDescent="0.2">
      <c r="A29" s="243">
        <v>44927</v>
      </c>
      <c r="B29" s="243" t="s">
        <v>30</v>
      </c>
      <c r="C29" s="246">
        <v>250</v>
      </c>
      <c r="D29" s="243"/>
      <c r="E29" s="243"/>
      <c r="F29" s="246">
        <v>250</v>
      </c>
      <c r="G29" s="245">
        <v>595</v>
      </c>
      <c r="H29" s="245">
        <v>4200</v>
      </c>
      <c r="I29" s="245">
        <v>59516</v>
      </c>
      <c r="J29" s="243"/>
      <c r="K29" s="234" t="s">
        <v>176</v>
      </c>
      <c r="L29" s="243" t="s">
        <v>182</v>
      </c>
      <c r="M29" s="243" t="s">
        <v>97</v>
      </c>
      <c r="N29" s="242" t="s">
        <v>98</v>
      </c>
    </row>
    <row r="30" spans="1:14" s="244" customFormat="1" x14ac:dyDescent="0.2">
      <c r="A30" s="243">
        <v>44927</v>
      </c>
      <c r="B30" s="243" t="s">
        <v>30</v>
      </c>
      <c r="C30" s="246">
        <v>109.64</v>
      </c>
      <c r="D30" s="243"/>
      <c r="E30" s="243"/>
      <c r="F30" s="246">
        <v>109.64</v>
      </c>
      <c r="G30" s="245">
        <v>595</v>
      </c>
      <c r="H30" s="245">
        <v>4200</v>
      </c>
      <c r="I30" s="245">
        <v>59516</v>
      </c>
      <c r="J30" s="243"/>
      <c r="K30" s="234" t="s">
        <v>176</v>
      </c>
      <c r="L30" s="243" t="s">
        <v>184</v>
      </c>
      <c r="M30" s="243" t="s">
        <v>116</v>
      </c>
      <c r="N30" s="242" t="s">
        <v>98</v>
      </c>
    </row>
    <row r="31" spans="1:14" s="244" customFormat="1" x14ac:dyDescent="0.2">
      <c r="A31" s="243">
        <v>44927</v>
      </c>
      <c r="B31" s="243" t="s">
        <v>30</v>
      </c>
      <c r="C31" s="246">
        <v>173.5</v>
      </c>
      <c r="D31" s="243"/>
      <c r="E31" s="243"/>
      <c r="F31" s="246">
        <v>173.5</v>
      </c>
      <c r="G31" s="245">
        <v>611</v>
      </c>
      <c r="H31" s="245">
        <v>4200</v>
      </c>
      <c r="I31" s="245">
        <v>61106</v>
      </c>
      <c r="J31" s="243"/>
      <c r="K31" s="234" t="s">
        <v>176</v>
      </c>
      <c r="L31" s="243" t="s">
        <v>179</v>
      </c>
      <c r="M31" s="243" t="s">
        <v>116</v>
      </c>
      <c r="N31" s="242" t="s">
        <v>98</v>
      </c>
    </row>
    <row r="32" spans="1:14" s="244" customFormat="1" x14ac:dyDescent="0.2">
      <c r="A32" s="243">
        <v>44927</v>
      </c>
      <c r="B32" s="243" t="s">
        <v>30</v>
      </c>
      <c r="C32" s="246">
        <v>254.1</v>
      </c>
      <c r="D32" s="243"/>
      <c r="E32" s="243"/>
      <c r="F32" s="246">
        <v>254.1</v>
      </c>
      <c r="G32" s="245">
        <v>611</v>
      </c>
      <c r="H32" s="245">
        <v>4200</v>
      </c>
      <c r="I32" s="245">
        <v>61106</v>
      </c>
      <c r="J32" s="243"/>
      <c r="K32" s="234" t="s">
        <v>176</v>
      </c>
      <c r="L32" s="243" t="s">
        <v>185</v>
      </c>
      <c r="M32" s="243" t="s">
        <v>104</v>
      </c>
      <c r="N32" s="242" t="s">
        <v>98</v>
      </c>
    </row>
    <row r="33" spans="1:14" s="244" customFormat="1" x14ac:dyDescent="0.2">
      <c r="A33" s="243">
        <v>44927</v>
      </c>
      <c r="B33" s="243" t="s">
        <v>30</v>
      </c>
      <c r="C33" s="246">
        <v>83.07</v>
      </c>
      <c r="D33" s="243"/>
      <c r="E33" s="243"/>
      <c r="F33" s="246">
        <v>83.07</v>
      </c>
      <c r="G33" s="245">
        <v>595</v>
      </c>
      <c r="H33" s="245">
        <v>4200</v>
      </c>
      <c r="I33" s="245">
        <v>59510</v>
      </c>
      <c r="J33" s="243"/>
      <c r="K33" s="234" t="s">
        <v>176</v>
      </c>
      <c r="L33" s="243" t="s">
        <v>182</v>
      </c>
      <c r="M33" s="243" t="s">
        <v>97</v>
      </c>
      <c r="N33" s="242" t="s">
        <v>98</v>
      </c>
    </row>
    <row r="34" spans="1:14" s="244" customFormat="1" x14ac:dyDescent="0.2">
      <c r="A34" s="243">
        <v>44930</v>
      </c>
      <c r="B34" s="243" t="s">
        <v>30</v>
      </c>
      <c r="C34" s="246">
        <v>240</v>
      </c>
      <c r="D34" s="243"/>
      <c r="E34" s="243"/>
      <c r="F34" s="246">
        <v>240</v>
      </c>
      <c r="G34" s="245">
        <v>595</v>
      </c>
      <c r="H34" s="245">
        <v>1105</v>
      </c>
      <c r="I34" s="243"/>
      <c r="J34" s="243"/>
      <c r="K34" s="243"/>
      <c r="L34" s="243" t="s">
        <v>186</v>
      </c>
      <c r="M34" s="243" t="s">
        <v>187</v>
      </c>
      <c r="N34" s="243" t="s">
        <v>188</v>
      </c>
    </row>
    <row r="35" spans="1:14" x14ac:dyDescent="0.2">
      <c r="A35" s="243">
        <v>44930</v>
      </c>
      <c r="B35" s="243" t="s">
        <v>30</v>
      </c>
      <c r="C35" s="246">
        <v>250</v>
      </c>
      <c r="D35" s="243"/>
      <c r="E35" s="243"/>
      <c r="F35" s="246">
        <v>250</v>
      </c>
      <c r="G35" s="245">
        <v>611</v>
      </c>
      <c r="H35" s="245">
        <v>4200</v>
      </c>
      <c r="I35" s="245">
        <v>61106</v>
      </c>
      <c r="J35" s="243"/>
      <c r="K35" s="234" t="s">
        <v>176</v>
      </c>
      <c r="L35" s="243" t="s">
        <v>181</v>
      </c>
      <c r="M35" s="243" t="s">
        <v>97</v>
      </c>
      <c r="N35" s="242" t="s">
        <v>98</v>
      </c>
    </row>
    <row r="36" spans="1:14" x14ac:dyDescent="0.2">
      <c r="A36" s="243">
        <v>44931</v>
      </c>
      <c r="B36" s="243" t="s">
        <v>30</v>
      </c>
      <c r="C36" s="246">
        <v>500</v>
      </c>
      <c r="D36" s="243"/>
      <c r="E36" s="243"/>
      <c r="F36" s="246">
        <v>500</v>
      </c>
      <c r="G36" s="245">
        <v>611</v>
      </c>
      <c r="H36" s="245">
        <v>4200</v>
      </c>
      <c r="I36" s="245">
        <v>61106</v>
      </c>
      <c r="J36" s="243"/>
      <c r="K36" s="234" t="s">
        <v>176</v>
      </c>
      <c r="L36" s="243" t="s">
        <v>179</v>
      </c>
      <c r="M36" s="243" t="s">
        <v>116</v>
      </c>
      <c r="N36" s="242" t="s">
        <v>98</v>
      </c>
    </row>
    <row r="37" spans="1:14" x14ac:dyDescent="0.2">
      <c r="A37" s="243">
        <v>44931</v>
      </c>
      <c r="B37" s="243" t="s">
        <v>30</v>
      </c>
      <c r="C37" s="246">
        <v>250</v>
      </c>
      <c r="D37" s="243"/>
      <c r="E37" s="243"/>
      <c r="F37" s="246">
        <v>250</v>
      </c>
      <c r="G37" s="245">
        <v>611</v>
      </c>
      <c r="H37" s="245">
        <v>4200</v>
      </c>
      <c r="I37" s="245">
        <v>61106</v>
      </c>
      <c r="J37" s="243"/>
      <c r="K37" s="234" t="s">
        <v>176</v>
      </c>
      <c r="L37" s="243" t="s">
        <v>181</v>
      </c>
      <c r="M37" s="243" t="s">
        <v>97</v>
      </c>
      <c r="N37" s="242" t="s">
        <v>98</v>
      </c>
    </row>
    <row r="38" spans="1:14" x14ac:dyDescent="0.2">
      <c r="A38" s="243">
        <v>44932</v>
      </c>
      <c r="B38" s="243" t="s">
        <v>30</v>
      </c>
      <c r="C38" s="246">
        <v>250</v>
      </c>
      <c r="D38" s="243"/>
      <c r="E38" s="243"/>
      <c r="F38" s="246">
        <v>250</v>
      </c>
      <c r="G38" s="245">
        <v>595</v>
      </c>
      <c r="H38" s="245">
        <v>4200</v>
      </c>
      <c r="I38" s="245">
        <v>59510</v>
      </c>
      <c r="J38" s="243"/>
      <c r="K38" s="234" t="s">
        <v>176</v>
      </c>
      <c r="L38" s="243" t="s">
        <v>182</v>
      </c>
      <c r="M38" s="243" t="s">
        <v>97</v>
      </c>
      <c r="N38" s="242" t="s">
        <v>98</v>
      </c>
    </row>
    <row r="39" spans="1:14" x14ac:dyDescent="0.2">
      <c r="A39" s="243">
        <v>44933</v>
      </c>
      <c r="B39" s="243" t="s">
        <v>30</v>
      </c>
      <c r="C39" s="246">
        <v>250</v>
      </c>
      <c r="D39" s="243"/>
      <c r="E39" s="243"/>
      <c r="F39" s="246">
        <v>250</v>
      </c>
      <c r="G39" s="245">
        <v>611</v>
      </c>
      <c r="H39" s="245">
        <v>4200</v>
      </c>
      <c r="I39" s="245">
        <v>61106</v>
      </c>
      <c r="J39" s="243"/>
      <c r="K39" s="234" t="s">
        <v>176</v>
      </c>
      <c r="L39" s="243" t="s">
        <v>181</v>
      </c>
      <c r="M39" s="243" t="s">
        <v>97</v>
      </c>
      <c r="N39" s="242" t="s">
        <v>98</v>
      </c>
    </row>
    <row r="40" spans="1:14" x14ac:dyDescent="0.2">
      <c r="A40" s="243">
        <v>44934</v>
      </c>
      <c r="B40" s="243" t="s">
        <v>30</v>
      </c>
      <c r="C40" s="246">
        <v>500</v>
      </c>
      <c r="D40" s="243"/>
      <c r="E40" s="243"/>
      <c r="F40" s="246">
        <v>500</v>
      </c>
      <c r="G40" s="245">
        <v>595</v>
      </c>
      <c r="H40" s="245">
        <v>4200</v>
      </c>
      <c r="I40" s="245">
        <v>59510</v>
      </c>
      <c r="J40" s="243"/>
      <c r="K40" s="234" t="s">
        <v>176</v>
      </c>
      <c r="L40" s="243" t="s">
        <v>184</v>
      </c>
      <c r="M40" s="243" t="s">
        <v>116</v>
      </c>
      <c r="N40" s="242" t="s">
        <v>98</v>
      </c>
    </row>
    <row r="41" spans="1:14" x14ac:dyDescent="0.2">
      <c r="A41" s="243">
        <v>44934</v>
      </c>
      <c r="B41" s="243" t="s">
        <v>38</v>
      </c>
      <c r="C41" s="246">
        <v>23.48</v>
      </c>
      <c r="D41" s="245">
        <v>3.91</v>
      </c>
      <c r="E41" s="243"/>
      <c r="F41" s="246">
        <v>19.57</v>
      </c>
      <c r="G41" s="245">
        <v>595</v>
      </c>
      <c r="H41" s="245">
        <v>4202</v>
      </c>
      <c r="I41" s="243"/>
      <c r="J41" s="243"/>
      <c r="K41" s="243" t="s">
        <v>173</v>
      </c>
      <c r="L41" s="243" t="s">
        <v>189</v>
      </c>
      <c r="M41" s="243" t="s">
        <v>31</v>
      </c>
      <c r="N41" s="243" t="s">
        <v>190</v>
      </c>
    </row>
    <row r="42" spans="1:14" x14ac:dyDescent="0.2">
      <c r="A42" s="243">
        <v>44934</v>
      </c>
      <c r="B42" s="243" t="s">
        <v>38</v>
      </c>
      <c r="C42" s="246">
        <v>3.89</v>
      </c>
      <c r="D42" s="245">
        <v>0.65</v>
      </c>
      <c r="E42" s="243"/>
      <c r="F42" s="246">
        <v>3.24</v>
      </c>
      <c r="G42" s="245">
        <v>595</v>
      </c>
      <c r="H42" s="245">
        <v>4202</v>
      </c>
      <c r="I42" s="243"/>
      <c r="J42" s="243"/>
      <c r="K42" s="243" t="s">
        <v>173</v>
      </c>
      <c r="L42" s="243" t="s">
        <v>191</v>
      </c>
      <c r="M42" s="243" t="s">
        <v>31</v>
      </c>
      <c r="N42" s="243" t="s">
        <v>190</v>
      </c>
    </row>
    <row r="43" spans="1:14" ht="20.100000000000001" customHeight="1" thickBot="1" x14ac:dyDescent="0.3">
      <c r="A43" s="279"/>
      <c r="B43" s="280"/>
      <c r="C43" s="247">
        <f>SUM(C11:C42)</f>
        <v>8395.89</v>
      </c>
      <c r="D43" s="247">
        <f>SUM(D11:D42)</f>
        <v>33.559999999999995</v>
      </c>
      <c r="E43" s="247"/>
      <c r="F43" s="247">
        <f>SUM(F11:F42)</f>
        <v>8362.33</v>
      </c>
      <c r="G43" s="248"/>
      <c r="H43" s="248"/>
      <c r="I43" s="249"/>
      <c r="J43" s="250"/>
      <c r="K43" s="250"/>
      <c r="L43" s="250"/>
      <c r="M43" s="251"/>
      <c r="N43" s="252"/>
    </row>
    <row r="44" spans="1:14" x14ac:dyDescent="0.2">
      <c r="A44" s="253"/>
    </row>
    <row r="45" spans="1:14" ht="15" x14ac:dyDescent="0.25">
      <c r="A45" s="253"/>
      <c r="B45" s="270" t="s">
        <v>34</v>
      </c>
      <c r="C45" s="271"/>
    </row>
    <row r="46" spans="1:14" x14ac:dyDescent="0.2">
      <c r="B46" s="254" t="s">
        <v>35</v>
      </c>
      <c r="C46" s="255" t="s">
        <v>36</v>
      </c>
    </row>
    <row r="47" spans="1:14" x14ac:dyDescent="0.2">
      <c r="B47" s="254" t="s">
        <v>30</v>
      </c>
      <c r="C47" s="255" t="s">
        <v>37</v>
      </c>
      <c r="F47" s="221"/>
    </row>
    <row r="48" spans="1:14" x14ac:dyDescent="0.2">
      <c r="B48" s="254" t="s">
        <v>38</v>
      </c>
      <c r="C48" s="255" t="s">
        <v>39</v>
      </c>
    </row>
    <row r="49" spans="2:9" x14ac:dyDescent="0.2">
      <c r="B49" s="254" t="s">
        <v>95</v>
      </c>
      <c r="C49" s="255" t="s">
        <v>96</v>
      </c>
      <c r="F49" s="221"/>
    </row>
    <row r="50" spans="2:9" x14ac:dyDescent="0.2">
      <c r="B50" s="236" t="s">
        <v>32</v>
      </c>
      <c r="C50" s="256" t="s">
        <v>40</v>
      </c>
    </row>
    <row r="55" spans="2:9" x14ac:dyDescent="0.2">
      <c r="E55" s="221"/>
    </row>
    <row r="60" spans="2:9" x14ac:dyDescent="0.2">
      <c r="I60" s="257"/>
    </row>
    <row r="61" spans="2:9" x14ac:dyDescent="0.2">
      <c r="I61" s="257"/>
    </row>
  </sheetData>
  <mergeCells count="6">
    <mergeCell ref="B45:C45"/>
    <mergeCell ref="B1:E1"/>
    <mergeCell ref="B3:E3"/>
    <mergeCell ref="G8:J8"/>
    <mergeCell ref="G9:J9"/>
    <mergeCell ref="A43:B43"/>
  </mergeCells>
  <conditionalFormatting sqref="B1:E1 B3:E3">
    <cfRule type="expression" dxfId="48" priority="12" stopIfTrue="1">
      <formula>ISBLANK(B1)</formula>
    </cfRule>
  </conditionalFormatting>
  <conditionalFormatting sqref="A11:A42 L14:M14 L17:M18 M15:M16 M19:M22 L34:N34 L23:M33 L35:M40 L41:N42 B14:J42">
    <cfRule type="expression" dxfId="47" priority="13" stopIfTrue="1">
      <formula>AND(NOT(ISBLANK(C11)),ISBLANK(A11))</formula>
    </cfRule>
  </conditionalFormatting>
  <conditionalFormatting sqref="C5">
    <cfRule type="expression" dxfId="46" priority="11" stopIfTrue="1">
      <formula>ISBLANK(C5)</formula>
    </cfRule>
  </conditionalFormatting>
  <conditionalFormatting sqref="L19">
    <cfRule type="expression" dxfId="45" priority="10" stopIfTrue="1">
      <formula>AND(NOT(ISBLANK(N19)),ISBLANK(L19))</formula>
    </cfRule>
  </conditionalFormatting>
  <conditionalFormatting sqref="L20">
    <cfRule type="expression" dxfId="44" priority="9" stopIfTrue="1">
      <formula>AND(NOT(ISBLANK(N20)),ISBLANK(L20))</formula>
    </cfRule>
  </conditionalFormatting>
  <conditionalFormatting sqref="L22">
    <cfRule type="expression" dxfId="43" priority="8" stopIfTrue="1">
      <formula>AND(NOT(ISBLANK(N22)),ISBLANK(L22))</formula>
    </cfRule>
  </conditionalFormatting>
  <conditionalFormatting sqref="L16">
    <cfRule type="expression" dxfId="42" priority="7" stopIfTrue="1">
      <formula>AND(NOT(ISBLANK(N16)),ISBLANK(L16))</formula>
    </cfRule>
  </conditionalFormatting>
  <conditionalFormatting sqref="K34">
    <cfRule type="expression" dxfId="41" priority="6" stopIfTrue="1">
      <formula>AND(NOT(ISBLANK(M34)),ISBLANK(K34))</formula>
    </cfRule>
  </conditionalFormatting>
  <conditionalFormatting sqref="K11">
    <cfRule type="expression" dxfId="40" priority="5" stopIfTrue="1">
      <formula>AND(NOT(ISBLANK(M11)),ISBLANK(K11))</formula>
    </cfRule>
  </conditionalFormatting>
  <conditionalFormatting sqref="G12">
    <cfRule type="expression" dxfId="39" priority="4" stopIfTrue="1">
      <formula>AND(NOT(ISBLANK(I12)),ISBLANK(G12))</formula>
    </cfRule>
  </conditionalFormatting>
  <conditionalFormatting sqref="H12">
    <cfRule type="expression" dxfId="38" priority="3" stopIfTrue="1">
      <formula>AND(NOT(ISBLANK(J12)),ISBLANK(H12))</formula>
    </cfRule>
  </conditionalFormatting>
  <conditionalFormatting sqref="I12">
    <cfRule type="expression" dxfId="37" priority="2" stopIfTrue="1">
      <formula>AND(NOT(ISBLANK(K12)),ISBLANK(I12))</formula>
    </cfRule>
  </conditionalFormatting>
  <conditionalFormatting sqref="K41:K42">
    <cfRule type="expression" dxfId="36" priority="1" stopIfTrue="1">
      <formula>AND(NOT(ISBLANK(M41)),ISBLANK(K41))</formula>
    </cfRule>
  </conditionalFormatting>
  <dataValidations count="2">
    <dataValidation type="date" allowBlank="1" showInputMessage="1" showErrorMessage="1" sqref="C5" xr:uid="{5C337F9F-E8CB-47F5-B9B7-FFD113499482}">
      <formula1>NOW()-120</formula1>
      <formula2>NOW()</formula2>
    </dataValidation>
    <dataValidation type="list" allowBlank="1" showInputMessage="1" showErrorMessage="1" sqref="B1:E1" xr:uid="{3E076CE9-F47B-48C5-AEDE-E3DF3A6DC6F3}">
      <formula1>#REF!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Z26"/>
  <sheetViews>
    <sheetView workbookViewId="0">
      <selection activeCell="A14" sqref="A14:XFD24"/>
    </sheetView>
  </sheetViews>
  <sheetFormatPr defaultColWidth="11.85546875" defaultRowHeight="12.75" x14ac:dyDescent="0.2"/>
  <cols>
    <col min="1" max="1" width="11.140625" style="81" customWidth="1"/>
    <col min="2" max="2" width="10.42578125" style="81" customWidth="1"/>
    <col min="3" max="6" width="15.5703125" style="81" customWidth="1"/>
    <col min="7" max="7" width="8.42578125" style="81" customWidth="1"/>
    <col min="8" max="8" width="25.28515625" style="81" customWidth="1"/>
    <col min="9" max="9" width="11.5703125" style="81" customWidth="1"/>
    <col min="10" max="10" width="3" style="81" customWidth="1"/>
    <col min="11" max="11" width="29.5703125" style="81" customWidth="1"/>
    <col min="12" max="12" width="50.5703125" style="81" customWidth="1"/>
    <col min="13" max="14" width="27.42578125" style="81" customWidth="1"/>
    <col min="15" max="15" width="33.5703125" style="81" bestFit="1" customWidth="1"/>
    <col min="16" max="18" width="11.85546875" style="81" hidden="1" customWidth="1"/>
    <col min="19" max="19" width="13" style="81" customWidth="1"/>
    <col min="20" max="26" width="9.140625" style="81" customWidth="1"/>
    <col min="27" max="16384" width="11.85546875" style="81"/>
  </cols>
  <sheetData>
    <row r="1" spans="1:26" ht="36.75" customHeight="1" x14ac:dyDescent="0.2">
      <c r="A1" s="73" t="s">
        <v>0</v>
      </c>
      <c r="B1" s="283" t="s">
        <v>1</v>
      </c>
      <c r="C1" s="284"/>
      <c r="D1" s="284"/>
      <c r="E1" s="285"/>
      <c r="F1" s="74"/>
      <c r="G1" s="75"/>
      <c r="H1" s="75"/>
      <c r="I1" s="75"/>
      <c r="J1" s="75"/>
      <c r="K1" s="75"/>
      <c r="L1" s="76"/>
      <c r="M1" s="76"/>
      <c r="N1" s="77"/>
      <c r="O1" s="78"/>
      <c r="P1" s="79"/>
      <c r="Q1" s="79"/>
      <c r="R1" s="79"/>
      <c r="S1" s="79"/>
      <c r="T1" s="80"/>
      <c r="U1" s="80"/>
      <c r="V1" s="80"/>
      <c r="W1" s="80"/>
      <c r="X1" s="80"/>
      <c r="Y1" s="80"/>
      <c r="Z1" s="80"/>
    </row>
    <row r="2" spans="1:26" ht="13.7" customHeight="1" x14ac:dyDescent="0.2">
      <c r="A2" s="82"/>
      <c r="B2" s="83"/>
      <c r="C2" s="83"/>
      <c r="D2" s="83"/>
      <c r="E2" s="83"/>
      <c r="F2" s="80"/>
      <c r="G2" s="80"/>
      <c r="H2" s="80"/>
      <c r="I2" s="80"/>
      <c r="J2" s="80"/>
      <c r="K2" s="80"/>
      <c r="L2" s="80"/>
      <c r="M2" s="80"/>
      <c r="N2" s="84"/>
      <c r="O2" s="78"/>
      <c r="P2" s="85"/>
      <c r="Q2" s="85"/>
      <c r="R2" s="85"/>
      <c r="S2" s="85"/>
      <c r="T2" s="80"/>
      <c r="U2" s="80"/>
      <c r="V2" s="80"/>
      <c r="W2" s="80"/>
      <c r="X2" s="80"/>
      <c r="Y2" s="80"/>
      <c r="Z2" s="80"/>
    </row>
    <row r="3" spans="1:26" ht="36.75" customHeight="1" x14ac:dyDescent="0.2">
      <c r="A3" s="86" t="s">
        <v>2</v>
      </c>
      <c r="B3" s="283" t="s">
        <v>112</v>
      </c>
      <c r="C3" s="284"/>
      <c r="D3" s="284"/>
      <c r="E3" s="285"/>
      <c r="F3" s="87"/>
      <c r="G3" s="88"/>
      <c r="H3" s="88"/>
      <c r="I3" s="88"/>
      <c r="J3" s="88"/>
      <c r="K3" s="88"/>
      <c r="L3" s="80"/>
      <c r="M3" s="80"/>
      <c r="N3" s="84"/>
      <c r="O3" s="78"/>
      <c r="P3" s="85"/>
      <c r="Q3" s="85"/>
      <c r="R3" s="85"/>
      <c r="S3" s="85"/>
      <c r="T3" s="80"/>
      <c r="U3" s="80"/>
      <c r="V3" s="80"/>
      <c r="W3" s="80"/>
      <c r="X3" s="80"/>
      <c r="Y3" s="80"/>
      <c r="Z3" s="80"/>
    </row>
    <row r="4" spans="1:26" ht="13.7" customHeight="1" x14ac:dyDescent="0.2">
      <c r="A4" s="82"/>
      <c r="B4" s="83"/>
      <c r="C4" s="83"/>
      <c r="D4" s="83"/>
      <c r="E4" s="83"/>
      <c r="F4" s="80"/>
      <c r="G4" s="80"/>
      <c r="H4" s="80"/>
      <c r="I4" s="80"/>
      <c r="J4" s="80"/>
      <c r="K4" s="80"/>
      <c r="L4" s="80"/>
      <c r="M4" s="80"/>
      <c r="N4" s="84"/>
      <c r="O4" s="78"/>
      <c r="P4" s="85"/>
      <c r="Q4" s="85"/>
      <c r="R4" s="85"/>
      <c r="S4" s="85"/>
      <c r="T4" s="80"/>
      <c r="U4" s="80"/>
      <c r="V4" s="80"/>
      <c r="W4" s="80"/>
      <c r="X4" s="80"/>
      <c r="Y4" s="80"/>
      <c r="Z4" s="80"/>
    </row>
    <row r="5" spans="1:26" ht="36" customHeight="1" x14ac:dyDescent="0.2">
      <c r="A5" s="89" t="s">
        <v>3</v>
      </c>
      <c r="B5" s="90" t="s">
        <v>4</v>
      </c>
      <c r="C5" s="196">
        <v>44907</v>
      </c>
      <c r="D5" s="90" t="s">
        <v>5</v>
      </c>
      <c r="E5" s="196">
        <v>44937</v>
      </c>
      <c r="F5" s="87"/>
      <c r="G5" s="91"/>
      <c r="H5" s="177"/>
      <c r="I5" s="80"/>
      <c r="J5" s="80"/>
      <c r="K5" s="80"/>
      <c r="L5" s="80"/>
      <c r="M5" s="80"/>
      <c r="N5" s="84"/>
      <c r="O5" s="78"/>
      <c r="P5" s="85"/>
      <c r="Q5" s="85"/>
      <c r="R5" s="85"/>
      <c r="S5" s="85"/>
      <c r="T5" s="80"/>
      <c r="U5" s="80"/>
      <c r="V5" s="80"/>
      <c r="W5" s="80"/>
      <c r="X5" s="80"/>
      <c r="Y5" s="80"/>
      <c r="Z5" s="80"/>
    </row>
    <row r="6" spans="1:26" ht="13.7" customHeight="1" x14ac:dyDescent="0.2">
      <c r="A6" s="92"/>
      <c r="B6" s="93"/>
      <c r="C6" s="93"/>
      <c r="D6" s="93"/>
      <c r="E6" s="93"/>
      <c r="F6" s="80"/>
      <c r="G6" s="80"/>
      <c r="H6" s="80"/>
      <c r="I6" s="80"/>
      <c r="J6" s="80"/>
      <c r="K6" s="80"/>
      <c r="L6" s="80"/>
      <c r="M6" s="80"/>
      <c r="N6" s="84"/>
      <c r="O6" s="78"/>
      <c r="P6" s="85"/>
      <c r="Q6" s="85"/>
      <c r="R6" s="85"/>
      <c r="S6" s="85"/>
      <c r="T6" s="80"/>
      <c r="U6" s="80"/>
      <c r="V6" s="80"/>
      <c r="W6" s="80"/>
      <c r="X6" s="80"/>
      <c r="Y6" s="80"/>
      <c r="Z6" s="80"/>
    </row>
    <row r="7" spans="1:26" ht="13.7" customHeight="1" x14ac:dyDescent="0.2">
      <c r="A7" s="94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6"/>
      <c r="O7" s="97"/>
      <c r="P7" s="85"/>
      <c r="Q7" s="85"/>
      <c r="R7" s="85"/>
      <c r="S7" s="85"/>
      <c r="T7" s="80"/>
      <c r="U7" s="80"/>
      <c r="V7" s="80"/>
      <c r="W7" s="80"/>
      <c r="X7" s="80"/>
      <c r="Y7" s="80"/>
      <c r="Z7" s="80"/>
    </row>
    <row r="8" spans="1:26" ht="13.7" customHeight="1" x14ac:dyDescent="0.2">
      <c r="A8" s="98" t="s">
        <v>6</v>
      </c>
      <c r="B8" s="99" t="s">
        <v>7</v>
      </c>
      <c r="C8" s="99" t="s">
        <v>8</v>
      </c>
      <c r="D8" s="99" t="s">
        <v>7</v>
      </c>
      <c r="E8" s="99" t="s">
        <v>9</v>
      </c>
      <c r="F8" s="99" t="s">
        <v>10</v>
      </c>
      <c r="G8" s="281" t="s">
        <v>11</v>
      </c>
      <c r="H8" s="286"/>
      <c r="I8" s="286"/>
      <c r="J8" s="282"/>
      <c r="K8" s="99" t="s">
        <v>12</v>
      </c>
      <c r="L8" s="99" t="s">
        <v>13</v>
      </c>
      <c r="M8" s="100" t="s">
        <v>14</v>
      </c>
      <c r="N8" s="101" t="s">
        <v>15</v>
      </c>
      <c r="O8" s="102" t="s">
        <v>108</v>
      </c>
      <c r="P8" s="103"/>
      <c r="Q8" s="104"/>
      <c r="R8" s="104"/>
      <c r="S8" s="104"/>
      <c r="T8" s="105"/>
      <c r="U8" s="105"/>
      <c r="V8" s="105"/>
      <c r="W8" s="105"/>
      <c r="X8" s="105"/>
      <c r="Y8" s="105"/>
      <c r="Z8" s="105"/>
    </row>
    <row r="9" spans="1:26" ht="13.7" customHeight="1" x14ac:dyDescent="0.2">
      <c r="A9" s="106" t="s">
        <v>16</v>
      </c>
      <c r="B9" s="107" t="s">
        <v>17</v>
      </c>
      <c r="C9" s="107" t="s">
        <v>18</v>
      </c>
      <c r="D9" s="107" t="s">
        <v>18</v>
      </c>
      <c r="E9" s="107" t="s">
        <v>19</v>
      </c>
      <c r="F9" s="107" t="s">
        <v>18</v>
      </c>
      <c r="G9" s="287"/>
      <c r="H9" s="288"/>
      <c r="I9" s="288"/>
      <c r="J9" s="289"/>
      <c r="K9" s="107" t="s">
        <v>20</v>
      </c>
      <c r="L9" s="107" t="s">
        <v>21</v>
      </c>
      <c r="M9" s="108"/>
      <c r="N9" s="109" t="s">
        <v>22</v>
      </c>
      <c r="O9" s="110"/>
      <c r="P9" s="103"/>
      <c r="Q9" s="104"/>
      <c r="R9" s="104"/>
      <c r="S9" s="104"/>
      <c r="T9" s="105"/>
      <c r="U9" s="105"/>
      <c r="V9" s="105"/>
      <c r="W9" s="105"/>
      <c r="X9" s="105"/>
      <c r="Y9" s="105"/>
      <c r="Z9" s="105"/>
    </row>
    <row r="10" spans="1:26" ht="13.5" customHeight="1" x14ac:dyDescent="0.2">
      <c r="A10" s="111" t="s">
        <v>23</v>
      </c>
      <c r="B10" s="112" t="s">
        <v>24</v>
      </c>
      <c r="C10" s="112" t="s">
        <v>25</v>
      </c>
      <c r="D10" s="112" t="s">
        <v>25</v>
      </c>
      <c r="E10" s="112" t="s">
        <v>25</v>
      </c>
      <c r="F10" s="112" t="s">
        <v>25</v>
      </c>
      <c r="G10" s="113" t="s">
        <v>26</v>
      </c>
      <c r="H10" s="113" t="s">
        <v>27</v>
      </c>
      <c r="I10" s="113" t="s">
        <v>28</v>
      </c>
      <c r="J10" s="114"/>
      <c r="K10" s="115" t="s">
        <v>29</v>
      </c>
      <c r="L10" s="116"/>
      <c r="M10" s="116"/>
      <c r="N10" s="117"/>
      <c r="O10" s="197"/>
      <c r="P10" s="118"/>
      <c r="Q10" s="85"/>
      <c r="R10" s="85"/>
      <c r="S10" s="85"/>
      <c r="T10" s="80"/>
      <c r="U10" s="80"/>
      <c r="V10" s="80"/>
      <c r="W10" s="80"/>
      <c r="X10" s="80"/>
      <c r="Y10" s="80"/>
      <c r="Z10" s="80"/>
    </row>
    <row r="11" spans="1:26" ht="45.6" customHeight="1" x14ac:dyDescent="0.25">
      <c r="A11" s="198">
        <v>44915</v>
      </c>
      <c r="B11" s="187" t="s">
        <v>30</v>
      </c>
      <c r="C11" s="188">
        <v>700</v>
      </c>
      <c r="D11" s="121"/>
      <c r="E11" s="120">
        <v>0</v>
      </c>
      <c r="F11" s="122">
        <v>700</v>
      </c>
      <c r="G11" s="123">
        <v>112</v>
      </c>
      <c r="H11" s="178">
        <v>4207</v>
      </c>
      <c r="I11" s="119" t="s">
        <v>109</v>
      </c>
      <c r="J11" s="124" t="s">
        <v>38</v>
      </c>
      <c r="K11" s="126" t="s">
        <v>110</v>
      </c>
      <c r="L11" s="127" t="s">
        <v>111</v>
      </c>
      <c r="M11" s="127" t="s">
        <v>97</v>
      </c>
      <c r="N11" s="199" t="s">
        <v>98</v>
      </c>
      <c r="O11" s="200" t="s">
        <v>132</v>
      </c>
      <c r="P11" s="118" t="e">
        <f>OR(#REF!&lt;100,LEN(#REF!)=2)</f>
        <v>#REF!</v>
      </c>
      <c r="Q11" s="85" t="e">
        <f>OR(#REF!&lt;1000,LEN(#REF!)=3)</f>
        <v>#REF!</v>
      </c>
      <c r="R11" s="85" t="e">
        <f>IF(#REF!&lt;1000,TRUE)</f>
        <v>#REF!</v>
      </c>
      <c r="S11" s="125"/>
      <c r="T11" s="201"/>
      <c r="U11" s="201"/>
      <c r="V11" s="80"/>
      <c r="W11" s="80"/>
      <c r="X11" s="80"/>
      <c r="Y11" s="80"/>
      <c r="Z11" s="80"/>
    </row>
    <row r="12" spans="1:26" ht="31.5" x14ac:dyDescent="0.25">
      <c r="A12" s="198">
        <v>44925</v>
      </c>
      <c r="B12" s="189" t="s">
        <v>30</v>
      </c>
      <c r="C12" s="188">
        <v>414.29</v>
      </c>
      <c r="D12" s="128"/>
      <c r="E12" s="120">
        <v>0</v>
      </c>
      <c r="F12" s="129">
        <v>414.29</v>
      </c>
      <c r="G12" s="123">
        <v>112</v>
      </c>
      <c r="H12" s="123">
        <v>4207</v>
      </c>
      <c r="I12" s="123"/>
      <c r="J12" s="124" t="s">
        <v>38</v>
      </c>
      <c r="K12" s="126" t="s">
        <v>110</v>
      </c>
      <c r="L12" s="127" t="s">
        <v>111</v>
      </c>
      <c r="M12" s="127" t="s">
        <v>97</v>
      </c>
      <c r="N12" s="199" t="s">
        <v>98</v>
      </c>
      <c r="O12" s="202" t="s">
        <v>133</v>
      </c>
      <c r="P12" s="118" t="e">
        <f>OR(#REF!&lt;100,LEN(#REF!)=2)</f>
        <v>#REF!</v>
      </c>
      <c r="Q12" s="85" t="e">
        <f>OR(#REF!&lt;1000,LEN(#REF!)=3)</f>
        <v>#REF!</v>
      </c>
      <c r="R12" s="85" t="e">
        <f>IF(#REF!&lt;1000,TRUE)</f>
        <v>#REF!</v>
      </c>
      <c r="S12" s="125"/>
      <c r="T12" s="80"/>
      <c r="U12" s="80"/>
      <c r="V12" s="80"/>
      <c r="W12" s="80"/>
      <c r="X12" s="80"/>
      <c r="Y12" s="80"/>
      <c r="Z12" s="80"/>
    </row>
    <row r="13" spans="1:26" ht="20.100000000000001" customHeight="1" thickBot="1" x14ac:dyDescent="0.3">
      <c r="A13" s="198">
        <v>44925</v>
      </c>
      <c r="B13" s="189" t="s">
        <v>30</v>
      </c>
      <c r="C13" s="188">
        <v>87.38</v>
      </c>
      <c r="D13" s="121"/>
      <c r="E13" s="120">
        <v>0</v>
      </c>
      <c r="F13" s="129">
        <v>87.38</v>
      </c>
      <c r="G13" s="123">
        <v>103</v>
      </c>
      <c r="H13" s="203">
        <v>4020</v>
      </c>
      <c r="I13" s="128" t="s">
        <v>109</v>
      </c>
      <c r="J13" s="124" t="s">
        <v>38</v>
      </c>
      <c r="K13" s="126" t="s">
        <v>117</v>
      </c>
      <c r="L13" s="127" t="s">
        <v>118</v>
      </c>
      <c r="M13" s="127" t="s">
        <v>119</v>
      </c>
      <c r="N13" s="127" t="s">
        <v>120</v>
      </c>
      <c r="O13" s="204"/>
      <c r="P13" s="85" t="e">
        <f>OR(#REF!&lt;100,LEN(#REF!)=2)</f>
        <v>#REF!</v>
      </c>
      <c r="Q13" s="85" t="e">
        <f>OR(#REF!&lt;1000,LEN(#REF!)=3)</f>
        <v>#REF!</v>
      </c>
      <c r="R13" s="85" t="e">
        <f>IF(#REF!&lt;1000,TRUE)</f>
        <v>#REF!</v>
      </c>
      <c r="S13" s="125"/>
      <c r="T13" s="80"/>
      <c r="U13" s="80"/>
      <c r="V13" s="80"/>
      <c r="W13" s="80"/>
      <c r="X13" s="80"/>
      <c r="Y13" s="80"/>
      <c r="Z13" s="80"/>
    </row>
    <row r="14" spans="1:26" ht="20.100000000000001" customHeight="1" thickBot="1" x14ac:dyDescent="0.3">
      <c r="A14" s="290" t="s">
        <v>33</v>
      </c>
      <c r="B14" s="291"/>
      <c r="C14" s="131">
        <f>SUM(C11:C13)</f>
        <v>1201.67</v>
      </c>
      <c r="D14" s="131">
        <v>0</v>
      </c>
      <c r="E14" s="131"/>
      <c r="F14" s="179">
        <f>SUM(F11:F13)</f>
        <v>1201.67</v>
      </c>
      <c r="G14" s="180"/>
      <c r="H14" s="132"/>
      <c r="I14" s="132"/>
      <c r="J14" s="133"/>
      <c r="K14" s="133"/>
      <c r="L14" s="134"/>
      <c r="M14" s="134"/>
      <c r="N14" s="127"/>
      <c r="O14" s="130"/>
      <c r="P14" s="85" t="e">
        <f>OR(#REF!&lt;100,LEN(#REF!)=2)</f>
        <v>#REF!</v>
      </c>
      <c r="Q14" s="85" t="e">
        <f>OR(#REF!&lt;1000,LEN(#REF!)=3)</f>
        <v>#REF!</v>
      </c>
      <c r="R14" s="85" t="e">
        <f>IF(#REF!&lt;1000,TRUE)</f>
        <v>#REF!</v>
      </c>
      <c r="S14" s="125"/>
      <c r="T14" s="80"/>
      <c r="U14" s="80"/>
      <c r="V14" s="80"/>
      <c r="W14" s="80"/>
      <c r="X14" s="80"/>
      <c r="Y14" s="80"/>
      <c r="Z14" s="80"/>
    </row>
    <row r="15" spans="1:26" ht="20.100000000000001" customHeight="1" x14ac:dyDescent="0.25">
      <c r="A15" s="75"/>
      <c r="B15" s="135"/>
      <c r="C15" s="13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127"/>
      <c r="O15" s="130"/>
      <c r="P15" s="85" t="e">
        <f>OR(#REF!&lt;100,LEN(#REF!)=2)</f>
        <v>#REF!</v>
      </c>
      <c r="Q15" s="85" t="e">
        <f>OR(#REF!&lt;1000,LEN(#REF!)=3)</f>
        <v>#REF!</v>
      </c>
      <c r="R15" s="85" t="e">
        <f>IF(#REF!&lt;1000,TRUE)</f>
        <v>#REF!</v>
      </c>
      <c r="S15" s="125"/>
      <c r="T15" s="80"/>
      <c r="U15" s="80"/>
      <c r="V15" s="80"/>
      <c r="W15" s="80"/>
      <c r="X15" s="80"/>
      <c r="Y15" s="80"/>
      <c r="Z15" s="80"/>
    </row>
    <row r="16" spans="1:26" ht="20.100000000000001" customHeight="1" thickBot="1" x14ac:dyDescent="0.25">
      <c r="A16" s="136"/>
      <c r="B16" s="281" t="s">
        <v>34</v>
      </c>
      <c r="C16" s="282"/>
      <c r="D16" s="130"/>
      <c r="E16" s="80"/>
      <c r="F16" s="80"/>
      <c r="G16" s="80"/>
      <c r="H16" s="80"/>
      <c r="I16" s="80"/>
      <c r="J16" s="80"/>
      <c r="K16" s="80"/>
      <c r="L16" s="80"/>
      <c r="M16" s="80"/>
      <c r="N16" s="137"/>
      <c r="O16" s="78"/>
      <c r="P16" s="85"/>
      <c r="Q16" s="85"/>
      <c r="R16" s="85"/>
      <c r="S16" s="85"/>
      <c r="T16" s="80"/>
      <c r="U16" s="80"/>
      <c r="V16" s="80"/>
      <c r="W16" s="80"/>
      <c r="X16" s="80"/>
      <c r="Y16" s="80"/>
      <c r="Z16" s="80"/>
    </row>
    <row r="17" spans="1:26" ht="14.1" customHeight="1" x14ac:dyDescent="0.2">
      <c r="A17" s="136"/>
      <c r="B17" s="138" t="s">
        <v>35</v>
      </c>
      <c r="C17" s="139" t="s">
        <v>36</v>
      </c>
      <c r="D17" s="130"/>
      <c r="E17" s="80"/>
      <c r="F17" s="140"/>
      <c r="G17" s="80"/>
      <c r="H17" s="80"/>
      <c r="I17" s="80"/>
      <c r="J17" s="80"/>
      <c r="K17" s="80"/>
      <c r="L17" s="80"/>
      <c r="M17" s="80"/>
      <c r="N17" s="75"/>
      <c r="O17" s="80"/>
      <c r="P17" s="85"/>
      <c r="Q17" s="85"/>
      <c r="R17" s="85"/>
      <c r="S17" s="85"/>
      <c r="T17" s="80"/>
      <c r="U17" s="80"/>
      <c r="V17" s="80"/>
      <c r="W17" s="80"/>
      <c r="X17" s="80"/>
      <c r="Y17" s="80"/>
      <c r="Z17" s="80"/>
    </row>
    <row r="18" spans="1:26" ht="13.7" customHeight="1" x14ac:dyDescent="0.2">
      <c r="A18" s="136"/>
      <c r="B18" s="138" t="s">
        <v>30</v>
      </c>
      <c r="C18" s="139" t="s">
        <v>37</v>
      </c>
      <c r="D18" s="130"/>
      <c r="E18" s="80"/>
      <c r="F18" s="140"/>
      <c r="G18" s="80"/>
      <c r="H18" s="80"/>
      <c r="I18" s="80"/>
      <c r="J18" s="80"/>
      <c r="K18" s="80"/>
      <c r="L18" s="80"/>
      <c r="M18" s="80"/>
      <c r="N18" s="80"/>
      <c r="O18" s="80"/>
      <c r="P18" s="85"/>
      <c r="Q18" s="85"/>
      <c r="R18" s="85"/>
      <c r="S18" s="85"/>
      <c r="T18" s="80"/>
      <c r="U18" s="80"/>
      <c r="V18" s="80"/>
      <c r="W18" s="80"/>
      <c r="X18" s="80"/>
      <c r="Y18" s="80"/>
      <c r="Z18" s="80"/>
    </row>
    <row r="19" spans="1:26" ht="13.7" customHeight="1" x14ac:dyDescent="0.2">
      <c r="A19" s="136"/>
      <c r="B19" s="138" t="s">
        <v>38</v>
      </c>
      <c r="C19" s="139" t="s">
        <v>39</v>
      </c>
      <c r="D19" s="13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5"/>
      <c r="Q19" s="85"/>
      <c r="R19" s="85"/>
      <c r="S19" s="85"/>
      <c r="T19" s="80"/>
      <c r="U19" s="80"/>
      <c r="V19" s="80"/>
      <c r="W19" s="80"/>
      <c r="X19" s="80"/>
      <c r="Y19" s="80"/>
      <c r="Z19" s="80"/>
    </row>
    <row r="20" spans="1:26" ht="13.7" customHeight="1" x14ac:dyDescent="0.2">
      <c r="A20" s="136"/>
      <c r="B20" s="141" t="s">
        <v>32</v>
      </c>
      <c r="C20" s="142" t="s">
        <v>40</v>
      </c>
      <c r="D20" s="13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5"/>
      <c r="Q20" s="85"/>
      <c r="R20" s="85"/>
      <c r="S20" s="85"/>
      <c r="T20" s="80"/>
      <c r="U20" s="80"/>
      <c r="V20" s="80"/>
      <c r="W20" s="80"/>
      <c r="X20" s="80"/>
      <c r="Y20" s="80"/>
      <c r="Z20" s="80"/>
    </row>
    <row r="21" spans="1:26" ht="13.7" customHeight="1" x14ac:dyDescent="0.2">
      <c r="N21" s="80"/>
      <c r="O21" s="80"/>
      <c r="P21" s="85"/>
      <c r="Q21" s="85"/>
      <c r="R21" s="85"/>
      <c r="S21" s="85"/>
      <c r="T21" s="80"/>
      <c r="U21" s="80"/>
      <c r="V21" s="80"/>
      <c r="W21" s="80"/>
      <c r="X21" s="80"/>
      <c r="Y21" s="80"/>
      <c r="Z21" s="80"/>
    </row>
    <row r="22" spans="1:26" ht="13.7" customHeight="1" x14ac:dyDescent="0.2">
      <c r="N22" s="80"/>
      <c r="O22" s="80"/>
      <c r="P22" s="143"/>
      <c r="Q22" s="143"/>
      <c r="R22" s="143"/>
      <c r="S22" s="143"/>
      <c r="T22" s="80"/>
      <c r="U22" s="80"/>
      <c r="V22" s="80"/>
      <c r="W22" s="80"/>
      <c r="X22" s="80"/>
      <c r="Y22" s="80"/>
      <c r="Z22" s="80"/>
    </row>
    <row r="23" spans="1:26" ht="13.5" customHeight="1" x14ac:dyDescent="0.2"/>
    <row r="24" spans="1:26" ht="13.5" customHeight="1" x14ac:dyDescent="0.2"/>
    <row r="25" spans="1:26" ht="13.5" customHeight="1" x14ac:dyDescent="0.2"/>
    <row r="26" spans="1:26" ht="13.5" customHeight="1" x14ac:dyDescent="0.2"/>
  </sheetData>
  <mergeCells count="6">
    <mergeCell ref="B16:C16"/>
    <mergeCell ref="B1:E1"/>
    <mergeCell ref="B3:E3"/>
    <mergeCell ref="G8:J8"/>
    <mergeCell ref="G9:J9"/>
    <mergeCell ref="A14:B14"/>
  </mergeCells>
  <conditionalFormatting sqref="C5 E5">
    <cfRule type="expression" dxfId="35" priority="2" stopIfTrue="1">
      <formula>ISBLANK(C5)</formula>
    </cfRule>
  </conditionalFormatting>
  <conditionalFormatting sqref="A11">
    <cfRule type="expression" dxfId="34" priority="1" stopIfTrue="1">
      <formula>ISBLANK(A11)</formula>
    </cfRule>
  </conditionalFormatting>
  <dataValidations count="1">
    <dataValidation type="date" allowBlank="1" showInputMessage="1" showErrorMessage="1" sqref="C5 E5 A11" xr:uid="{00000000-0002-0000-0700-000000000000}">
      <formula1>NOW()-120</formula1>
      <formula2>NOW()</formula2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Z18"/>
  <sheetViews>
    <sheetView tabSelected="1" workbookViewId="0">
      <selection activeCell="D15" sqref="D15"/>
    </sheetView>
  </sheetViews>
  <sheetFormatPr defaultColWidth="9.140625" defaultRowHeight="12.75" outlineLevelCol="1" x14ac:dyDescent="0.2"/>
  <cols>
    <col min="1" max="1" width="10.140625" bestFit="1" customWidth="1"/>
    <col min="2" max="2" width="11.85546875" bestFit="1" customWidth="1"/>
    <col min="3" max="3" width="10.42578125" customWidth="1"/>
    <col min="4" max="7" width="15.7109375" customWidth="1"/>
    <col min="8" max="8" width="8.42578125" customWidth="1"/>
    <col min="9" max="9" width="9" customWidth="1"/>
    <col min="10" max="10" width="11.7109375" bestFit="1" customWidth="1"/>
    <col min="11" max="11" width="29.7109375" customWidth="1"/>
    <col min="12" max="12" width="50.7109375" customWidth="1"/>
    <col min="13" max="14" width="27.42578125" customWidth="1"/>
    <col min="16" max="19" width="0" hidden="1" customWidth="1" outlineLevel="1"/>
    <col min="20" max="20" width="9.140625" collapsed="1"/>
  </cols>
  <sheetData>
    <row r="1" spans="1:26" ht="36.75" customHeight="1" x14ac:dyDescent="0.2">
      <c r="B1" s="144" t="s">
        <v>0</v>
      </c>
      <c r="C1" s="260" t="s">
        <v>1</v>
      </c>
      <c r="D1" s="261"/>
      <c r="E1" s="261"/>
      <c r="F1" s="262"/>
      <c r="G1" s="1"/>
      <c r="H1" s="1"/>
      <c r="I1" s="1"/>
      <c r="J1" s="1"/>
      <c r="K1" s="1"/>
      <c r="L1" s="3"/>
      <c r="M1" s="3"/>
      <c r="N1" s="4"/>
    </row>
    <row r="2" spans="1:26" x14ac:dyDescent="0.2">
      <c r="B2" s="5"/>
      <c r="N2" s="6"/>
    </row>
    <row r="3" spans="1:26" ht="36.75" customHeight="1" x14ac:dyDescent="0.2">
      <c r="B3" s="7" t="s">
        <v>2</v>
      </c>
      <c r="C3" s="260" t="s">
        <v>94</v>
      </c>
      <c r="D3" s="261"/>
      <c r="E3" s="261"/>
      <c r="F3" s="262"/>
      <c r="G3" s="8"/>
      <c r="H3" s="8"/>
      <c r="I3" s="8"/>
      <c r="J3" s="8"/>
      <c r="K3" s="8"/>
      <c r="N3" s="6"/>
    </row>
    <row r="4" spans="1:26" x14ac:dyDescent="0.2">
      <c r="B4" s="5"/>
      <c r="N4" s="6"/>
    </row>
    <row r="5" spans="1:26" ht="36" customHeight="1" x14ac:dyDescent="0.2">
      <c r="B5" s="145" t="s">
        <v>3</v>
      </c>
      <c r="C5" s="146" t="s">
        <v>4</v>
      </c>
      <c r="D5" s="147">
        <v>44907</v>
      </c>
      <c r="E5" s="146" t="s">
        <v>5</v>
      </c>
      <c r="F5" s="147">
        <v>44937</v>
      </c>
      <c r="G5" s="8"/>
      <c r="H5" s="11"/>
      <c r="I5" s="12"/>
      <c r="J5" s="12"/>
      <c r="K5" s="12"/>
      <c r="N5" s="6"/>
    </row>
    <row r="6" spans="1:26" x14ac:dyDescent="0.2">
      <c r="B6" s="5"/>
      <c r="N6" s="6"/>
    </row>
    <row r="7" spans="1:26" x14ac:dyDescent="0.2">
      <c r="B7" s="5"/>
      <c r="N7" s="6"/>
    </row>
    <row r="8" spans="1:26" x14ac:dyDescent="0.2">
      <c r="A8" s="190" t="s">
        <v>125</v>
      </c>
      <c r="B8" s="182" t="s">
        <v>6</v>
      </c>
      <c r="C8" s="148" t="s">
        <v>7</v>
      </c>
      <c r="D8" s="148" t="s">
        <v>8</v>
      </c>
      <c r="E8" s="148" t="s">
        <v>7</v>
      </c>
      <c r="F8" s="148" t="s">
        <v>9</v>
      </c>
      <c r="G8" s="148" t="s">
        <v>10</v>
      </c>
      <c r="H8" s="181" t="s">
        <v>11</v>
      </c>
      <c r="I8" s="183"/>
      <c r="J8" s="182"/>
      <c r="K8" s="148" t="s">
        <v>12</v>
      </c>
      <c r="L8" s="148" t="s">
        <v>13</v>
      </c>
      <c r="M8" s="149" t="s">
        <v>14</v>
      </c>
      <c r="N8" s="149" t="s">
        <v>15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x14ac:dyDescent="0.2">
      <c r="A9" s="191" t="s">
        <v>126</v>
      </c>
      <c r="B9" s="55" t="s">
        <v>16</v>
      </c>
      <c r="C9" s="18" t="s">
        <v>17</v>
      </c>
      <c r="D9" s="18" t="s">
        <v>18</v>
      </c>
      <c r="E9" s="18" t="s">
        <v>18</v>
      </c>
      <c r="F9" s="18" t="s">
        <v>19</v>
      </c>
      <c r="G9" s="18" t="s">
        <v>18</v>
      </c>
      <c r="H9" s="184"/>
      <c r="I9" s="185"/>
      <c r="J9" s="186"/>
      <c r="K9" s="18" t="s">
        <v>20</v>
      </c>
      <c r="L9" s="18" t="s">
        <v>21</v>
      </c>
      <c r="M9" s="56"/>
      <c r="N9" s="57" t="s">
        <v>22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x14ac:dyDescent="0.2">
      <c r="A10" s="192"/>
      <c r="B10" s="58" t="s">
        <v>23</v>
      </c>
      <c r="C10" s="22" t="s">
        <v>24</v>
      </c>
      <c r="D10" s="22" t="s">
        <v>25</v>
      </c>
      <c r="E10" s="22" t="s">
        <v>25</v>
      </c>
      <c r="F10" s="22" t="s">
        <v>25</v>
      </c>
      <c r="G10" s="22" t="s">
        <v>25</v>
      </c>
      <c r="H10" s="23" t="s">
        <v>26</v>
      </c>
      <c r="I10" s="23" t="s">
        <v>27</v>
      </c>
      <c r="J10" s="71" t="s">
        <v>28</v>
      </c>
      <c r="K10" s="59" t="s">
        <v>29</v>
      </c>
      <c r="L10" s="24"/>
      <c r="M10" s="40"/>
      <c r="N10" s="25"/>
    </row>
    <row r="11" spans="1:26" ht="0.75" customHeight="1" x14ac:dyDescent="0.2">
      <c r="B11" s="21"/>
      <c r="C11" s="22"/>
      <c r="D11" s="22"/>
      <c r="E11" s="22"/>
      <c r="F11" s="22"/>
      <c r="G11" s="22"/>
      <c r="H11" s="19"/>
      <c r="I11" s="19"/>
      <c r="J11" s="19"/>
      <c r="K11" s="23"/>
      <c r="L11" s="24"/>
      <c r="M11" s="40"/>
      <c r="N11" s="40"/>
    </row>
    <row r="12" spans="1:26" s="65" customFormat="1" ht="20.100000000000001" customHeight="1" x14ac:dyDescent="0.25">
      <c r="A12" s="193">
        <v>1</v>
      </c>
      <c r="B12" s="68">
        <v>44904</v>
      </c>
      <c r="C12" s="171" t="s">
        <v>38</v>
      </c>
      <c r="D12" s="167">
        <v>-16.68</v>
      </c>
      <c r="E12" s="194">
        <v>-2.78</v>
      </c>
      <c r="F12" s="172"/>
      <c r="G12" s="170">
        <v>-13.9</v>
      </c>
      <c r="H12" s="67">
        <v>110</v>
      </c>
      <c r="I12" s="159">
        <v>2001</v>
      </c>
      <c r="J12" s="66"/>
      <c r="K12" s="168" t="s">
        <v>94</v>
      </c>
      <c r="L12" s="169" t="s">
        <v>146</v>
      </c>
      <c r="M12" s="169" t="s">
        <v>31</v>
      </c>
      <c r="N12" s="169" t="s">
        <v>127</v>
      </c>
    </row>
    <row r="13" spans="1:26" s="65" customFormat="1" ht="20.100000000000001" customHeight="1" x14ac:dyDescent="0.25">
      <c r="A13" s="193">
        <v>2</v>
      </c>
      <c r="B13" s="68">
        <v>44917</v>
      </c>
      <c r="C13" s="171" t="s">
        <v>38</v>
      </c>
      <c r="D13" s="167">
        <v>27.98</v>
      </c>
      <c r="E13" s="194">
        <v>4.66</v>
      </c>
      <c r="F13" s="172"/>
      <c r="G13" s="170">
        <v>23.32</v>
      </c>
      <c r="H13" s="67">
        <v>110</v>
      </c>
      <c r="I13" s="159">
        <v>4400</v>
      </c>
      <c r="J13" s="66" t="s">
        <v>103</v>
      </c>
      <c r="K13" s="168" t="s">
        <v>94</v>
      </c>
      <c r="L13" s="169" t="s">
        <v>147</v>
      </c>
      <c r="M13" s="169" t="s">
        <v>31</v>
      </c>
      <c r="N13" s="169" t="s">
        <v>127</v>
      </c>
    </row>
    <row r="14" spans="1:26" s="65" customFormat="1" ht="20.100000000000001" customHeight="1" x14ac:dyDescent="0.25">
      <c r="A14" s="193">
        <v>3</v>
      </c>
      <c r="B14" s="68">
        <v>44927</v>
      </c>
      <c r="C14" s="171" t="s">
        <v>30</v>
      </c>
      <c r="D14" s="167">
        <v>16.989999999999998</v>
      </c>
      <c r="E14" s="194"/>
      <c r="F14" s="172"/>
      <c r="G14" s="170">
        <v>16.989999999999998</v>
      </c>
      <c r="H14" s="67">
        <v>110</v>
      </c>
      <c r="I14" s="159">
        <v>4400</v>
      </c>
      <c r="J14" s="66" t="s">
        <v>103</v>
      </c>
      <c r="K14" s="168" t="s">
        <v>94</v>
      </c>
      <c r="L14" s="169" t="s">
        <v>148</v>
      </c>
      <c r="M14" s="169" t="s">
        <v>104</v>
      </c>
      <c r="N14" s="169" t="s">
        <v>105</v>
      </c>
    </row>
    <row r="15" spans="1:26" s="65" customFormat="1" ht="20.100000000000001" customHeight="1" x14ac:dyDescent="0.25">
      <c r="A15" s="193">
        <v>4</v>
      </c>
      <c r="B15" s="68">
        <v>44932</v>
      </c>
      <c r="C15" s="171" t="s">
        <v>38</v>
      </c>
      <c r="D15" s="172">
        <v>450</v>
      </c>
      <c r="E15" s="173">
        <v>50</v>
      </c>
      <c r="F15" s="172"/>
      <c r="G15" s="170">
        <v>400</v>
      </c>
      <c r="H15" s="67">
        <v>110</v>
      </c>
      <c r="I15" s="159">
        <v>2001</v>
      </c>
      <c r="J15" s="66"/>
      <c r="K15" s="168" t="s">
        <v>94</v>
      </c>
      <c r="L15" s="169" t="s">
        <v>149</v>
      </c>
      <c r="M15" s="169" t="s">
        <v>150</v>
      </c>
      <c r="N15" s="169" t="s">
        <v>127</v>
      </c>
    </row>
    <row r="16" spans="1:26" s="65" customFormat="1" ht="20.100000000000001" customHeight="1" x14ac:dyDescent="0.25">
      <c r="A16" s="193">
        <v>5</v>
      </c>
      <c r="B16" s="68">
        <v>44935</v>
      </c>
      <c r="C16" s="171" t="s">
        <v>38</v>
      </c>
      <c r="D16" s="172">
        <v>9.35</v>
      </c>
      <c r="E16" s="173">
        <v>1.56</v>
      </c>
      <c r="G16" s="170">
        <v>7.79</v>
      </c>
      <c r="H16" s="67">
        <v>110</v>
      </c>
      <c r="I16" s="159">
        <v>4020</v>
      </c>
      <c r="J16" s="66"/>
      <c r="K16" s="168" t="s">
        <v>94</v>
      </c>
      <c r="L16" s="169" t="s">
        <v>151</v>
      </c>
      <c r="M16" s="169" t="s">
        <v>152</v>
      </c>
      <c r="N16" s="169" t="s">
        <v>153</v>
      </c>
    </row>
    <row r="17" spans="1:14" ht="20.100000000000001" customHeight="1" x14ac:dyDescent="0.25">
      <c r="A17" s="195">
        <v>6</v>
      </c>
      <c r="B17" s="47">
        <v>44936</v>
      </c>
      <c r="C17" s="156" t="s">
        <v>38</v>
      </c>
      <c r="D17" s="151">
        <v>104.3</v>
      </c>
      <c r="E17" s="152">
        <v>17.38</v>
      </c>
      <c r="F17" s="151"/>
      <c r="G17" s="175">
        <v>86.92</v>
      </c>
      <c r="H17" s="49">
        <v>110</v>
      </c>
      <c r="I17" s="153">
        <v>2001</v>
      </c>
      <c r="J17" s="61"/>
      <c r="K17" s="174" t="s">
        <v>94</v>
      </c>
      <c r="L17" s="155" t="s">
        <v>154</v>
      </c>
      <c r="M17" s="155" t="s">
        <v>155</v>
      </c>
      <c r="N17" s="155" t="s">
        <v>156</v>
      </c>
    </row>
    <row r="18" spans="1:14" ht="13.5" thickBot="1" x14ac:dyDescent="0.25">
      <c r="A18" s="267" t="s">
        <v>33</v>
      </c>
      <c r="B18" s="268"/>
      <c r="C18" s="36">
        <f>SUM(C10:C17)</f>
        <v>0</v>
      </c>
      <c r="D18" s="36">
        <f>SUM(D10:D17)</f>
        <v>591.94000000000005</v>
      </c>
      <c r="E18" s="36">
        <f>SUM(E10:E17)</f>
        <v>70.820000000000007</v>
      </c>
      <c r="F18" s="36">
        <f>SUM(F10:F17)</f>
        <v>0</v>
      </c>
      <c r="G18" s="36">
        <f>SUM(G10:G17)</f>
        <v>521.12</v>
      </c>
      <c r="H18" s="62"/>
      <c r="I18" s="62"/>
      <c r="J18" s="37"/>
      <c r="K18" s="37"/>
      <c r="L18" s="43"/>
      <c r="M18" s="63"/>
      <c r="N18" s="44"/>
    </row>
  </sheetData>
  <mergeCells count="3">
    <mergeCell ref="A18:B18"/>
    <mergeCell ref="C3:F3"/>
    <mergeCell ref="C1:F1"/>
  </mergeCells>
  <conditionalFormatting sqref="F5 D5 C1 C3 D12:D13 D15:D17">
    <cfRule type="expression" dxfId="33" priority="12" stopIfTrue="1">
      <formula>ISBLANK(C1)</formula>
    </cfRule>
  </conditionalFormatting>
  <conditionalFormatting sqref="L12:N13 L15:N17">
    <cfRule type="expression" dxfId="32" priority="13" stopIfTrue="1">
      <formula>AND(NOT(ISBLANK($D12)),ISBLANK(L12))</formula>
    </cfRule>
  </conditionalFormatting>
  <conditionalFormatting sqref="C12:C13 C15:C17">
    <cfRule type="expression" dxfId="31" priority="14" stopIfTrue="1">
      <formula>AND(NOT(ISBLANK(D12)),ISBLANK(C12))</formula>
    </cfRule>
  </conditionalFormatting>
  <conditionalFormatting sqref="B12:B13 B15:B17 A13:A17">
    <cfRule type="expression" dxfId="30" priority="15" stopIfTrue="1">
      <formula>AND(NOT(ISBLANK(C12)),ISBLANK(A12))</formula>
    </cfRule>
  </conditionalFormatting>
  <conditionalFormatting sqref="F12:F13 F15 F17">
    <cfRule type="expression" dxfId="29" priority="16" stopIfTrue="1">
      <formula>AND(NOT(ISBLANK(D12)),ISBLANK(F12),C12="S")</formula>
    </cfRule>
  </conditionalFormatting>
  <conditionalFormatting sqref="K12:K13 K15:K17">
    <cfRule type="expression" priority="10" stopIfTrue="1">
      <formula>AND(SUM($P12:$T12)&gt;0,NOT(ISBLANK(K12)))</formula>
    </cfRule>
    <cfRule type="expression" dxfId="28" priority="11" stopIfTrue="1">
      <formula>SUM($P12:$T12)&gt;0</formula>
    </cfRule>
  </conditionalFormatting>
  <conditionalFormatting sqref="D14">
    <cfRule type="expression" dxfId="27" priority="5" stopIfTrue="1">
      <formula>ISBLANK(D14)</formula>
    </cfRule>
  </conditionalFormatting>
  <conditionalFormatting sqref="L14:N14">
    <cfRule type="expression" dxfId="26" priority="6" stopIfTrue="1">
      <formula>AND(NOT(ISBLANK($D14)),ISBLANK(L14))</formula>
    </cfRule>
  </conditionalFormatting>
  <conditionalFormatting sqref="C14">
    <cfRule type="expression" dxfId="25" priority="7" stopIfTrue="1">
      <formula>AND(NOT(ISBLANK(D14)),ISBLANK(C14))</formula>
    </cfRule>
  </conditionalFormatting>
  <conditionalFormatting sqref="B14">
    <cfRule type="expression" dxfId="24" priority="8" stopIfTrue="1">
      <formula>AND(NOT(ISBLANK(D14)),ISBLANK(B14))</formula>
    </cfRule>
  </conditionalFormatting>
  <conditionalFormatting sqref="F14">
    <cfRule type="expression" dxfId="23" priority="9" stopIfTrue="1">
      <formula>AND(NOT(ISBLANK(D14)),ISBLANK(F14),C14="S")</formula>
    </cfRule>
  </conditionalFormatting>
  <conditionalFormatting sqref="K14">
    <cfRule type="expression" priority="3" stopIfTrue="1">
      <formula>AND(SUM($P14:$T14)&gt;0,NOT(ISBLANK(K14)))</formula>
    </cfRule>
    <cfRule type="expression" dxfId="22" priority="4" stopIfTrue="1">
      <formula>SUM($P14:$T14)&gt;0</formula>
    </cfRule>
  </conditionalFormatting>
  <conditionalFormatting sqref="A12">
    <cfRule type="expression" dxfId="21" priority="2" stopIfTrue="1">
      <formula>AND(NOT(ISBLANK(C12)),ISBLANK(A12))</formula>
    </cfRule>
  </conditionalFormatting>
  <dataValidations count="4">
    <dataValidation type="list" allowBlank="1" showInputMessage="1" showErrorMessage="1" sqref="C1" xr:uid="{BFAD0CC1-F524-4D95-B2E0-D31D8414648F}">
      <formula1>"BARCLAYCARD,CORPORATE CARD"</formula1>
    </dataValidation>
    <dataValidation type="date" allowBlank="1" showInputMessage="1" showErrorMessage="1" sqref="F5" xr:uid="{CF48B4D2-876C-4E5A-A226-94C161F41323}">
      <formula1>D5+1</formula1>
      <formula2>NOW()</formula2>
    </dataValidation>
    <dataValidation type="date" allowBlank="1" showInputMessage="1" showErrorMessage="1" sqref="D5" xr:uid="{7CC9E2E8-B468-4D37-8D19-5033A4A73960}">
      <formula1>NOW()-120</formula1>
      <formula2>NOW()</formula2>
    </dataValidation>
    <dataValidation type="list" allowBlank="1" showInputMessage="1" showErrorMessage="1" sqref="C12:C17" xr:uid="{394DD31B-15E2-43E5-913B-6500DB6E8378}">
      <formula1>$C$18:$C$18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38"/>
  <sheetViews>
    <sheetView zoomScale="90" workbookViewId="0">
      <selection activeCell="H35" sqref="H35"/>
    </sheetView>
  </sheetViews>
  <sheetFormatPr defaultColWidth="9.140625" defaultRowHeight="12.75" outlineLevelCol="1" x14ac:dyDescent="0.2"/>
  <cols>
    <col min="2" max="2" width="10.42578125" customWidth="1"/>
    <col min="3" max="6" width="15.7109375" customWidth="1"/>
    <col min="7" max="7" width="5.28515625" bestFit="1" customWidth="1"/>
    <col min="8" max="8" width="7.42578125" bestFit="1" customWidth="1"/>
    <col min="9" max="9" width="5.28515625" customWidth="1"/>
    <col min="10" max="10" width="9.7109375" bestFit="1" customWidth="1"/>
    <col min="11" max="11" width="7.5703125" customWidth="1"/>
    <col min="12" max="12" width="3" customWidth="1"/>
    <col min="13" max="13" width="50.7109375" customWidth="1"/>
    <col min="14" max="14" width="27.42578125" customWidth="1"/>
    <col min="16" max="19" width="0" hidden="1" customWidth="1" outlineLevel="1"/>
    <col min="20" max="20" width="9.140625" collapsed="1"/>
  </cols>
  <sheetData>
    <row r="1" spans="1:26" ht="36.75" customHeight="1" x14ac:dyDescent="0.2">
      <c r="A1" s="2" t="s">
        <v>0</v>
      </c>
      <c r="B1" s="297" t="s">
        <v>41</v>
      </c>
      <c r="C1" s="298"/>
      <c r="D1" s="298"/>
      <c r="E1" s="299"/>
      <c r="F1" s="1"/>
      <c r="G1" s="1"/>
      <c r="H1" s="1"/>
      <c r="I1" s="1"/>
      <c r="J1" s="1"/>
      <c r="K1" s="1"/>
      <c r="L1" s="1"/>
      <c r="M1" s="3"/>
      <c r="N1" s="4"/>
    </row>
    <row r="2" spans="1:26" x14ac:dyDescent="0.2">
      <c r="A2" s="5"/>
      <c r="N2" s="6"/>
    </row>
    <row r="3" spans="1:26" ht="36.75" customHeight="1" x14ac:dyDescent="0.2">
      <c r="A3" s="7" t="s">
        <v>2</v>
      </c>
      <c r="B3" s="297" t="s">
        <v>42</v>
      </c>
      <c r="C3" s="298"/>
      <c r="D3" s="298"/>
      <c r="E3" s="299"/>
      <c r="F3" s="8"/>
      <c r="G3" s="8"/>
      <c r="H3" s="8"/>
      <c r="I3" s="8"/>
      <c r="J3" s="8"/>
      <c r="K3" s="8"/>
      <c r="L3" s="8"/>
      <c r="N3" s="6"/>
    </row>
    <row r="4" spans="1:26" x14ac:dyDescent="0.2">
      <c r="A4" s="5"/>
      <c r="N4" s="6"/>
    </row>
    <row r="5" spans="1:26" ht="36" customHeight="1" x14ac:dyDescent="0.2">
      <c r="A5" s="9" t="s">
        <v>3</v>
      </c>
      <c r="B5" s="10" t="s">
        <v>4</v>
      </c>
      <c r="C5" s="45"/>
      <c r="D5" s="10" t="s">
        <v>5</v>
      </c>
      <c r="E5" s="45"/>
      <c r="F5" s="8"/>
      <c r="G5" s="11"/>
      <c r="H5" s="12"/>
      <c r="I5" s="12"/>
      <c r="J5" s="12"/>
      <c r="K5" s="12"/>
      <c r="L5" s="12"/>
      <c r="N5" s="6"/>
    </row>
    <row r="6" spans="1:26" x14ac:dyDescent="0.2">
      <c r="A6" s="5"/>
      <c r="N6" s="6"/>
    </row>
    <row r="7" spans="1:26" x14ac:dyDescent="0.2">
      <c r="A7" s="5"/>
      <c r="N7" s="6"/>
    </row>
    <row r="8" spans="1:26" x14ac:dyDescent="0.2">
      <c r="A8" s="13" t="s">
        <v>43</v>
      </c>
      <c r="B8" s="14" t="s">
        <v>7</v>
      </c>
      <c r="C8" s="14" t="s">
        <v>8</v>
      </c>
      <c r="D8" s="14" t="s">
        <v>7</v>
      </c>
      <c r="E8" s="14" t="s">
        <v>9</v>
      </c>
      <c r="F8" s="14" t="s">
        <v>10</v>
      </c>
      <c r="G8" s="292" t="s">
        <v>11</v>
      </c>
      <c r="H8" s="293"/>
      <c r="I8" s="293"/>
      <c r="J8" s="293"/>
      <c r="K8" s="293"/>
      <c r="L8" s="294"/>
      <c r="M8" s="14" t="s">
        <v>13</v>
      </c>
      <c r="N8" s="15" t="s">
        <v>14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x14ac:dyDescent="0.2">
      <c r="A9" s="17" t="s">
        <v>44</v>
      </c>
      <c r="B9" s="18" t="s">
        <v>17</v>
      </c>
      <c r="C9" s="18" t="s">
        <v>18</v>
      </c>
      <c r="D9" s="18" t="s">
        <v>18</v>
      </c>
      <c r="E9" s="18" t="s">
        <v>19</v>
      </c>
      <c r="F9" s="18" t="s">
        <v>18</v>
      </c>
      <c r="G9" s="264"/>
      <c r="H9" s="295"/>
      <c r="I9" s="295"/>
      <c r="J9" s="295"/>
      <c r="K9" s="295"/>
      <c r="L9" s="296"/>
      <c r="M9" s="19" t="s">
        <v>45</v>
      </c>
      <c r="N9" s="20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x14ac:dyDescent="0.2">
      <c r="A10" s="21"/>
      <c r="B10" s="22" t="s">
        <v>24</v>
      </c>
      <c r="C10" s="22" t="s">
        <v>25</v>
      </c>
      <c r="D10" s="22" t="s">
        <v>25</v>
      </c>
      <c r="E10" s="22" t="s">
        <v>25</v>
      </c>
      <c r="F10" s="22" t="s">
        <v>25</v>
      </c>
      <c r="G10" s="23" t="s">
        <v>46</v>
      </c>
      <c r="H10" s="23" t="s">
        <v>47</v>
      </c>
      <c r="I10" s="23" t="s">
        <v>48</v>
      </c>
      <c r="J10" s="23" t="s">
        <v>49</v>
      </c>
      <c r="K10" s="23"/>
      <c r="L10" s="23"/>
      <c r="M10" s="24"/>
      <c r="N10" s="25"/>
    </row>
    <row r="11" spans="1:26" ht="0.75" customHeight="1" x14ac:dyDescent="0.2">
      <c r="A11" s="21"/>
      <c r="B11" s="22"/>
      <c r="C11" s="22"/>
      <c r="D11" s="22"/>
      <c r="E11" s="22"/>
      <c r="F11" s="22"/>
      <c r="G11" s="23"/>
      <c r="H11" s="23"/>
      <c r="I11" s="23"/>
      <c r="J11" s="23"/>
      <c r="K11" s="23"/>
      <c r="L11" s="23"/>
      <c r="M11" s="24"/>
      <c r="N11" s="40"/>
    </row>
    <row r="12" spans="1:26" ht="20.100000000000001" customHeight="1" x14ac:dyDescent="0.25">
      <c r="A12" s="26" t="s">
        <v>50</v>
      </c>
      <c r="B12" s="27" t="s">
        <v>30</v>
      </c>
      <c r="C12" s="28">
        <v>127.95</v>
      </c>
      <c r="D12" s="29" t="str">
        <f>IF(B12="S",IF(ISBLANK(E12),ROUND(C12*0.2/1.2,2),E12),"")</f>
        <v/>
      </c>
      <c r="E12" s="28"/>
      <c r="F12" s="29">
        <f>IF(ISBLANK(C12),"",IF(B12="S",C12-D12,C12))</f>
        <v>127.95</v>
      </c>
      <c r="G12" s="30">
        <v>45</v>
      </c>
      <c r="H12" s="31">
        <v>450</v>
      </c>
      <c r="I12" s="31">
        <v>301</v>
      </c>
      <c r="J12" s="32">
        <v>0</v>
      </c>
      <c r="K12" s="33">
        <v>0</v>
      </c>
      <c r="L12" s="34" t="s">
        <v>38</v>
      </c>
      <c r="M12" s="42" t="s">
        <v>51</v>
      </c>
      <c r="N12" s="42" t="s">
        <v>52</v>
      </c>
      <c r="P12" t="b">
        <f>OR(G12&lt;100,LEN(G12)=2)</f>
        <v>1</v>
      </c>
      <c r="Q12" t="b">
        <f>OR(H12&lt;1000,LEN(H12)=3)</f>
        <v>1</v>
      </c>
      <c r="R12" t="b">
        <f>IF(I12&lt;1000,TRUE)</f>
        <v>1</v>
      </c>
      <c r="S12" t="b">
        <f>OR(J12&lt;100000,LEN(J12)=5)</f>
        <v>1</v>
      </c>
    </row>
    <row r="13" spans="1:26" ht="20.100000000000001" customHeight="1" x14ac:dyDescent="0.25">
      <c r="A13" s="26" t="s">
        <v>50</v>
      </c>
      <c r="B13" s="27" t="s">
        <v>38</v>
      </c>
      <c r="C13" s="28">
        <v>10.38</v>
      </c>
      <c r="D13" s="29">
        <f>IF(B13="S",IF(ISBLANK(E13),ROUND(C13*0.2/1.2,2),E13),"")</f>
        <v>1.73</v>
      </c>
      <c r="E13" s="28"/>
      <c r="F13" s="29">
        <f>IF(ISBLANK(C13),"",IF(B13="S",C13-D13,C13))</f>
        <v>8.65</v>
      </c>
      <c r="G13" s="30">
        <v>45</v>
      </c>
      <c r="H13" s="31">
        <v>450</v>
      </c>
      <c r="I13" s="31">
        <v>301</v>
      </c>
      <c r="J13" s="32">
        <v>0</v>
      </c>
      <c r="K13" s="33">
        <v>0</v>
      </c>
      <c r="L13" s="34" t="s">
        <v>38</v>
      </c>
      <c r="M13" s="42" t="s">
        <v>53</v>
      </c>
      <c r="N13" s="42" t="s">
        <v>52</v>
      </c>
      <c r="P13" t="b">
        <f t="shared" ref="P13:P31" si="0">OR(G13&lt;100,LEN(G13)=2)</f>
        <v>1</v>
      </c>
      <c r="Q13" t="b">
        <f t="shared" ref="Q13:Q31" si="1">OR(H13&lt;1000,LEN(H13)=3)</f>
        <v>1</v>
      </c>
      <c r="R13" t="b">
        <f t="shared" ref="R13:R31" si="2">IF(I13&lt;1000,TRUE)</f>
        <v>1</v>
      </c>
      <c r="S13" t="b">
        <f t="shared" ref="S13:S31" si="3">OR(J13&lt;100000,LEN(J13)=5)</f>
        <v>1</v>
      </c>
    </row>
    <row r="14" spans="1:26" ht="20.100000000000001" customHeight="1" x14ac:dyDescent="0.25">
      <c r="A14" s="26" t="s">
        <v>54</v>
      </c>
      <c r="B14" s="27" t="s">
        <v>30</v>
      </c>
      <c r="C14" s="28">
        <v>25.59</v>
      </c>
      <c r="D14" s="29" t="str">
        <f t="shared" ref="D14:D31" si="4">IF(B14="S",IF(ISBLANK(E14),ROUND(C14*0.2/1.2,2),E14),"")</f>
        <v/>
      </c>
      <c r="E14" s="28"/>
      <c r="F14" s="29">
        <f t="shared" ref="F14:F31" si="5">IF(ISBLANK(C14),"",IF(B14="S",C14-D14,C14))</f>
        <v>25.59</v>
      </c>
      <c r="G14" s="30">
        <v>45</v>
      </c>
      <c r="H14" s="31">
        <v>450</v>
      </c>
      <c r="I14" s="31">
        <v>301</v>
      </c>
      <c r="J14" s="32">
        <v>0</v>
      </c>
      <c r="K14" s="33">
        <v>0</v>
      </c>
      <c r="L14" s="34" t="s">
        <v>38</v>
      </c>
      <c r="M14" s="42" t="s">
        <v>55</v>
      </c>
      <c r="N14" s="42" t="s">
        <v>31</v>
      </c>
      <c r="P14" t="b">
        <f t="shared" si="0"/>
        <v>1</v>
      </c>
      <c r="Q14" t="b">
        <f t="shared" si="1"/>
        <v>1</v>
      </c>
      <c r="R14" t="b">
        <f t="shared" si="2"/>
        <v>1</v>
      </c>
      <c r="S14" t="b">
        <f t="shared" si="3"/>
        <v>1</v>
      </c>
    </row>
    <row r="15" spans="1:26" ht="20.100000000000001" customHeight="1" x14ac:dyDescent="0.25">
      <c r="A15" s="26" t="s">
        <v>56</v>
      </c>
      <c r="B15" s="27" t="s">
        <v>38</v>
      </c>
      <c r="C15" s="28">
        <v>35.97</v>
      </c>
      <c r="D15" s="29">
        <f t="shared" si="4"/>
        <v>5.99</v>
      </c>
      <c r="E15" s="28">
        <v>5.99</v>
      </c>
      <c r="F15" s="29">
        <f t="shared" si="5"/>
        <v>29.979999999999997</v>
      </c>
      <c r="G15" s="30">
        <v>45</v>
      </c>
      <c r="H15" s="31">
        <v>450</v>
      </c>
      <c r="I15" s="31">
        <v>301</v>
      </c>
      <c r="J15" s="32">
        <v>0</v>
      </c>
      <c r="K15" s="33">
        <v>0</v>
      </c>
      <c r="L15" s="34" t="s">
        <v>38</v>
      </c>
      <c r="M15" s="42" t="s">
        <v>57</v>
      </c>
      <c r="N15" s="42" t="s">
        <v>58</v>
      </c>
      <c r="P15" t="b">
        <f t="shared" si="0"/>
        <v>1</v>
      </c>
      <c r="Q15" t="b">
        <f t="shared" si="1"/>
        <v>1</v>
      </c>
      <c r="R15" t="b">
        <f t="shared" si="2"/>
        <v>1</v>
      </c>
      <c r="S15" t="b">
        <f t="shared" si="3"/>
        <v>1</v>
      </c>
    </row>
    <row r="16" spans="1:26" ht="20.100000000000001" customHeight="1" x14ac:dyDescent="0.25">
      <c r="A16" s="26" t="s">
        <v>59</v>
      </c>
      <c r="B16" s="27" t="s">
        <v>30</v>
      </c>
      <c r="C16" s="28">
        <v>63.84</v>
      </c>
      <c r="D16" s="29" t="str">
        <f t="shared" si="4"/>
        <v/>
      </c>
      <c r="E16" s="28"/>
      <c r="F16" s="29">
        <f t="shared" si="5"/>
        <v>63.84</v>
      </c>
      <c r="G16" s="30">
        <v>45</v>
      </c>
      <c r="H16" s="31">
        <v>450</v>
      </c>
      <c r="I16" s="31">
        <v>352</v>
      </c>
      <c r="J16" s="32">
        <v>0</v>
      </c>
      <c r="K16" s="33">
        <v>0</v>
      </c>
      <c r="L16" s="34" t="s">
        <v>38</v>
      </c>
      <c r="M16" s="42" t="s">
        <v>60</v>
      </c>
      <c r="N16" s="42" t="s">
        <v>61</v>
      </c>
      <c r="P16" t="b">
        <f t="shared" si="0"/>
        <v>1</v>
      </c>
      <c r="Q16" t="b">
        <f t="shared" si="1"/>
        <v>1</v>
      </c>
      <c r="R16" t="b">
        <f t="shared" si="2"/>
        <v>1</v>
      </c>
      <c r="S16" t="b">
        <f t="shared" si="3"/>
        <v>1</v>
      </c>
    </row>
    <row r="17" spans="1:19" ht="20.100000000000001" customHeight="1" x14ac:dyDescent="0.25">
      <c r="A17" s="26" t="s">
        <v>62</v>
      </c>
      <c r="B17" s="27" t="s">
        <v>38</v>
      </c>
      <c r="C17" s="28">
        <v>196.65</v>
      </c>
      <c r="D17" s="29">
        <f t="shared" si="4"/>
        <v>32.770000000000003</v>
      </c>
      <c r="E17" s="28">
        <v>32.770000000000003</v>
      </c>
      <c r="F17" s="29">
        <f t="shared" si="5"/>
        <v>163.88</v>
      </c>
      <c r="G17" s="30">
        <v>45</v>
      </c>
      <c r="H17" s="31">
        <v>450</v>
      </c>
      <c r="I17" s="31">
        <v>430</v>
      </c>
      <c r="J17" s="32">
        <v>0</v>
      </c>
      <c r="K17" s="33">
        <v>0</v>
      </c>
      <c r="L17" s="34" t="s">
        <v>38</v>
      </c>
      <c r="M17" s="42" t="s">
        <v>63</v>
      </c>
      <c r="N17" s="42" t="s">
        <v>64</v>
      </c>
      <c r="P17" t="b">
        <f t="shared" si="0"/>
        <v>1</v>
      </c>
      <c r="Q17" t="b">
        <f t="shared" si="1"/>
        <v>1</v>
      </c>
      <c r="R17" t="b">
        <f t="shared" si="2"/>
        <v>1</v>
      </c>
      <c r="S17" t="b">
        <f t="shared" si="3"/>
        <v>1</v>
      </c>
    </row>
    <row r="18" spans="1:19" ht="20.100000000000001" customHeight="1" x14ac:dyDescent="0.25">
      <c r="A18" s="26" t="s">
        <v>65</v>
      </c>
      <c r="B18" s="27" t="s">
        <v>30</v>
      </c>
      <c r="C18" s="28">
        <v>160.38</v>
      </c>
      <c r="D18" s="29" t="str">
        <f t="shared" si="4"/>
        <v/>
      </c>
      <c r="E18" s="28"/>
      <c r="F18" s="29">
        <f t="shared" si="5"/>
        <v>160.38</v>
      </c>
      <c r="G18" s="30">
        <v>45</v>
      </c>
      <c r="H18" s="31">
        <v>450</v>
      </c>
      <c r="I18" s="31">
        <v>430</v>
      </c>
      <c r="J18" s="32">
        <v>0</v>
      </c>
      <c r="K18" s="33">
        <v>0</v>
      </c>
      <c r="L18" s="34" t="s">
        <v>38</v>
      </c>
      <c r="M18" s="42" t="s">
        <v>66</v>
      </c>
      <c r="N18" s="42" t="s">
        <v>67</v>
      </c>
      <c r="P18" t="b">
        <f t="shared" si="0"/>
        <v>1</v>
      </c>
      <c r="Q18" t="b">
        <f t="shared" si="1"/>
        <v>1</v>
      </c>
      <c r="R18" t="b">
        <f t="shared" si="2"/>
        <v>1</v>
      </c>
      <c r="S18" t="b">
        <f t="shared" si="3"/>
        <v>1</v>
      </c>
    </row>
    <row r="19" spans="1:19" ht="20.100000000000001" customHeight="1" x14ac:dyDescent="0.25">
      <c r="A19" s="26" t="s">
        <v>68</v>
      </c>
      <c r="B19" s="27" t="s">
        <v>32</v>
      </c>
      <c r="C19" s="28">
        <v>36.36</v>
      </c>
      <c r="D19" s="29" t="str">
        <f t="shared" si="4"/>
        <v/>
      </c>
      <c r="E19" s="28"/>
      <c r="F19" s="29">
        <f t="shared" si="5"/>
        <v>36.36</v>
      </c>
      <c r="G19" s="30">
        <v>45</v>
      </c>
      <c r="H19" s="31">
        <v>210</v>
      </c>
      <c r="I19" s="31">
        <v>390</v>
      </c>
      <c r="J19" s="32">
        <v>0</v>
      </c>
      <c r="K19" s="33">
        <v>0</v>
      </c>
      <c r="L19" s="34" t="s">
        <v>38</v>
      </c>
      <c r="M19" s="42" t="s">
        <v>69</v>
      </c>
      <c r="N19" s="42" t="s">
        <v>31</v>
      </c>
      <c r="P19" t="b">
        <f t="shared" si="0"/>
        <v>1</v>
      </c>
      <c r="Q19" t="b">
        <f t="shared" si="1"/>
        <v>1</v>
      </c>
      <c r="R19" t="b">
        <f t="shared" si="2"/>
        <v>1</v>
      </c>
      <c r="S19" t="b">
        <f t="shared" si="3"/>
        <v>1</v>
      </c>
    </row>
    <row r="20" spans="1:19" ht="20.100000000000001" customHeight="1" x14ac:dyDescent="0.25">
      <c r="A20" s="26" t="s">
        <v>70</v>
      </c>
      <c r="B20" s="27" t="s">
        <v>32</v>
      </c>
      <c r="C20" s="28">
        <v>103</v>
      </c>
      <c r="D20" s="29" t="str">
        <f t="shared" si="4"/>
        <v/>
      </c>
      <c r="E20" s="28"/>
      <c r="F20" s="29">
        <f t="shared" si="5"/>
        <v>103</v>
      </c>
      <c r="G20" s="30">
        <v>52</v>
      </c>
      <c r="H20" s="31">
        <v>527</v>
      </c>
      <c r="I20" s="31">
        <v>230</v>
      </c>
      <c r="J20" s="32">
        <v>7055</v>
      </c>
      <c r="K20" s="33">
        <v>0</v>
      </c>
      <c r="L20" s="34" t="s">
        <v>38</v>
      </c>
      <c r="M20" s="42" t="s">
        <v>71</v>
      </c>
      <c r="N20" s="42" t="s">
        <v>72</v>
      </c>
      <c r="P20" t="b">
        <f t="shared" si="0"/>
        <v>1</v>
      </c>
      <c r="Q20" t="b">
        <f t="shared" si="1"/>
        <v>1</v>
      </c>
      <c r="R20" t="b">
        <f t="shared" si="2"/>
        <v>1</v>
      </c>
      <c r="S20" t="b">
        <f t="shared" si="3"/>
        <v>1</v>
      </c>
    </row>
    <row r="21" spans="1:19" ht="20.100000000000001" customHeight="1" x14ac:dyDescent="0.25">
      <c r="A21" s="26" t="s">
        <v>70</v>
      </c>
      <c r="B21" s="27" t="s">
        <v>32</v>
      </c>
      <c r="C21" s="28">
        <v>103</v>
      </c>
      <c r="D21" s="29" t="str">
        <f t="shared" si="4"/>
        <v/>
      </c>
      <c r="E21" s="28"/>
      <c r="F21" s="29">
        <f t="shared" si="5"/>
        <v>103</v>
      </c>
      <c r="G21" s="30">
        <v>52</v>
      </c>
      <c r="H21" s="31">
        <v>527</v>
      </c>
      <c r="I21" s="31">
        <v>230</v>
      </c>
      <c r="J21" s="32">
        <v>7056</v>
      </c>
      <c r="K21" s="33">
        <v>0</v>
      </c>
      <c r="L21" s="34" t="s">
        <v>38</v>
      </c>
      <c r="M21" s="42" t="s">
        <v>71</v>
      </c>
      <c r="N21" s="42" t="s">
        <v>72</v>
      </c>
      <c r="P21" t="b">
        <f t="shared" si="0"/>
        <v>1</v>
      </c>
      <c r="Q21" t="b">
        <f t="shared" si="1"/>
        <v>1</v>
      </c>
      <c r="R21" t="b">
        <f t="shared" si="2"/>
        <v>1</v>
      </c>
      <c r="S21" t="b">
        <f t="shared" si="3"/>
        <v>1</v>
      </c>
    </row>
    <row r="22" spans="1:19" ht="20.100000000000001" customHeight="1" x14ac:dyDescent="0.25">
      <c r="A22" s="26" t="s">
        <v>73</v>
      </c>
      <c r="B22" s="27" t="s">
        <v>38</v>
      </c>
      <c r="C22" s="28">
        <v>43.82</v>
      </c>
      <c r="D22" s="29">
        <f t="shared" si="4"/>
        <v>7.3</v>
      </c>
      <c r="E22" s="28"/>
      <c r="F22" s="29">
        <f t="shared" si="5"/>
        <v>36.520000000000003</v>
      </c>
      <c r="G22" s="30">
        <v>76</v>
      </c>
      <c r="H22" s="31">
        <v>561</v>
      </c>
      <c r="I22" s="31">
        <v>399</v>
      </c>
      <c r="J22" s="32">
        <v>0</v>
      </c>
      <c r="K22" s="33">
        <v>0</v>
      </c>
      <c r="L22" s="34" t="s">
        <v>38</v>
      </c>
      <c r="M22" s="42" t="s">
        <v>74</v>
      </c>
      <c r="N22" s="42" t="s">
        <v>75</v>
      </c>
      <c r="P22" t="b">
        <f t="shared" si="0"/>
        <v>1</v>
      </c>
      <c r="Q22" t="b">
        <f t="shared" si="1"/>
        <v>1</v>
      </c>
      <c r="R22" t="b">
        <f t="shared" si="2"/>
        <v>1</v>
      </c>
      <c r="S22" t="b">
        <f t="shared" si="3"/>
        <v>1</v>
      </c>
    </row>
    <row r="23" spans="1:19" ht="20.100000000000001" customHeight="1" x14ac:dyDescent="0.25">
      <c r="A23" s="26"/>
      <c r="B23" s="27"/>
      <c r="C23" s="28"/>
      <c r="D23" s="29" t="str">
        <f t="shared" si="4"/>
        <v/>
      </c>
      <c r="E23" s="28"/>
      <c r="F23" s="29" t="str">
        <f t="shared" si="5"/>
        <v/>
      </c>
      <c r="G23" s="30"/>
      <c r="H23" s="31"/>
      <c r="I23" s="31"/>
      <c r="J23" s="32"/>
      <c r="K23" s="33">
        <v>0</v>
      </c>
      <c r="L23" s="34" t="s">
        <v>38</v>
      </c>
      <c r="M23" s="42"/>
      <c r="N23" s="42"/>
      <c r="P23" t="b">
        <f t="shared" si="0"/>
        <v>1</v>
      </c>
      <c r="Q23" t="b">
        <f t="shared" si="1"/>
        <v>1</v>
      </c>
      <c r="R23" t="b">
        <f t="shared" si="2"/>
        <v>1</v>
      </c>
      <c r="S23" t="b">
        <f t="shared" si="3"/>
        <v>1</v>
      </c>
    </row>
    <row r="24" spans="1:19" ht="20.100000000000001" customHeight="1" x14ac:dyDescent="0.25">
      <c r="A24" s="26"/>
      <c r="B24" s="27"/>
      <c r="C24" s="28"/>
      <c r="D24" s="29" t="str">
        <f t="shared" si="4"/>
        <v/>
      </c>
      <c r="E24" s="28"/>
      <c r="F24" s="29" t="str">
        <f t="shared" si="5"/>
        <v/>
      </c>
      <c r="G24" s="30"/>
      <c r="H24" s="31"/>
      <c r="I24" s="31"/>
      <c r="J24" s="32"/>
      <c r="K24" s="33">
        <v>0</v>
      </c>
      <c r="L24" s="34" t="s">
        <v>38</v>
      </c>
      <c r="M24" s="42"/>
      <c r="N24" s="42"/>
      <c r="P24" t="b">
        <f t="shared" si="0"/>
        <v>1</v>
      </c>
      <c r="Q24" t="b">
        <f t="shared" si="1"/>
        <v>1</v>
      </c>
      <c r="R24" t="b">
        <f t="shared" si="2"/>
        <v>1</v>
      </c>
      <c r="S24" t="b">
        <f t="shared" si="3"/>
        <v>1</v>
      </c>
    </row>
    <row r="25" spans="1:19" ht="20.100000000000001" customHeight="1" x14ac:dyDescent="0.25">
      <c r="A25" s="26"/>
      <c r="B25" s="27"/>
      <c r="C25" s="28"/>
      <c r="D25" s="29" t="str">
        <f t="shared" si="4"/>
        <v/>
      </c>
      <c r="E25" s="28"/>
      <c r="F25" s="29" t="str">
        <f t="shared" si="5"/>
        <v/>
      </c>
      <c r="G25" s="30"/>
      <c r="H25" s="31"/>
      <c r="I25" s="31"/>
      <c r="J25" s="32"/>
      <c r="K25" s="33">
        <v>0</v>
      </c>
      <c r="L25" s="34" t="s">
        <v>38</v>
      </c>
      <c r="M25" s="42"/>
      <c r="N25" s="42"/>
      <c r="P25" t="b">
        <f t="shared" si="0"/>
        <v>1</v>
      </c>
      <c r="Q25" t="b">
        <f t="shared" si="1"/>
        <v>1</v>
      </c>
      <c r="R25" t="b">
        <f t="shared" si="2"/>
        <v>1</v>
      </c>
      <c r="S25" t="b">
        <f t="shared" si="3"/>
        <v>1</v>
      </c>
    </row>
    <row r="26" spans="1:19" ht="20.100000000000001" customHeight="1" x14ac:dyDescent="0.25">
      <c r="A26" s="26"/>
      <c r="B26" s="27"/>
      <c r="C26" s="28"/>
      <c r="D26" s="29" t="str">
        <f t="shared" si="4"/>
        <v/>
      </c>
      <c r="E26" s="28"/>
      <c r="F26" s="29" t="str">
        <f t="shared" si="5"/>
        <v/>
      </c>
      <c r="G26" s="30"/>
      <c r="H26" s="31"/>
      <c r="I26" s="31"/>
      <c r="J26" s="32"/>
      <c r="K26" s="33">
        <v>0</v>
      </c>
      <c r="L26" s="34" t="s">
        <v>38</v>
      </c>
      <c r="M26" s="42"/>
      <c r="N26" s="42"/>
      <c r="P26" t="b">
        <f t="shared" si="0"/>
        <v>1</v>
      </c>
      <c r="Q26" t="b">
        <f t="shared" si="1"/>
        <v>1</v>
      </c>
      <c r="R26" t="b">
        <f t="shared" si="2"/>
        <v>1</v>
      </c>
      <c r="S26" t="b">
        <f t="shared" si="3"/>
        <v>1</v>
      </c>
    </row>
    <row r="27" spans="1:19" ht="20.100000000000001" customHeight="1" x14ac:dyDescent="0.25">
      <c r="A27" s="26"/>
      <c r="B27" s="27"/>
      <c r="C27" s="28"/>
      <c r="D27" s="29" t="str">
        <f t="shared" si="4"/>
        <v/>
      </c>
      <c r="E27" s="28"/>
      <c r="F27" s="29" t="str">
        <f t="shared" si="5"/>
        <v/>
      </c>
      <c r="G27" s="30"/>
      <c r="H27" s="31"/>
      <c r="I27" s="31"/>
      <c r="J27" s="32"/>
      <c r="K27" s="33">
        <v>0</v>
      </c>
      <c r="L27" s="34" t="s">
        <v>38</v>
      </c>
      <c r="M27" s="42"/>
      <c r="N27" s="42"/>
      <c r="P27" t="b">
        <f t="shared" si="0"/>
        <v>1</v>
      </c>
      <c r="Q27" t="b">
        <f t="shared" si="1"/>
        <v>1</v>
      </c>
      <c r="R27" t="b">
        <f t="shared" si="2"/>
        <v>1</v>
      </c>
      <c r="S27" t="b">
        <f t="shared" si="3"/>
        <v>1</v>
      </c>
    </row>
    <row r="28" spans="1:19" ht="20.100000000000001" customHeight="1" x14ac:dyDescent="0.25">
      <c r="A28" s="26"/>
      <c r="B28" s="27"/>
      <c r="C28" s="28"/>
      <c r="D28" s="29" t="str">
        <f t="shared" si="4"/>
        <v/>
      </c>
      <c r="E28" s="28"/>
      <c r="F28" s="29" t="str">
        <f t="shared" si="5"/>
        <v/>
      </c>
      <c r="G28" s="30"/>
      <c r="H28" s="31"/>
      <c r="I28" s="31"/>
      <c r="J28" s="32"/>
      <c r="K28" s="33">
        <v>0</v>
      </c>
      <c r="L28" s="34" t="s">
        <v>38</v>
      </c>
      <c r="M28" s="42"/>
      <c r="N28" s="42"/>
      <c r="P28" t="b">
        <f t="shared" si="0"/>
        <v>1</v>
      </c>
      <c r="Q28" t="b">
        <f t="shared" si="1"/>
        <v>1</v>
      </c>
      <c r="R28" t="b">
        <f t="shared" si="2"/>
        <v>1</v>
      </c>
      <c r="S28" t="b">
        <f t="shared" si="3"/>
        <v>1</v>
      </c>
    </row>
    <row r="29" spans="1:19" ht="20.100000000000001" customHeight="1" x14ac:dyDescent="0.25">
      <c r="A29" s="26"/>
      <c r="B29" s="27"/>
      <c r="C29" s="28"/>
      <c r="D29" s="29" t="str">
        <f t="shared" si="4"/>
        <v/>
      </c>
      <c r="E29" s="28"/>
      <c r="F29" s="29" t="str">
        <f t="shared" si="5"/>
        <v/>
      </c>
      <c r="G29" s="30"/>
      <c r="H29" s="31"/>
      <c r="I29" s="31"/>
      <c r="J29" s="32"/>
      <c r="K29" s="33">
        <v>0</v>
      </c>
      <c r="L29" s="34" t="s">
        <v>38</v>
      </c>
      <c r="M29" s="42"/>
      <c r="N29" s="42"/>
      <c r="P29" t="b">
        <f t="shared" si="0"/>
        <v>1</v>
      </c>
      <c r="Q29" t="b">
        <f t="shared" si="1"/>
        <v>1</v>
      </c>
      <c r="R29" t="b">
        <f t="shared" si="2"/>
        <v>1</v>
      </c>
      <c r="S29" t="b">
        <f t="shared" si="3"/>
        <v>1</v>
      </c>
    </row>
    <row r="30" spans="1:19" ht="20.100000000000001" customHeight="1" x14ac:dyDescent="0.25">
      <c r="A30" s="26"/>
      <c r="B30" s="27"/>
      <c r="C30" s="28"/>
      <c r="D30" s="29" t="str">
        <f t="shared" si="4"/>
        <v/>
      </c>
      <c r="E30" s="28"/>
      <c r="F30" s="29" t="str">
        <f t="shared" si="5"/>
        <v/>
      </c>
      <c r="G30" s="30"/>
      <c r="H30" s="31"/>
      <c r="I30" s="31"/>
      <c r="J30" s="32"/>
      <c r="K30" s="33">
        <v>0</v>
      </c>
      <c r="L30" s="34" t="s">
        <v>38</v>
      </c>
      <c r="M30" s="42"/>
      <c r="N30" s="42"/>
      <c r="P30" t="b">
        <f t="shared" si="0"/>
        <v>1</v>
      </c>
      <c r="Q30" t="b">
        <f t="shared" si="1"/>
        <v>1</v>
      </c>
      <c r="R30" t="b">
        <f t="shared" si="2"/>
        <v>1</v>
      </c>
      <c r="S30" t="b">
        <f t="shared" si="3"/>
        <v>1</v>
      </c>
    </row>
    <row r="31" spans="1:19" ht="20.100000000000001" customHeight="1" thickBot="1" x14ac:dyDescent="0.3">
      <c r="A31" s="26"/>
      <c r="B31" s="27"/>
      <c r="C31" s="28"/>
      <c r="D31" s="35" t="str">
        <f t="shared" si="4"/>
        <v/>
      </c>
      <c r="E31" s="28"/>
      <c r="F31" s="35" t="str">
        <f t="shared" si="5"/>
        <v/>
      </c>
      <c r="G31" s="30"/>
      <c r="H31" s="31"/>
      <c r="I31" s="31"/>
      <c r="J31" s="32"/>
      <c r="K31" s="33">
        <v>0</v>
      </c>
      <c r="L31" s="34" t="s">
        <v>38</v>
      </c>
      <c r="M31" s="42"/>
      <c r="N31" s="42"/>
      <c r="P31" t="b">
        <f t="shared" si="0"/>
        <v>1</v>
      </c>
      <c r="Q31" t="b">
        <f t="shared" si="1"/>
        <v>1</v>
      </c>
      <c r="R31" t="b">
        <f t="shared" si="2"/>
        <v>1</v>
      </c>
      <c r="S31" t="b">
        <f t="shared" si="3"/>
        <v>1</v>
      </c>
    </row>
    <row r="32" spans="1:19" ht="20.100000000000001" customHeight="1" thickBot="1" x14ac:dyDescent="0.25">
      <c r="A32" s="267" t="s">
        <v>33</v>
      </c>
      <c r="B32" s="268"/>
      <c r="C32" s="36">
        <f>SUM(C12:C31)</f>
        <v>906.94</v>
      </c>
      <c r="D32" s="36">
        <f>SUM(D12:D31)</f>
        <v>47.79</v>
      </c>
      <c r="E32" s="36"/>
      <c r="F32" s="36">
        <f>SUM(F12:F31)</f>
        <v>859.15</v>
      </c>
      <c r="G32" s="36"/>
      <c r="H32" s="36"/>
      <c r="I32" s="36"/>
      <c r="J32" s="36"/>
      <c r="K32" s="36"/>
      <c r="L32" s="37"/>
      <c r="M32" s="43"/>
      <c r="N32" s="44"/>
    </row>
    <row r="34" spans="2:3" x14ac:dyDescent="0.2">
      <c r="B34" s="292" t="s">
        <v>34</v>
      </c>
      <c r="C34" s="294"/>
    </row>
    <row r="35" spans="2:3" x14ac:dyDescent="0.2">
      <c r="B35" s="38" t="s">
        <v>35</v>
      </c>
      <c r="C35" s="39" t="s">
        <v>36</v>
      </c>
    </row>
    <row r="36" spans="2:3" x14ac:dyDescent="0.2">
      <c r="B36" s="38" t="s">
        <v>30</v>
      </c>
      <c r="C36" s="39" t="s">
        <v>37</v>
      </c>
    </row>
    <row r="37" spans="2:3" x14ac:dyDescent="0.2">
      <c r="B37" s="38" t="s">
        <v>38</v>
      </c>
      <c r="C37" s="39" t="s">
        <v>39</v>
      </c>
    </row>
    <row r="38" spans="2:3" x14ac:dyDescent="0.2">
      <c r="B38" s="40" t="s">
        <v>32</v>
      </c>
      <c r="C38" s="41" t="s">
        <v>40</v>
      </c>
    </row>
  </sheetData>
  <sheetProtection sheet="1" objects="1" scenarios="1"/>
  <mergeCells count="6">
    <mergeCell ref="G8:L8"/>
    <mergeCell ref="G9:L9"/>
    <mergeCell ref="A32:B32"/>
    <mergeCell ref="B34:C34"/>
    <mergeCell ref="B1:E1"/>
    <mergeCell ref="B3:E3"/>
  </mergeCells>
  <phoneticPr fontId="5" type="noConversion"/>
  <conditionalFormatting sqref="L12:L31">
    <cfRule type="expression" priority="1" stopIfTrue="1">
      <formula>AND(SUM($P12:$T12)&gt;0,NOT(ISBLANK(L12)))</formula>
    </cfRule>
    <cfRule type="expression" dxfId="20" priority="2" stopIfTrue="1">
      <formula>SUM($P12:$T12)&gt;0</formula>
    </cfRule>
  </conditionalFormatting>
  <conditionalFormatting sqref="E5 C12:C31 C5 B1:E1 B3:E3">
    <cfRule type="expression" dxfId="19" priority="3" stopIfTrue="1">
      <formula>ISBLANK(B1)</formula>
    </cfRule>
  </conditionalFormatting>
  <conditionalFormatting sqref="M12:N31">
    <cfRule type="expression" dxfId="18" priority="4" stopIfTrue="1">
      <formula>AND(NOT(ISBLANK($C12)),ISBLANK(M12))</formula>
    </cfRule>
  </conditionalFormatting>
  <conditionalFormatting sqref="B12:B31">
    <cfRule type="expression" dxfId="17" priority="5" stopIfTrue="1">
      <formula>AND(NOT(ISBLANK(C12)),ISBLANK(B12))</formula>
    </cfRule>
  </conditionalFormatting>
  <conditionalFormatting sqref="A12:A31">
    <cfRule type="expression" dxfId="16" priority="6" stopIfTrue="1">
      <formula>AND(NOT(ISBLANK(C12)),ISBLANK(A12))</formula>
    </cfRule>
  </conditionalFormatting>
  <conditionalFormatting sqref="G12:G31">
    <cfRule type="expression" dxfId="15" priority="7" stopIfTrue="1">
      <formula>AND(ISBLANK(G12),NOT(ISBLANK(C12)))</formula>
    </cfRule>
  </conditionalFormatting>
  <conditionalFormatting sqref="H12:I31">
    <cfRule type="expression" dxfId="14" priority="8" stopIfTrue="1">
      <formula>AND(ISBLANK(H12),NOT(ISBLANK($C12)))</formula>
    </cfRule>
  </conditionalFormatting>
  <conditionalFormatting sqref="J12:J31">
    <cfRule type="expression" dxfId="13" priority="9" stopIfTrue="1">
      <formula>AND(ISBLANK(J12),NOT(ISBLANK(C12)))</formula>
    </cfRule>
  </conditionalFormatting>
  <conditionalFormatting sqref="E12:E31">
    <cfRule type="expression" dxfId="12" priority="10" stopIfTrue="1">
      <formula>AND(NOT(ISBLANK(C12)),ISBLANK(E12),B12="S")</formula>
    </cfRule>
  </conditionalFormatting>
  <dataValidations count="5">
    <dataValidation type="list" allowBlank="1" showInputMessage="1" showErrorMessage="1" sqref="B1:E1" xr:uid="{00000000-0002-0000-0C00-000000000000}">
      <formula1>"BARCLAYCARD,CORPORATE CARD"</formula1>
    </dataValidation>
    <dataValidation type="date" allowBlank="1" showInputMessage="1" showErrorMessage="1" sqref="E5" xr:uid="{00000000-0002-0000-0C00-000001000000}">
      <formula1>C5+1</formula1>
      <formula2>NOW()</formula2>
    </dataValidation>
    <dataValidation type="date" allowBlank="1" showInputMessage="1" showErrorMessage="1" sqref="C5" xr:uid="{00000000-0002-0000-0C00-000002000000}">
      <formula1>NOW()-120</formula1>
      <formula2>NOW()</formula2>
    </dataValidation>
    <dataValidation type="custom" allowBlank="1" showInputMessage="1" showErrorMessage="1" sqref="G12:J31" xr:uid="{00000000-0002-0000-0C00-000003000000}">
      <formula1>P12=TRUE</formula1>
    </dataValidation>
    <dataValidation type="list" allowBlank="1" showInputMessage="1" showErrorMessage="1" sqref="B12:B31" xr:uid="{00000000-0002-0000-0C00-000004000000}">
      <formula1>$B$35:$B$38</formula1>
    </dataValidation>
  </dataValidations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7"/>
  <sheetViews>
    <sheetView workbookViewId="0">
      <selection activeCell="I39" sqref="C31:I39"/>
    </sheetView>
  </sheetViews>
  <sheetFormatPr defaultRowHeight="12.75" x14ac:dyDescent="0.2"/>
  <sheetData>
    <row r="1" spans="1:8" x14ac:dyDescent="0.2">
      <c r="A1" s="54" t="s">
        <v>6</v>
      </c>
      <c r="B1" s="14" t="s">
        <v>7</v>
      </c>
      <c r="C1" s="14" t="s">
        <v>8</v>
      </c>
      <c r="D1" s="14" t="s">
        <v>7</v>
      </c>
      <c r="E1" s="14" t="s">
        <v>9</v>
      </c>
      <c r="F1" s="14" t="s">
        <v>10</v>
      </c>
      <c r="G1" s="50" t="s">
        <v>76</v>
      </c>
      <c r="H1" s="51" t="s">
        <v>77</v>
      </c>
    </row>
    <row r="2" spans="1:8" x14ac:dyDescent="0.2">
      <c r="A2" s="47" t="s">
        <v>78</v>
      </c>
      <c r="B2" s="27" t="s">
        <v>30</v>
      </c>
      <c r="C2" s="28">
        <v>104.2</v>
      </c>
      <c r="D2" s="28">
        <v>0</v>
      </c>
      <c r="E2" s="28"/>
      <c r="F2" s="28">
        <f t="shared" ref="F2:F13" si="0">C2-D2</f>
        <v>104.2</v>
      </c>
      <c r="G2" s="49">
        <v>110</v>
      </c>
      <c r="H2" s="46">
        <v>8052</v>
      </c>
    </row>
    <row r="3" spans="1:8" x14ac:dyDescent="0.2">
      <c r="A3" s="47" t="s">
        <v>79</v>
      </c>
      <c r="B3" s="27" t="s">
        <v>30</v>
      </c>
      <c r="C3" s="28">
        <v>16.399999999999999</v>
      </c>
      <c r="D3" s="28">
        <v>0</v>
      </c>
      <c r="E3" s="28"/>
      <c r="F3" s="28">
        <f t="shared" si="0"/>
        <v>16.399999999999999</v>
      </c>
      <c r="G3" s="49">
        <v>110</v>
      </c>
      <c r="H3" s="46">
        <v>8052</v>
      </c>
    </row>
    <row r="4" spans="1:8" x14ac:dyDescent="0.2">
      <c r="A4" s="47" t="s">
        <v>80</v>
      </c>
      <c r="B4" s="27" t="s">
        <v>81</v>
      </c>
      <c r="C4" s="28">
        <v>194.16</v>
      </c>
      <c r="D4" s="28">
        <v>0</v>
      </c>
      <c r="E4" s="28"/>
      <c r="F4" s="28">
        <f t="shared" si="0"/>
        <v>194.16</v>
      </c>
      <c r="G4" s="49">
        <v>115</v>
      </c>
      <c r="H4" s="46">
        <v>4014</v>
      </c>
    </row>
    <row r="5" spans="1:8" x14ac:dyDescent="0.2">
      <c r="A5" s="47" t="s">
        <v>82</v>
      </c>
      <c r="B5" s="27" t="s">
        <v>38</v>
      </c>
      <c r="C5" s="53">
        <v>11.95</v>
      </c>
      <c r="D5" s="28">
        <f t="shared" ref="D5:D11" si="1">IF(B5="S",IF(ISBLANK(E5),ROUND(C5*0.2/1.2,2),E5),"")</f>
        <v>1.99</v>
      </c>
      <c r="E5" s="28"/>
      <c r="F5" s="28">
        <f t="shared" si="0"/>
        <v>9.9599999999999991</v>
      </c>
      <c r="G5" s="49">
        <v>110</v>
      </c>
      <c r="H5" s="46">
        <v>4400</v>
      </c>
    </row>
    <row r="6" spans="1:8" x14ac:dyDescent="0.2">
      <c r="A6" s="47" t="s">
        <v>82</v>
      </c>
      <c r="B6" s="27" t="s">
        <v>38</v>
      </c>
      <c r="C6" s="53">
        <v>12</v>
      </c>
      <c r="D6" s="28">
        <f t="shared" si="1"/>
        <v>2</v>
      </c>
      <c r="E6" s="28"/>
      <c r="F6" s="28">
        <f t="shared" si="0"/>
        <v>10</v>
      </c>
      <c r="G6" s="49">
        <v>110</v>
      </c>
      <c r="H6" s="46">
        <v>4400</v>
      </c>
    </row>
    <row r="7" spans="1:8" x14ac:dyDescent="0.2">
      <c r="A7" s="47" t="s">
        <v>79</v>
      </c>
      <c r="B7" s="27" t="s">
        <v>38</v>
      </c>
      <c r="C7" s="53">
        <v>53.97</v>
      </c>
      <c r="D7" s="28">
        <f t="shared" si="1"/>
        <v>9</v>
      </c>
      <c r="E7" s="28"/>
      <c r="F7" s="28">
        <f t="shared" si="0"/>
        <v>44.97</v>
      </c>
      <c r="G7" s="49">
        <v>110</v>
      </c>
      <c r="H7" s="46">
        <v>4400</v>
      </c>
    </row>
    <row r="8" spans="1:8" x14ac:dyDescent="0.2">
      <c r="A8" s="47" t="s">
        <v>80</v>
      </c>
      <c r="B8" s="27" t="s">
        <v>83</v>
      </c>
      <c r="C8" s="53">
        <v>144.25</v>
      </c>
      <c r="D8" s="28">
        <f t="shared" si="1"/>
        <v>24.04</v>
      </c>
      <c r="E8" s="28"/>
      <c r="F8" s="28">
        <f t="shared" si="0"/>
        <v>120.21000000000001</v>
      </c>
      <c r="G8" s="49">
        <v>115</v>
      </c>
      <c r="H8" s="46">
        <v>4014</v>
      </c>
    </row>
    <row r="9" spans="1:8" x14ac:dyDescent="0.2">
      <c r="A9" s="47" t="s">
        <v>84</v>
      </c>
      <c r="B9" s="27" t="s">
        <v>83</v>
      </c>
      <c r="C9" s="53">
        <v>59.99</v>
      </c>
      <c r="D9" s="28">
        <f t="shared" si="1"/>
        <v>10</v>
      </c>
      <c r="E9" s="28"/>
      <c r="F9" s="28">
        <f t="shared" si="0"/>
        <v>49.99</v>
      </c>
      <c r="G9" s="49">
        <v>110</v>
      </c>
      <c r="H9" s="46">
        <v>4400</v>
      </c>
    </row>
    <row r="10" spans="1:8" x14ac:dyDescent="0.2">
      <c r="A10" s="47" t="s">
        <v>85</v>
      </c>
      <c r="B10" s="27" t="s">
        <v>83</v>
      </c>
      <c r="C10" s="53">
        <v>194.4</v>
      </c>
      <c r="D10" s="28">
        <f t="shared" si="1"/>
        <v>32.4</v>
      </c>
      <c r="E10" s="28"/>
      <c r="F10" s="48">
        <f t="shared" si="0"/>
        <v>162</v>
      </c>
      <c r="G10" s="49">
        <v>110</v>
      </c>
      <c r="H10" s="46">
        <v>4400</v>
      </c>
    </row>
    <row r="11" spans="1:8" x14ac:dyDescent="0.2">
      <c r="A11" s="47" t="s">
        <v>86</v>
      </c>
      <c r="B11" s="27" t="s">
        <v>83</v>
      </c>
      <c r="C11" s="53">
        <v>3.1</v>
      </c>
      <c r="D11" s="29">
        <f t="shared" si="1"/>
        <v>0.52</v>
      </c>
      <c r="E11" s="28"/>
      <c r="F11" s="48">
        <f t="shared" si="0"/>
        <v>2.58</v>
      </c>
      <c r="G11" s="49">
        <v>115</v>
      </c>
      <c r="H11" s="46">
        <v>4014</v>
      </c>
    </row>
    <row r="12" spans="1:8" x14ac:dyDescent="0.2">
      <c r="A12" s="47" t="s">
        <v>86</v>
      </c>
      <c r="B12" s="27" t="s">
        <v>87</v>
      </c>
      <c r="C12" s="28">
        <v>13.2</v>
      </c>
      <c r="D12" s="28">
        <v>0</v>
      </c>
      <c r="E12" s="28"/>
      <c r="F12" s="48">
        <f t="shared" si="0"/>
        <v>13.2</v>
      </c>
      <c r="G12" s="49">
        <v>115</v>
      </c>
      <c r="H12" s="46">
        <v>4014</v>
      </c>
    </row>
    <row r="13" spans="1:8" x14ac:dyDescent="0.2">
      <c r="A13" s="47" t="s">
        <v>86</v>
      </c>
      <c r="B13" s="27" t="s">
        <v>87</v>
      </c>
      <c r="C13" s="28">
        <v>24.75</v>
      </c>
      <c r="D13" s="29">
        <v>0</v>
      </c>
      <c r="E13" s="28"/>
      <c r="F13" s="48">
        <f t="shared" si="0"/>
        <v>24.75</v>
      </c>
      <c r="G13" s="49">
        <v>115</v>
      </c>
      <c r="H13" s="46">
        <v>4014</v>
      </c>
    </row>
    <row r="19" spans="2:7" x14ac:dyDescent="0.2">
      <c r="D19" t="s">
        <v>88</v>
      </c>
      <c r="E19" t="s">
        <v>89</v>
      </c>
      <c r="G19" t="s">
        <v>90</v>
      </c>
    </row>
    <row r="20" spans="2:7" x14ac:dyDescent="0.2">
      <c r="C20" t="s">
        <v>91</v>
      </c>
      <c r="D20" s="52">
        <f>SUM(C5:C11)</f>
        <v>479.66000000000008</v>
      </c>
      <c r="E20" s="52">
        <f>SUM(D5:D11)</f>
        <v>79.95</v>
      </c>
      <c r="F20" s="52"/>
      <c r="G20" s="52">
        <f t="shared" ref="G20" si="2">SUM(F5:F11)</f>
        <v>399.71</v>
      </c>
    </row>
    <row r="23" spans="2:7" x14ac:dyDescent="0.2">
      <c r="B23">
        <v>110</v>
      </c>
      <c r="C23">
        <v>4400</v>
      </c>
      <c r="D23" s="52">
        <f>SUM(C5:C7)</f>
        <v>77.92</v>
      </c>
      <c r="E23" s="52">
        <f t="shared" ref="E23:G23" si="3">SUM(D5:D7)</f>
        <v>12.99</v>
      </c>
      <c r="F23" s="52"/>
      <c r="G23" s="52">
        <f t="shared" si="3"/>
        <v>64.930000000000007</v>
      </c>
    </row>
    <row r="24" spans="2:7" x14ac:dyDescent="0.2">
      <c r="B24">
        <v>110</v>
      </c>
      <c r="C24">
        <v>4400</v>
      </c>
      <c r="D24" s="52">
        <f>SUM(C9:C10)</f>
        <v>254.39000000000001</v>
      </c>
      <c r="E24" s="52">
        <f t="shared" ref="E24:G24" si="4">SUM(D9:D10)</f>
        <v>42.4</v>
      </c>
      <c r="F24" s="52">
        <f t="shared" si="4"/>
        <v>0</v>
      </c>
      <c r="G24" s="52">
        <f t="shared" si="4"/>
        <v>211.99</v>
      </c>
    </row>
    <row r="25" spans="2:7" x14ac:dyDescent="0.2">
      <c r="B25">
        <v>115</v>
      </c>
      <c r="C25">
        <v>4014</v>
      </c>
      <c r="D25" s="52">
        <f>SUM(C8)</f>
        <v>144.25</v>
      </c>
      <c r="E25" s="52">
        <f>SUM(D8)</f>
        <v>24.04</v>
      </c>
      <c r="F25" s="52"/>
      <c r="G25" s="52">
        <f>SUM(F8)</f>
        <v>120.21000000000001</v>
      </c>
    </row>
    <row r="26" spans="2:7" x14ac:dyDescent="0.2">
      <c r="B26">
        <v>115</v>
      </c>
      <c r="C26">
        <v>4014</v>
      </c>
      <c r="D26" s="52">
        <f>SUM(C11)</f>
        <v>3.1</v>
      </c>
      <c r="E26" s="52">
        <f t="shared" ref="E26:G26" si="5">SUM(D11)</f>
        <v>0.52</v>
      </c>
      <c r="F26" s="52">
        <f t="shared" si="5"/>
        <v>0</v>
      </c>
      <c r="G26" s="52">
        <f t="shared" si="5"/>
        <v>2.58</v>
      </c>
    </row>
    <row r="31" spans="2:7" x14ac:dyDescent="0.2">
      <c r="C31" t="s">
        <v>92</v>
      </c>
    </row>
    <row r="32" spans="2:7" x14ac:dyDescent="0.2">
      <c r="B32">
        <v>110</v>
      </c>
      <c r="C32">
        <v>8052</v>
      </c>
      <c r="D32" s="52">
        <f>SUM(C2:C3)</f>
        <v>120.6</v>
      </c>
      <c r="E32" s="52">
        <f t="shared" ref="E32:G32" si="6">SUM(D2:D3)</f>
        <v>0</v>
      </c>
      <c r="F32" s="52">
        <f t="shared" si="6"/>
        <v>0</v>
      </c>
      <c r="G32" s="52">
        <f t="shared" si="6"/>
        <v>120.6</v>
      </c>
    </row>
    <row r="33" spans="2:7" x14ac:dyDescent="0.2">
      <c r="B33">
        <v>115</v>
      </c>
      <c r="C33">
        <v>4014</v>
      </c>
      <c r="D33" s="52">
        <f>SUM(C4)</f>
        <v>194.16</v>
      </c>
      <c r="E33" s="52">
        <f t="shared" ref="E33:G33" si="7">SUM(D4)</f>
        <v>0</v>
      </c>
      <c r="F33" s="52">
        <f t="shared" si="7"/>
        <v>0</v>
      </c>
      <c r="G33" s="52">
        <f t="shared" si="7"/>
        <v>194.16</v>
      </c>
    </row>
    <row r="36" spans="2:7" x14ac:dyDescent="0.2">
      <c r="C36" t="s">
        <v>93</v>
      </c>
    </row>
    <row r="37" spans="2:7" x14ac:dyDescent="0.2">
      <c r="B37">
        <v>115</v>
      </c>
      <c r="C37">
        <v>4014</v>
      </c>
      <c r="D37" s="52">
        <f>SUM(C12:C13)</f>
        <v>37.950000000000003</v>
      </c>
      <c r="E37" s="52">
        <f t="shared" ref="E37:G37" si="8">SUM(D12:D13)</f>
        <v>0</v>
      </c>
      <c r="F37" s="52">
        <f t="shared" si="8"/>
        <v>0</v>
      </c>
      <c r="G37" s="52">
        <f t="shared" si="8"/>
        <v>37.950000000000003</v>
      </c>
    </row>
  </sheetData>
  <sortState xmlns:xlrd2="http://schemas.microsoft.com/office/spreadsheetml/2017/richdata2" ref="A2:H13">
    <sortCondition ref="B2:B13"/>
  </sortState>
  <conditionalFormatting sqref="C2:C13">
    <cfRule type="expression" dxfId="11" priority="8" stopIfTrue="1">
      <formula>ISBLANK(C2)</formula>
    </cfRule>
  </conditionalFormatting>
  <conditionalFormatting sqref="B2 B6:B13">
    <cfRule type="expression" dxfId="10" priority="9" stopIfTrue="1">
      <formula>AND(NOT(ISBLANK(C2)),ISBLANK(B2))</formula>
    </cfRule>
  </conditionalFormatting>
  <conditionalFormatting sqref="A2 A7:A13">
    <cfRule type="expression" dxfId="9" priority="10" stopIfTrue="1">
      <formula>AND(NOT(ISBLANK(C2)),ISBLANK(A2))</formula>
    </cfRule>
  </conditionalFormatting>
  <conditionalFormatting sqref="E2:E12">
    <cfRule type="expression" dxfId="8" priority="11" stopIfTrue="1">
      <formula>AND(NOT(ISBLANK(C2)),ISBLANK(E2),B2="S")</formula>
    </cfRule>
  </conditionalFormatting>
  <conditionalFormatting sqref="E13">
    <cfRule type="expression" dxfId="7" priority="12" stopIfTrue="1">
      <formula>AND(NOT(ISBLANK(C14)),ISBLANK(E13),B14="S")</formula>
    </cfRule>
  </conditionalFormatting>
  <conditionalFormatting sqref="B3:B4">
    <cfRule type="expression" dxfId="6" priority="6" stopIfTrue="1">
      <formula>AND(NOT(ISBLANK(C3)),ISBLANK(B3))</formula>
    </cfRule>
  </conditionalFormatting>
  <conditionalFormatting sqref="A3:A4">
    <cfRule type="expression" dxfId="5" priority="7" stopIfTrue="1">
      <formula>AND(NOT(ISBLANK(C3)),ISBLANK(A3))</formula>
    </cfRule>
  </conditionalFormatting>
  <conditionalFormatting sqref="D2:D11">
    <cfRule type="expression" dxfId="4" priority="5" stopIfTrue="1">
      <formula>AND(NOT(ISBLANK(B2)),ISBLANK(D2),A2="S")</formula>
    </cfRule>
  </conditionalFormatting>
  <conditionalFormatting sqref="A6">
    <cfRule type="expression" dxfId="3" priority="4" stopIfTrue="1">
      <formula>AND(NOT(ISBLANK(C6)),ISBLANK(A6))</formula>
    </cfRule>
  </conditionalFormatting>
  <conditionalFormatting sqref="F2:F9">
    <cfRule type="expression" dxfId="2" priority="3" stopIfTrue="1">
      <formula>ISBLANK(F2)</formula>
    </cfRule>
  </conditionalFormatting>
  <conditionalFormatting sqref="B5">
    <cfRule type="expression" dxfId="1" priority="1" stopIfTrue="1">
      <formula>AND(NOT(ISBLANK(C5)),ISBLANK(B5))</formula>
    </cfRule>
  </conditionalFormatting>
  <conditionalFormatting sqref="A5">
    <cfRule type="expression" dxfId="0" priority="2" stopIfTrue="1">
      <formula>AND(NOT(ISBLANK(C5)),ISBLANK(A5))</formula>
    </cfRule>
  </conditionalFormatting>
  <dataValidations count="1">
    <dataValidation type="list" allowBlank="1" showInputMessage="1" showErrorMessage="1" sqref="B2:B13" xr:uid="{00000000-0002-0000-0D00-000000000000}">
      <formula1>$B$42:$B$45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Car Parking</vt:lpstr>
      <vt:lpstr>Facilities</vt:lpstr>
      <vt:lpstr>Greenspace</vt:lpstr>
      <vt:lpstr>Housing</vt:lpstr>
      <vt:lpstr>JWS</vt:lpstr>
      <vt:lpstr>Marketing</vt:lpstr>
      <vt:lpstr>Theatre</vt:lpstr>
      <vt:lpstr>Example</vt:lpstr>
      <vt:lpstr>Sheet1</vt:lpstr>
    </vt:vector>
  </TitlesOfParts>
  <Manager/>
  <Company>SHBC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Hilda</dc:creator>
  <cp:keywords/>
  <dc:description/>
  <cp:lastModifiedBy>Michelle Smith</cp:lastModifiedBy>
  <cp:revision/>
  <dcterms:created xsi:type="dcterms:W3CDTF">2011-07-25T12:59:48Z</dcterms:created>
  <dcterms:modified xsi:type="dcterms:W3CDTF">2023-01-24T08:19:45Z</dcterms:modified>
  <cp:category/>
  <cp:contentStatus/>
</cp:coreProperties>
</file>