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chelle.Smith\Box\Transactions\Transparency reporting\Procurement cards (PUBLISHED DIRECTLY TO WEB)\"/>
    </mc:Choice>
  </mc:AlternateContent>
  <xr:revisionPtr revIDLastSave="0" documentId="8_{5E28E59D-F564-4B0D-886C-DEE7644CBF0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orporate Mngmt" sheetId="48" r:id="rId1"/>
    <sheet name="Family Support" sheetId="5" r:id="rId2"/>
    <sheet name="Facilities" sheetId="49" r:id="rId3"/>
    <sheet name="Greenspace" sheetId="11" r:id="rId4"/>
    <sheet name="Housing" sheetId="34" r:id="rId5"/>
    <sheet name="JWS" sheetId="20" r:id="rId6"/>
    <sheet name="Marketing" sheetId="29" r:id="rId7"/>
    <sheet name="Planning" sheetId="43" r:id="rId8"/>
    <sheet name="Theatre" sheetId="18" r:id="rId9"/>
    <sheet name="Example" sheetId="3" state="hidden" r:id="rId10"/>
    <sheet name="Sheet1" sheetId="4" state="hidden" r:id="rId1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9" i="49" l="1"/>
  <c r="D27" i="49" s="1"/>
  <c r="S18" i="49"/>
  <c r="R18" i="49"/>
  <c r="Q18" i="49"/>
  <c r="P18" i="49"/>
  <c r="F18" i="49"/>
  <c r="F27" i="49" s="1"/>
  <c r="S17" i="49"/>
  <c r="R17" i="49"/>
  <c r="Q17" i="49"/>
  <c r="P17" i="49"/>
  <c r="S12" i="49"/>
  <c r="R12" i="49"/>
  <c r="Q12" i="49"/>
  <c r="P12" i="49"/>
  <c r="C19" i="49" l="1"/>
  <c r="C27" i="49" s="1"/>
  <c r="F13" i="48" l="1"/>
  <c r="D13" i="48"/>
  <c r="C13" i="48"/>
  <c r="S12" i="48"/>
  <c r="R12" i="48"/>
  <c r="Q12" i="48"/>
  <c r="P12" i="48"/>
  <c r="F15" i="34" l="1"/>
  <c r="G16" i="18"/>
  <c r="G14" i="18"/>
  <c r="G13" i="18"/>
  <c r="G12" i="18"/>
  <c r="F16" i="11" l="1"/>
  <c r="D15" i="11"/>
  <c r="F15" i="11" s="1"/>
  <c r="D14" i="11"/>
  <c r="F14" i="11" s="1"/>
  <c r="F13" i="11"/>
  <c r="D12" i="11"/>
  <c r="E27" i="18" l="1"/>
  <c r="D27" i="18"/>
  <c r="S22" i="18"/>
  <c r="R22" i="18"/>
  <c r="Q22" i="18"/>
  <c r="P22" i="18"/>
  <c r="Q17" i="18"/>
  <c r="P17" i="18"/>
  <c r="S16" i="18"/>
  <c r="R16" i="18"/>
  <c r="Q16" i="18"/>
  <c r="P16" i="18"/>
  <c r="S15" i="18"/>
  <c r="R15" i="18"/>
  <c r="Q15" i="18"/>
  <c r="P15" i="18"/>
  <c r="S14" i="18"/>
  <c r="R14" i="18"/>
  <c r="Q14" i="18"/>
  <c r="P14" i="18"/>
  <c r="S12" i="18"/>
  <c r="R12" i="18"/>
  <c r="Q12" i="18"/>
  <c r="P12" i="18"/>
  <c r="G27" i="18"/>
  <c r="F13" i="43" l="1"/>
  <c r="C13" i="43"/>
  <c r="D13" i="43"/>
  <c r="F14" i="29" l="1"/>
  <c r="C14" i="29"/>
  <c r="D36" i="20" l="1"/>
  <c r="C36" i="20"/>
  <c r="F36" i="20"/>
  <c r="D15" i="34" l="1"/>
  <c r="C15" i="34"/>
  <c r="S13" i="34"/>
  <c r="R13" i="34"/>
  <c r="Q13" i="34"/>
  <c r="P13" i="34"/>
  <c r="S12" i="34"/>
  <c r="R12" i="34"/>
  <c r="Q12" i="34"/>
  <c r="P12" i="34"/>
  <c r="C17" i="11" l="1"/>
  <c r="S16" i="11"/>
  <c r="R16" i="11"/>
  <c r="Q16" i="11"/>
  <c r="P16" i="11"/>
  <c r="S12" i="11"/>
  <c r="R12" i="11"/>
  <c r="Q12" i="11"/>
  <c r="P12" i="11"/>
  <c r="D11" i="11"/>
  <c r="D17" i="11" l="1"/>
  <c r="F17" i="11" s="1"/>
  <c r="E12" i="5" l="1"/>
  <c r="D12" i="5"/>
  <c r="C12" i="5"/>
  <c r="E37" i="4" l="1"/>
  <c r="F37" i="4"/>
  <c r="D37" i="4"/>
  <c r="E33" i="4"/>
  <c r="F33" i="4"/>
  <c r="D33" i="4"/>
  <c r="E32" i="4"/>
  <c r="F32" i="4"/>
  <c r="D32" i="4"/>
  <c r="F26" i="4"/>
  <c r="D26" i="4"/>
  <c r="F24" i="4"/>
  <c r="D24" i="4"/>
  <c r="D25" i="4"/>
  <c r="D23" i="4"/>
  <c r="D20" i="4"/>
  <c r="D5" i="4"/>
  <c r="F5" i="4" s="1"/>
  <c r="F13" i="4"/>
  <c r="D11" i="4"/>
  <c r="F11" i="4" s="1"/>
  <c r="G26" i="4" s="1"/>
  <c r="F12" i="4"/>
  <c r="D10" i="4"/>
  <c r="F10" i="4" s="1"/>
  <c r="D9" i="4"/>
  <c r="F9" i="4" s="1"/>
  <c r="F4" i="4"/>
  <c r="G33" i="4" s="1"/>
  <c r="D8" i="4"/>
  <c r="F8" i="4" s="1"/>
  <c r="G25" i="4" s="1"/>
  <c r="D7" i="4"/>
  <c r="F7" i="4" s="1"/>
  <c r="F3" i="4"/>
  <c r="F2" i="4"/>
  <c r="D6" i="4"/>
  <c r="F6" i="4" s="1"/>
  <c r="G24" i="4" l="1"/>
  <c r="G32" i="4"/>
  <c r="G37" i="4"/>
  <c r="G23" i="4"/>
  <c r="E20" i="4"/>
  <c r="E23" i="4"/>
  <c r="G20" i="4"/>
  <c r="E25" i="4"/>
  <c r="E24" i="4"/>
  <c r="E26" i="4"/>
  <c r="F12" i="3" l="1"/>
  <c r="D13" i="3"/>
  <c r="F13" i="3" s="1"/>
  <c r="F14" i="3"/>
  <c r="D15" i="3"/>
  <c r="F15" i="3" s="1"/>
  <c r="F16" i="3"/>
  <c r="D17" i="3"/>
  <c r="F17" i="3" s="1"/>
  <c r="F18" i="3"/>
  <c r="F19" i="3"/>
  <c r="F20" i="3"/>
  <c r="F21" i="3"/>
  <c r="D22" i="3"/>
  <c r="F22" i="3" s="1"/>
  <c r="F23" i="3"/>
  <c r="F24" i="3"/>
  <c r="F25" i="3"/>
  <c r="F26" i="3"/>
  <c r="F27" i="3"/>
  <c r="F28" i="3"/>
  <c r="F29" i="3"/>
  <c r="F30" i="3"/>
  <c r="F31" i="3"/>
  <c r="D12" i="3"/>
  <c r="D14" i="3"/>
  <c r="D16" i="3"/>
  <c r="D18" i="3"/>
  <c r="D19" i="3"/>
  <c r="D20" i="3"/>
  <c r="D21" i="3"/>
  <c r="D23" i="3"/>
  <c r="D24" i="3"/>
  <c r="D25" i="3"/>
  <c r="D26" i="3"/>
  <c r="D27" i="3"/>
  <c r="D28" i="3"/>
  <c r="D29" i="3"/>
  <c r="D30" i="3"/>
  <c r="D31" i="3"/>
  <c r="C32" i="3"/>
  <c r="S31" i="3"/>
  <c r="R31" i="3"/>
  <c r="Q31" i="3"/>
  <c r="P31" i="3"/>
  <c r="S30" i="3"/>
  <c r="R30" i="3"/>
  <c r="Q30" i="3"/>
  <c r="P30" i="3"/>
  <c r="S29" i="3"/>
  <c r="R29" i="3"/>
  <c r="Q29" i="3"/>
  <c r="P29" i="3"/>
  <c r="S28" i="3"/>
  <c r="R28" i="3"/>
  <c r="Q28" i="3"/>
  <c r="P28" i="3"/>
  <c r="S27" i="3"/>
  <c r="R27" i="3"/>
  <c r="Q27" i="3"/>
  <c r="P27" i="3"/>
  <c r="S26" i="3"/>
  <c r="R26" i="3"/>
  <c r="Q26" i="3"/>
  <c r="P26" i="3"/>
  <c r="S25" i="3"/>
  <c r="R25" i="3"/>
  <c r="Q25" i="3"/>
  <c r="P25" i="3"/>
  <c r="S24" i="3"/>
  <c r="R24" i="3"/>
  <c r="Q24" i="3"/>
  <c r="P24" i="3"/>
  <c r="S23" i="3"/>
  <c r="R23" i="3"/>
  <c r="Q23" i="3"/>
  <c r="P23" i="3"/>
  <c r="S22" i="3"/>
  <c r="R22" i="3"/>
  <c r="Q22" i="3"/>
  <c r="P22" i="3"/>
  <c r="S21" i="3"/>
  <c r="R21" i="3"/>
  <c r="Q21" i="3"/>
  <c r="P21" i="3"/>
  <c r="S20" i="3"/>
  <c r="R20" i="3"/>
  <c r="Q20" i="3"/>
  <c r="P20" i="3"/>
  <c r="S19" i="3"/>
  <c r="R19" i="3"/>
  <c r="Q19" i="3"/>
  <c r="P19" i="3"/>
  <c r="S18" i="3"/>
  <c r="R18" i="3"/>
  <c r="Q18" i="3"/>
  <c r="P18" i="3"/>
  <c r="S17" i="3"/>
  <c r="R17" i="3"/>
  <c r="Q17" i="3"/>
  <c r="P17" i="3"/>
  <c r="S16" i="3"/>
  <c r="R16" i="3"/>
  <c r="Q16" i="3"/>
  <c r="P16" i="3"/>
  <c r="S15" i="3"/>
  <c r="R15" i="3"/>
  <c r="Q15" i="3"/>
  <c r="P15" i="3"/>
  <c r="S14" i="3"/>
  <c r="R14" i="3"/>
  <c r="Q14" i="3"/>
  <c r="P14" i="3"/>
  <c r="S13" i="3"/>
  <c r="R13" i="3"/>
  <c r="Q13" i="3"/>
  <c r="P13" i="3"/>
  <c r="S12" i="3"/>
  <c r="R12" i="3"/>
  <c r="Q12" i="3"/>
  <c r="P12" i="3"/>
  <c r="D32" i="3" l="1"/>
  <c r="F32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Michelle Smith</author>
  </authors>
  <commentList>
    <comment ref="C5" authorId="0" shapeId="0" xr:uid="{DF8D48A5-750C-47E4-B629-4AA214601FB2}">
      <text>
        <r>
          <rPr>
            <b/>
            <sz val="9"/>
            <color indexed="81"/>
            <rFont val="Tahoma"/>
            <charset val="1"/>
          </rPr>
          <t>Michelle Smith:</t>
        </r>
        <r>
          <rPr>
            <sz val="9"/>
            <color indexed="81"/>
            <rFont val="Tahoma"/>
            <charset val="1"/>
          </rPr>
          <t xml:space="preserve">
11th of the month (Natwest); 12th of the month (Barclaycard)</t>
        </r>
      </text>
    </comment>
    <comment ref="E5" authorId="0" shapeId="0" xr:uid="{A9F3E2C7-474A-418F-938B-05061E1C2A98}">
      <text>
        <r>
          <rPr>
            <b/>
            <sz val="9"/>
            <color indexed="81"/>
            <rFont val="Tahoma"/>
            <charset val="1"/>
          </rPr>
          <t>Michelle Smith:</t>
        </r>
        <r>
          <rPr>
            <sz val="9"/>
            <color indexed="81"/>
            <rFont val="Tahoma"/>
            <charset val="1"/>
          </rPr>
          <t xml:space="preserve">
10th of the month (Natwest); 11th of the month (Barclaycard)</t>
        </r>
      </text>
    </comment>
  </commentList>
</comments>
</file>

<file path=xl/sharedStrings.xml><?xml version="1.0" encoding="utf-8"?>
<sst xmlns="http://schemas.openxmlformats.org/spreadsheetml/2006/main" count="950" uniqueCount="251">
  <si>
    <t>CARD:</t>
  </si>
  <si>
    <t>BARCLAYCARD</t>
  </si>
  <si>
    <t>USER:</t>
  </si>
  <si>
    <t xml:space="preserve">Dates Covered </t>
  </si>
  <si>
    <t>from:</t>
  </si>
  <si>
    <t>to:</t>
  </si>
  <si>
    <t xml:space="preserve">Date </t>
  </si>
  <si>
    <t>VAT</t>
  </si>
  <si>
    <t>Gross</t>
  </si>
  <si>
    <t>Manual VAT</t>
  </si>
  <si>
    <t>Net</t>
  </si>
  <si>
    <t>Account Code</t>
  </si>
  <si>
    <t xml:space="preserve">Department </t>
  </si>
  <si>
    <t>Description</t>
  </si>
  <si>
    <t>Supplier</t>
  </si>
  <si>
    <t>Merchant Category</t>
  </si>
  <si>
    <t xml:space="preserve">of </t>
  </si>
  <si>
    <t>Code</t>
  </si>
  <si>
    <t>Amount</t>
  </si>
  <si>
    <t>Override</t>
  </si>
  <si>
    <t xml:space="preserve">incurring the </t>
  </si>
  <si>
    <t>Summary of the purpose of the expenditure</t>
  </si>
  <si>
    <t>e.g. computers, software etc</t>
  </si>
  <si>
    <t>Transaction</t>
  </si>
  <si>
    <t>S, E, Z, O</t>
  </si>
  <si>
    <t>£</t>
  </si>
  <si>
    <t>CCentre</t>
  </si>
  <si>
    <t>ACode</t>
  </si>
  <si>
    <t>Classification</t>
  </si>
  <si>
    <t>expenditure</t>
  </si>
  <si>
    <t>O</t>
  </si>
  <si>
    <t>Amazon</t>
  </si>
  <si>
    <t>Z</t>
  </si>
  <si>
    <t>Totals</t>
  </si>
  <si>
    <t>VAT indicators</t>
  </si>
  <si>
    <t>E</t>
  </si>
  <si>
    <t>Exempt</t>
  </si>
  <si>
    <t>Outside Scope</t>
  </si>
  <si>
    <t>S</t>
  </si>
  <si>
    <t>Standard Rated</t>
  </si>
  <si>
    <t>Zero Rated</t>
  </si>
  <si>
    <t>CORPORATE CARD</t>
  </si>
  <si>
    <t>Mrs Rita Hall</t>
  </si>
  <si>
    <t>Order</t>
  </si>
  <si>
    <t>No</t>
  </si>
  <si>
    <t>eg: Name, Item, event &amp; venue,</t>
  </si>
  <si>
    <t>PA</t>
  </si>
  <si>
    <t>CC</t>
  </si>
  <si>
    <t>AC</t>
  </si>
  <si>
    <t>JOB</t>
  </si>
  <si>
    <t>CF2149</t>
  </si>
  <si>
    <t>CISM Review 2011 Manual &amp; Q &amp; As</t>
  </si>
  <si>
    <t>itgovernance</t>
  </si>
  <si>
    <t>VAT only on shipping</t>
  </si>
  <si>
    <t>CF2158</t>
  </si>
  <si>
    <t>Battery for Phone</t>
  </si>
  <si>
    <t>CF2165</t>
  </si>
  <si>
    <t>Gliders for DB</t>
  </si>
  <si>
    <t>Style Direct Furniture</t>
  </si>
  <si>
    <t>CF2185</t>
  </si>
  <si>
    <t>ICT Subscription to web Site</t>
  </si>
  <si>
    <t>Experts Exchange USA</t>
  </si>
  <si>
    <t>CF2141</t>
  </si>
  <si>
    <t>Accomodation for xyz, 3 nights</t>
  </si>
  <si>
    <t>Travelodge</t>
  </si>
  <si>
    <t>CF2156</t>
  </si>
  <si>
    <t>LPT renewal fees</t>
  </si>
  <si>
    <t>EC-Council Int. Ltd  USA</t>
  </si>
  <si>
    <t>CF2143</t>
  </si>
  <si>
    <t>New Book for xyz</t>
  </si>
  <si>
    <t>CF2167</t>
  </si>
  <si>
    <t>Xyz - Rail Fare - to abc</t>
  </si>
  <si>
    <t>South Western Trains</t>
  </si>
  <si>
    <t>CF2137</t>
  </si>
  <si>
    <t>30 sheets foam board</t>
  </si>
  <si>
    <t>The Foamboard Store</t>
  </si>
  <si>
    <t>cc</t>
  </si>
  <si>
    <t>GL</t>
  </si>
  <si>
    <t>20.07.17</t>
  </si>
  <si>
    <t>21.07.17</t>
  </si>
  <si>
    <t>26.07.17</t>
  </si>
  <si>
    <t>o</t>
  </si>
  <si>
    <t>15.07.17</t>
  </si>
  <si>
    <t>s</t>
  </si>
  <si>
    <t>29.07.17</t>
  </si>
  <si>
    <t>31.07.17</t>
  </si>
  <si>
    <t>04.08.17</t>
  </si>
  <si>
    <t>z</t>
  </si>
  <si>
    <t>gross</t>
  </si>
  <si>
    <t xml:space="preserve">vat </t>
  </si>
  <si>
    <t>net</t>
  </si>
  <si>
    <t>standard</t>
  </si>
  <si>
    <t>outside</t>
  </si>
  <si>
    <t>x=zero</t>
  </si>
  <si>
    <t>Theatre</t>
  </si>
  <si>
    <t>R</t>
  </si>
  <si>
    <t>Reduced rated</t>
  </si>
  <si>
    <t>Facebook</t>
  </si>
  <si>
    <t>Advertising</t>
  </si>
  <si>
    <t>JWS</t>
  </si>
  <si>
    <t>Barclaycard - Procurement Card</t>
  </si>
  <si>
    <t>Housing</t>
  </si>
  <si>
    <t>Greenspace</t>
  </si>
  <si>
    <t>Gross Amount</t>
  </si>
  <si>
    <t>VAT Amount</t>
  </si>
  <si>
    <t>Net Amount</t>
  </si>
  <si>
    <t>to</t>
  </si>
  <si>
    <t>FRONT</t>
  </si>
  <si>
    <t>Spotify</t>
  </si>
  <si>
    <t>Music</t>
  </si>
  <si>
    <t>Facilities</t>
  </si>
  <si>
    <t>Maintenance</t>
  </si>
  <si>
    <t>Screwfix</t>
  </si>
  <si>
    <t>Essential items</t>
  </si>
  <si>
    <t>SPLIT</t>
  </si>
  <si>
    <t xml:space="preserve"> </t>
  </si>
  <si>
    <t>Theatre Marketing</t>
  </si>
  <si>
    <t>Event and show promotion</t>
  </si>
  <si>
    <t>Marketing</t>
  </si>
  <si>
    <t>00510</t>
  </si>
  <si>
    <t>Planning</t>
  </si>
  <si>
    <t>4020</t>
  </si>
  <si>
    <t>e</t>
  </si>
  <si>
    <t>Environment &amp; Community - Housing</t>
  </si>
  <si>
    <t>Statutory Bodies</t>
  </si>
  <si>
    <t>iStock</t>
  </si>
  <si>
    <t>Subscription</t>
  </si>
  <si>
    <t>Google</t>
  </si>
  <si>
    <t>LinkedIn</t>
  </si>
  <si>
    <t>Total</t>
  </si>
  <si>
    <t>Economic Development</t>
  </si>
  <si>
    <t>Newsletter creation for regular communications with businesses</t>
  </si>
  <si>
    <t>MailChimp</t>
  </si>
  <si>
    <t xml:space="preserve">Communication </t>
  </si>
  <si>
    <t xml:space="preserve">Corporate Property </t>
  </si>
  <si>
    <t xml:space="preserve">Office Furniture removal </t>
  </si>
  <si>
    <t>Cullens Clearance</t>
  </si>
  <si>
    <t>Removals</t>
  </si>
  <si>
    <t>Wilko</t>
  </si>
  <si>
    <t>Keys for cupboard</t>
  </si>
  <si>
    <t xml:space="preserve">Replacement Keys </t>
  </si>
  <si>
    <t>Planning Portal</t>
  </si>
  <si>
    <t xml:space="preserve">Family Support </t>
  </si>
  <si>
    <t>Motor repairs</t>
  </si>
  <si>
    <t>Rigby Taylor Ltd</t>
  </si>
  <si>
    <t>Horticultural supplies</t>
  </si>
  <si>
    <t>Warren Garage Ltd</t>
  </si>
  <si>
    <t>Tree tie and spacers</t>
  </si>
  <si>
    <t>key cutting</t>
  </si>
  <si>
    <t>Performance and Business Intelligence Team</t>
  </si>
  <si>
    <t>Promoting SEP</t>
  </si>
  <si>
    <t>Staples</t>
  </si>
  <si>
    <t>Office supplies</t>
  </si>
  <si>
    <t>Receipt</t>
  </si>
  <si>
    <t>Number</t>
  </si>
  <si>
    <t>Misc.</t>
  </si>
  <si>
    <t>C05</t>
  </si>
  <si>
    <t>Surrey CC</t>
  </si>
  <si>
    <t>Drainage</t>
  </si>
  <si>
    <t>4025</t>
  </si>
  <si>
    <t>4202</t>
  </si>
  <si>
    <t>Clip Frames for Star Awards</t>
  </si>
  <si>
    <t>Hobbycraft</t>
  </si>
  <si>
    <t>Stationery</t>
  </si>
  <si>
    <t>Community Dev</t>
  </si>
  <si>
    <t>Boxes for Food Hampers</t>
  </si>
  <si>
    <t xml:space="preserve">Kite Packaging </t>
  </si>
  <si>
    <t>Hampers</t>
  </si>
  <si>
    <t>Planning Portal Fee for 63 High Street Bagshot</t>
  </si>
  <si>
    <t>2001</t>
  </si>
  <si>
    <t>Sink/Drain Long Handle Cleaning Brush - NO RECEIPT</t>
  </si>
  <si>
    <t>Ebay</t>
  </si>
  <si>
    <t>Drain Unblocker Auger plumbing tool - NO RECEIPT</t>
  </si>
  <si>
    <t xml:space="preserve">Anti Slip Paint </t>
  </si>
  <si>
    <t>Watco</t>
  </si>
  <si>
    <t>Health &amp; Safety</t>
  </si>
  <si>
    <t>2204</t>
  </si>
  <si>
    <t xml:space="preserve">Christmas Tree Fence </t>
  </si>
  <si>
    <t>Tekplas</t>
  </si>
  <si>
    <t xml:space="preserve">Corporate Enforcement </t>
  </si>
  <si>
    <t xml:space="preserve">Dymo Tape </t>
  </si>
  <si>
    <t xml:space="preserve">The Workshop </t>
  </si>
  <si>
    <t>Thermometers</t>
  </si>
  <si>
    <t xml:space="preserve">A4 notebooks </t>
  </si>
  <si>
    <t>Clip Frame, Hooks and hanging strips</t>
  </si>
  <si>
    <t>Wireless Doorbell and tape measure</t>
  </si>
  <si>
    <t>Toolstation</t>
  </si>
  <si>
    <t>Electrical Box</t>
  </si>
  <si>
    <t>Family Support programme</t>
  </si>
  <si>
    <t>Sofa bed for SH723 - funded by Henry Smith Charity</t>
  </si>
  <si>
    <t>Sofa bed</t>
  </si>
  <si>
    <t>51204</t>
  </si>
  <si>
    <t>Tree water tube</t>
  </si>
  <si>
    <t>Repair windscreen leak</t>
  </si>
  <si>
    <t>Pens and table cloth for Christmas event</t>
  </si>
  <si>
    <t>Poundland</t>
  </si>
  <si>
    <t>Misc</t>
  </si>
  <si>
    <t>Book on habitat management</t>
  </si>
  <si>
    <t>Waterstones</t>
  </si>
  <si>
    <t>Book seller</t>
  </si>
  <si>
    <t>Stage 2 payment for vehicle crossover application</t>
  </si>
  <si>
    <t>shower curtain rail and fan heater</t>
  </si>
  <si>
    <t>screwfix</t>
  </si>
  <si>
    <t>housing</t>
  </si>
  <si>
    <t>Communications &amp; Engagement Team</t>
  </si>
  <si>
    <t>OYI Food waste SEP</t>
  </si>
  <si>
    <t>iStock monthly subscription</t>
  </si>
  <si>
    <t>Empoyee Advertising - Project Officer</t>
  </si>
  <si>
    <t xml:space="preserve">Employee advertising </t>
  </si>
  <si>
    <t>OYI Festive SEP</t>
  </si>
  <si>
    <t>OYI Food waste campaign</t>
  </si>
  <si>
    <t>Promoting SEP &amp; Follower campaign</t>
  </si>
  <si>
    <t>Spotify £276.33 split over line 17 &amp;18 - JWS Contamination</t>
  </si>
  <si>
    <t xml:space="preserve">Spotify £276.33 split over line 17 &amp;18 - OYI Contamination Nov &amp; Food waste SEP </t>
  </si>
  <si>
    <t>OYI ongoing SEP</t>
  </si>
  <si>
    <t>First aid training</t>
  </si>
  <si>
    <t>St John's Ambulance</t>
  </si>
  <si>
    <t>Training</t>
  </si>
  <si>
    <t xml:space="preserve">OYI Contamination Nov SEP </t>
  </si>
  <si>
    <t>OYI Festive amplification JWS</t>
  </si>
  <si>
    <t>OYI Food waste campaign SEP</t>
  </si>
  <si>
    <t>OYI Contamination Nov JWS</t>
  </si>
  <si>
    <t>Office supplies - A5 Notebooks</t>
  </si>
  <si>
    <t>Cable Avoidance Tool</t>
  </si>
  <si>
    <t>Test Meter Group</t>
  </si>
  <si>
    <t>Effects granules for pyro machine</t>
  </si>
  <si>
    <t>Thunderbolt FX</t>
  </si>
  <si>
    <t>Qlab Licence</t>
  </si>
  <si>
    <t>Figure 53</t>
  </si>
  <si>
    <t>Roses for Beauty &amp; the Beast</t>
  </si>
  <si>
    <t xml:space="preserve">Leads, connectors, adapters for Panto </t>
  </si>
  <si>
    <t>LED Light fittings</t>
  </si>
  <si>
    <t>PanelHut</t>
  </si>
  <si>
    <t>Key cutting</t>
  </si>
  <si>
    <t>Timpson Ltd</t>
  </si>
  <si>
    <t>Dance shoes</t>
  </si>
  <si>
    <t>TECHS</t>
  </si>
  <si>
    <t>Offcom radio licence</t>
  </si>
  <si>
    <t>Offcom</t>
  </si>
  <si>
    <t>Batteries for mics</t>
  </si>
  <si>
    <t>Juggling balls for show</t>
  </si>
  <si>
    <t>Magic trick for show</t>
  </si>
  <si>
    <t>Water supply connectors for hot water boiler</t>
  </si>
  <si>
    <t xml:space="preserve">Spotify Monthly </t>
  </si>
  <si>
    <t>Taxi for Panto Crew Member</t>
  </si>
  <si>
    <t>Camberley Taxis/Bam Tamang</t>
  </si>
  <si>
    <t>Civic Support</t>
  </si>
  <si>
    <t>Black Mourning Rosettes for OLB</t>
  </si>
  <si>
    <t>Millenium Mark</t>
  </si>
  <si>
    <t>Office stationery,equipment &amp; supplies</t>
  </si>
  <si>
    <t>Corporate management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</si>
</sst>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0"/>
    <numFmt numFmtId="165" formatCode="000"/>
    <numFmt numFmtId="166" formatCode="00000"/>
    <numFmt numFmtId="167" formatCode="[$-409]d\-mmm\-yy;@"/>
    <numFmt numFmtId="168" formatCode="d\ mmm\ yyyy\ hh:mm"/>
    <numFmt numFmtId="169" formatCode="&quot;£&quot;#,##0.00"/>
  </numFmts>
  <fonts count="26" x14ac:knownFonts="1">
    <font>
      <sz val="10"/>
      <name val="Arial"/>
    </font>
    <font>
      <b/>
      <sz val="10"/>
      <name val="Arial"/>
      <family val="2"/>
    </font>
    <font>
      <sz val="12"/>
      <name val="Times New Roman"/>
      <family val="1"/>
    </font>
    <font>
      <sz val="10"/>
      <name val="Times New Roman"/>
      <family val="1"/>
    </font>
    <font>
      <sz val="9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0"/>
      <name val="Times New Roman"/>
      <family val="1"/>
    </font>
    <font>
      <sz val="10"/>
      <color indexed="8"/>
      <name val="Helvetica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sz val="12"/>
      <color indexed="8"/>
      <name val="Times New Roman"/>
      <family val="1"/>
    </font>
    <font>
      <sz val="11"/>
      <color indexed="8"/>
      <name val="Arial"/>
      <family val="2"/>
    </font>
    <font>
      <sz val="12"/>
      <color rgb="FF0D0D0D"/>
      <name val="Times New Roman"/>
      <family val="1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b/>
      <sz val="12"/>
      <name val="Times New Roman"/>
      <family val="1"/>
    </font>
    <font>
      <sz val="9"/>
      <name val="Arial"/>
      <family val="2"/>
    </font>
    <font>
      <sz val="8"/>
      <color rgb="FF000000"/>
      <name val="Times New Roman"/>
      <family val="1"/>
    </font>
    <font>
      <sz val="11"/>
      <color rgb="FF006100"/>
      <name val="Calibri"/>
      <family val="2"/>
      <scheme val="minor"/>
    </font>
    <font>
      <sz val="9"/>
      <name val="Arial"/>
    </font>
    <font>
      <sz val="10"/>
      <name val="Times New Roman"/>
    </font>
    <font>
      <b/>
      <sz val="9"/>
      <color indexed="81"/>
      <name val="Tahoma"/>
      <charset val="1"/>
    </font>
    <font>
      <sz val="9"/>
      <color indexed="81"/>
      <name val="Tahoma"/>
      <charset val="1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auto="1"/>
      </patternFill>
    </fill>
    <fill>
      <patternFill patternType="solid">
        <fgColor rgb="FFFFFF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6EFCE"/>
      </patternFill>
    </fill>
  </fills>
  <borders count="10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0"/>
      </right>
      <top style="medium"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medium">
        <color indexed="8"/>
      </top>
      <bottom style="thin">
        <color indexed="10"/>
      </bottom>
      <diagonal/>
    </border>
    <border>
      <left style="thin">
        <color indexed="10"/>
      </left>
      <right style="medium">
        <color indexed="8"/>
      </right>
      <top style="medium">
        <color indexed="8"/>
      </top>
      <bottom style="thin">
        <color indexed="10"/>
      </bottom>
      <diagonal/>
    </border>
    <border>
      <left style="medium">
        <color indexed="8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medium">
        <color indexed="8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8"/>
      </bottom>
      <diagonal/>
    </border>
    <border>
      <left style="medium">
        <color indexed="8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8"/>
      </right>
      <top style="thin">
        <color indexed="8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0"/>
      </bottom>
      <diagonal/>
    </border>
    <border>
      <left style="thin">
        <color indexed="8"/>
      </left>
      <right/>
      <top style="thin">
        <color indexed="8"/>
      </top>
      <bottom style="thin">
        <color indexed="10"/>
      </bottom>
      <diagonal/>
    </border>
    <border>
      <left/>
      <right/>
      <top style="thin">
        <color indexed="8"/>
      </top>
      <bottom style="thin">
        <color indexed="10"/>
      </bottom>
      <diagonal/>
    </border>
    <border>
      <left/>
      <right style="thin">
        <color indexed="8"/>
      </right>
      <top style="thin">
        <color indexed="8"/>
      </top>
      <bottom style="thin">
        <color indexed="10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10"/>
      </bottom>
      <diagonal/>
    </border>
    <border>
      <left style="medium">
        <color indexed="8"/>
      </left>
      <right/>
      <top style="thin">
        <color indexed="8"/>
      </top>
      <bottom style="thin">
        <color indexed="10"/>
      </bottom>
      <diagonal/>
    </border>
    <border>
      <left/>
      <right style="thin">
        <color indexed="10"/>
      </right>
      <top/>
      <bottom/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/>
      <top style="thin">
        <color indexed="10"/>
      </top>
      <bottom style="thin">
        <color indexed="8"/>
      </bottom>
      <diagonal/>
    </border>
    <border>
      <left/>
      <right/>
      <top style="thin">
        <color indexed="10"/>
      </top>
      <bottom style="thin">
        <color indexed="8"/>
      </bottom>
      <diagonal/>
    </border>
    <border>
      <left/>
      <right style="thin">
        <color indexed="8"/>
      </right>
      <top style="thin">
        <color indexed="10"/>
      </top>
      <bottom style="thin">
        <color indexed="8"/>
      </bottom>
      <diagonal/>
    </border>
    <border>
      <left style="thin">
        <color indexed="8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10"/>
      </left>
      <right style="thin">
        <color indexed="10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7">
    <xf numFmtId="0" fontId="0" fillId="0" borderId="0"/>
    <xf numFmtId="0" fontId="3" fillId="0" borderId="0"/>
    <xf numFmtId="0" fontId="8" fillId="0" borderId="0"/>
    <xf numFmtId="0" fontId="6" fillId="0" borderId="0"/>
    <xf numFmtId="0" fontId="9" fillId="0" borderId="0" applyNumberFormat="0" applyFill="0" applyBorder="0" applyProtection="0">
      <alignment vertical="top" wrapText="1"/>
    </xf>
    <xf numFmtId="0" fontId="21" fillId="7" borderId="0" applyNumberFormat="0" applyBorder="0" applyAlignment="0" applyProtection="0"/>
    <xf numFmtId="0" fontId="23" fillId="0" borderId="0"/>
  </cellStyleXfs>
  <cellXfs count="353">
    <xf numFmtId="0" fontId="0" fillId="0" borderId="0" xfId="0"/>
    <xf numFmtId="0" fontId="0" fillId="0" borderId="1" xfId="0" applyBorder="1"/>
    <xf numFmtId="0" fontId="1" fillId="0" borderId="2" xfId="0" applyFont="1" applyBorder="1"/>
    <xf numFmtId="0" fontId="1" fillId="0" borderId="1" xfId="0" applyFont="1" applyBorder="1"/>
    <xf numFmtId="0" fontId="1" fillId="0" borderId="3" xfId="0" applyFont="1" applyBorder="1"/>
    <xf numFmtId="0" fontId="0" fillId="0" borderId="4" xfId="0" applyBorder="1"/>
    <xf numFmtId="0" fontId="0" fillId="0" borderId="5" xfId="0" applyBorder="1"/>
    <xf numFmtId="0" fontId="1" fillId="0" borderId="6" xfId="0" applyFont="1" applyBorder="1"/>
    <xf numFmtId="0" fontId="1" fillId="0" borderId="0" xfId="0" applyFont="1"/>
    <xf numFmtId="0" fontId="1" fillId="0" borderId="2" xfId="0" applyFont="1" applyBorder="1" applyAlignment="1">
      <alignment horizontal="center" wrapText="1"/>
    </xf>
    <xf numFmtId="0" fontId="1" fillId="0" borderId="7" xfId="0" applyFont="1" applyBorder="1" applyAlignment="1">
      <alignment horizontal="right"/>
    </xf>
    <xf numFmtId="15" fontId="6" fillId="0" borderId="0" xfId="0" applyNumberFormat="1" applyFont="1"/>
    <xf numFmtId="0" fontId="6" fillId="0" borderId="0" xfId="0" applyFont="1"/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/>
    <xf numFmtId="0" fontId="0" fillId="0" borderId="15" xfId="0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0" fillId="0" borderId="15" xfId="0" applyBorder="1"/>
    <xf numFmtId="0" fontId="0" fillId="0" borderId="16" xfId="0" applyBorder="1"/>
    <xf numFmtId="0" fontId="0" fillId="0" borderId="17" xfId="0" applyBorder="1" applyProtection="1">
      <protection locked="0"/>
    </xf>
    <xf numFmtId="0" fontId="0" fillId="0" borderId="2" xfId="0" applyBorder="1" applyAlignment="1" applyProtection="1">
      <alignment horizontal="center"/>
      <protection locked="0"/>
    </xf>
    <xf numFmtId="4" fontId="0" fillId="0" borderId="2" xfId="0" applyNumberFormat="1" applyBorder="1" applyProtection="1">
      <protection locked="0"/>
    </xf>
    <xf numFmtId="4" fontId="0" fillId="0" borderId="2" xfId="0" applyNumberFormat="1" applyBorder="1"/>
    <xf numFmtId="164" fontId="2" fillId="0" borderId="2" xfId="1" applyNumberFormat="1" applyFont="1" applyBorder="1" applyAlignment="1" applyProtection="1">
      <alignment horizontal="center"/>
      <protection locked="0"/>
    </xf>
    <xf numFmtId="165" fontId="2" fillId="0" borderId="2" xfId="1" applyNumberFormat="1" applyFont="1" applyBorder="1" applyAlignment="1" applyProtection="1">
      <alignment horizontal="center"/>
      <protection locked="0"/>
    </xf>
    <xf numFmtId="166" fontId="2" fillId="0" borderId="2" xfId="1" applyNumberFormat="1" applyFont="1" applyBorder="1" applyAlignment="1" applyProtection="1">
      <alignment horizontal="center"/>
      <protection locked="0"/>
    </xf>
    <xf numFmtId="166" fontId="2" fillId="0" borderId="2" xfId="1" applyNumberFormat="1" applyFont="1" applyBorder="1" applyAlignment="1">
      <alignment horizontal="center"/>
    </xf>
    <xf numFmtId="164" fontId="2" fillId="0" borderId="2" xfId="1" applyNumberFormat="1" applyFont="1" applyBorder="1" applyAlignment="1">
      <alignment horizontal="center"/>
    </xf>
    <xf numFmtId="4" fontId="0" fillId="0" borderId="18" xfId="0" applyNumberFormat="1" applyBorder="1"/>
    <xf numFmtId="4" fontId="1" fillId="0" borderId="19" xfId="0" applyNumberFormat="1" applyFont="1" applyBorder="1"/>
    <xf numFmtId="0" fontId="0" fillId="0" borderId="18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164" fontId="2" fillId="0" borderId="2" xfId="1" applyNumberFormat="1" applyFont="1" applyBorder="1" applyAlignment="1" applyProtection="1">
      <alignment horizontal="left"/>
      <protection locked="0"/>
    </xf>
    <xf numFmtId="0" fontId="0" fillId="0" borderId="18" xfId="0" applyBorder="1" applyAlignment="1">
      <alignment horizontal="left"/>
    </xf>
    <xf numFmtId="0" fontId="0" fillId="0" borderId="24" xfId="0" applyBorder="1" applyAlignment="1">
      <alignment horizontal="left"/>
    </xf>
    <xf numFmtId="167" fontId="1" fillId="0" borderId="2" xfId="0" applyNumberFormat="1" applyFont="1" applyBorder="1" applyAlignment="1" applyProtection="1">
      <alignment horizontal="center"/>
      <protection locked="0"/>
    </xf>
    <xf numFmtId="1" fontId="6" fillId="0" borderId="2" xfId="0" applyNumberFormat="1" applyFont="1" applyBorder="1"/>
    <xf numFmtId="14" fontId="0" fillId="0" borderId="17" xfId="0" applyNumberFormat="1" applyBorder="1" applyProtection="1">
      <protection locked="0"/>
    </xf>
    <xf numFmtId="4" fontId="6" fillId="0" borderId="25" xfId="0" applyNumberFormat="1" applyFont="1" applyBorder="1"/>
    <xf numFmtId="1" fontId="6" fillId="0" borderId="17" xfId="0" applyNumberFormat="1" applyFont="1" applyBorder="1"/>
    <xf numFmtId="0" fontId="1" fillId="0" borderId="25" xfId="0" applyFont="1" applyBorder="1"/>
    <xf numFmtId="0" fontId="1" fillId="0" borderId="7" xfId="0" applyFont="1" applyBorder="1"/>
    <xf numFmtId="4" fontId="0" fillId="0" borderId="0" xfId="0" applyNumberFormat="1"/>
    <xf numFmtId="4" fontId="0" fillId="2" borderId="2" xfId="0" applyNumberFormat="1" applyFill="1" applyBorder="1" applyProtection="1">
      <protection locked="0"/>
    </xf>
    <xf numFmtId="0" fontId="1" fillId="0" borderId="28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1" fillId="0" borderId="38" xfId="0" applyFont="1" applyBorder="1"/>
    <xf numFmtId="0" fontId="1" fillId="0" borderId="15" xfId="0" applyFont="1" applyBorder="1" applyAlignment="1">
      <alignment horizontal="center"/>
    </xf>
    <xf numFmtId="14" fontId="6" fillId="0" borderId="17" xfId="0" applyNumberFormat="1" applyFont="1" applyBorder="1" applyProtection="1">
      <protection locked="0"/>
    </xf>
    <xf numFmtId="1" fontId="6" fillId="0" borderId="35" xfId="0" applyNumberFormat="1" applyFont="1" applyBorder="1"/>
    <xf numFmtId="1" fontId="1" fillId="0" borderId="19" xfId="0" applyNumberFormat="1" applyFont="1" applyBorder="1"/>
    <xf numFmtId="0" fontId="0" fillId="0" borderId="33" xfId="0" applyBorder="1" applyAlignment="1">
      <alignment horizontal="left"/>
    </xf>
    <xf numFmtId="0" fontId="0" fillId="0" borderId="38" xfId="0" applyBorder="1"/>
    <xf numFmtId="0" fontId="0" fillId="3" borderId="0" xfId="0" applyFill="1"/>
    <xf numFmtId="1" fontId="6" fillId="3" borderId="35" xfId="0" applyNumberFormat="1" applyFont="1" applyFill="1" applyBorder="1"/>
    <xf numFmtId="1" fontId="6" fillId="3" borderId="17" xfId="0" applyNumberFormat="1" applyFont="1" applyFill="1" applyBorder="1"/>
    <xf numFmtId="14" fontId="0" fillId="3" borderId="17" xfId="0" applyNumberFormat="1" applyFill="1" applyBorder="1" applyProtection="1">
      <protection locked="0"/>
    </xf>
    <xf numFmtId="169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left"/>
    </xf>
    <xf numFmtId="0" fontId="1" fillId="0" borderId="1" xfId="0" applyFont="1" applyBorder="1" applyAlignment="1">
      <alignment horizontal="left"/>
    </xf>
    <xf numFmtId="169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169" fontId="1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15" fontId="6" fillId="0" borderId="0" xfId="0" applyNumberFormat="1" applyFont="1" applyAlignment="1">
      <alignment horizontal="left"/>
    </xf>
    <xf numFmtId="0" fontId="6" fillId="0" borderId="0" xfId="0" applyFont="1" applyAlignment="1">
      <alignment horizontal="left"/>
    </xf>
    <xf numFmtId="49" fontId="0" fillId="0" borderId="0" xfId="0" applyNumberFormat="1" applyAlignment="1">
      <alignment horizontal="left"/>
    </xf>
    <xf numFmtId="169" fontId="1" fillId="0" borderId="12" xfId="0" applyNumberFormat="1" applyFont="1" applyBorder="1" applyAlignment="1">
      <alignment horizontal="left"/>
    </xf>
    <xf numFmtId="0" fontId="1" fillId="0" borderId="21" xfId="0" applyFont="1" applyBorder="1" applyAlignment="1">
      <alignment horizontal="left"/>
    </xf>
    <xf numFmtId="0" fontId="1" fillId="0" borderId="12" xfId="0" applyFont="1" applyBorder="1" applyAlignment="1">
      <alignment horizontal="left"/>
    </xf>
    <xf numFmtId="169" fontId="0" fillId="0" borderId="15" xfId="0" applyNumberForma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0" fillId="0" borderId="15" xfId="0" applyBorder="1" applyAlignment="1">
      <alignment horizontal="left"/>
    </xf>
    <xf numFmtId="14" fontId="0" fillId="0" borderId="14" xfId="0" applyNumberFormat="1" applyBorder="1"/>
    <xf numFmtId="0" fontId="6" fillId="0" borderId="15" xfId="0" applyFont="1" applyBorder="1" applyAlignment="1">
      <alignment horizontal="center"/>
    </xf>
    <xf numFmtId="1" fontId="6" fillId="0" borderId="42" xfId="0" applyNumberFormat="1" applyFont="1" applyBorder="1" applyAlignment="1">
      <alignment horizontal="left"/>
    </xf>
    <xf numFmtId="169" fontId="1" fillId="0" borderId="19" xfId="0" applyNumberFormat="1" applyFont="1" applyBorder="1" applyAlignment="1">
      <alignment horizontal="left"/>
    </xf>
    <xf numFmtId="169" fontId="0" fillId="0" borderId="21" xfId="0" applyNumberFormat="1" applyBorder="1" applyAlignment="1">
      <alignment horizontal="left"/>
    </xf>
    <xf numFmtId="169" fontId="0" fillId="0" borderId="38" xfId="0" applyNumberFormat="1" applyBorder="1" applyAlignment="1">
      <alignment horizontal="left"/>
    </xf>
    <xf numFmtId="15" fontId="1" fillId="0" borderId="0" xfId="0" applyNumberFormat="1" applyFont="1"/>
    <xf numFmtId="0" fontId="0" fillId="0" borderId="0" xfId="0" quotePrefix="1"/>
    <xf numFmtId="0" fontId="6" fillId="0" borderId="43" xfId="0" applyFont="1" applyBorder="1" applyAlignment="1">
      <alignment horizontal="center"/>
    </xf>
    <xf numFmtId="0" fontId="4" fillId="0" borderId="15" xfId="0" applyFont="1" applyBorder="1" applyAlignment="1">
      <alignment horizontal="left"/>
    </xf>
    <xf numFmtId="0" fontId="0" fillId="0" borderId="44" xfId="0" applyBorder="1"/>
    <xf numFmtId="0" fontId="0" fillId="0" borderId="44" xfId="0" applyBorder="1" applyAlignment="1">
      <alignment horizontal="left"/>
    </xf>
    <xf numFmtId="1" fontId="6" fillId="0" borderId="0" xfId="0" applyNumberFormat="1" applyFont="1"/>
    <xf numFmtId="0" fontId="0" fillId="0" borderId="45" xfId="0" applyBorder="1" applyAlignment="1">
      <alignment horizontal="left"/>
    </xf>
    <xf numFmtId="0" fontId="4" fillId="0" borderId="22" xfId="0" applyFont="1" applyBorder="1" applyAlignment="1">
      <alignment horizontal="center"/>
    </xf>
    <xf numFmtId="4" fontId="1" fillId="0" borderId="34" xfId="0" applyNumberFormat="1" applyFont="1" applyBorder="1"/>
    <xf numFmtId="1" fontId="1" fillId="0" borderId="36" xfId="0" applyNumberFormat="1" applyFont="1" applyBorder="1"/>
    <xf numFmtId="1" fontId="1" fillId="0" borderId="37" xfId="0" applyNumberFormat="1" applyFont="1" applyBorder="1"/>
    <xf numFmtId="0" fontId="0" fillId="0" borderId="30" xfId="0" applyBorder="1"/>
    <xf numFmtId="164" fontId="2" fillId="0" borderId="0" xfId="1" applyNumberFormat="1" applyFont="1" applyAlignment="1" applyProtection="1">
      <alignment horizontal="left"/>
      <protection locked="0"/>
    </xf>
    <xf numFmtId="169" fontId="0" fillId="0" borderId="0" xfId="0" applyNumberFormat="1"/>
    <xf numFmtId="0" fontId="1" fillId="0" borderId="46" xfId="0" applyFont="1" applyBorder="1" applyAlignment="1">
      <alignment horizontal="center"/>
    </xf>
    <xf numFmtId="49" fontId="10" fillId="4" borderId="47" xfId="0" applyNumberFormat="1" applyFont="1" applyFill="1" applyBorder="1"/>
    <xf numFmtId="0" fontId="11" fillId="4" borderId="51" xfId="0" applyFont="1" applyFill="1" applyBorder="1"/>
    <xf numFmtId="0" fontId="11" fillId="4" borderId="52" xfId="0" applyFont="1" applyFill="1" applyBorder="1"/>
    <xf numFmtId="0" fontId="10" fillId="4" borderId="52" xfId="0" applyFont="1" applyFill="1" applyBorder="1"/>
    <xf numFmtId="0" fontId="10" fillId="4" borderId="53" xfId="0" applyFont="1" applyFill="1" applyBorder="1"/>
    <xf numFmtId="0" fontId="11" fillId="4" borderId="54" xfId="0" applyFont="1" applyFill="1" applyBorder="1"/>
    <xf numFmtId="0" fontId="11" fillId="4" borderId="55" xfId="0" applyFont="1" applyFill="1" applyBorder="1"/>
    <xf numFmtId="0" fontId="11" fillId="4" borderId="56" xfId="0" applyFont="1" applyFill="1" applyBorder="1"/>
    <xf numFmtId="0" fontId="0" fillId="0" borderId="0" xfId="0" applyAlignment="1">
      <alignment vertical="top" wrapText="1"/>
    </xf>
    <xf numFmtId="0" fontId="11" fillId="4" borderId="57" xfId="0" applyFont="1" applyFill="1" applyBorder="1"/>
    <xf numFmtId="0" fontId="11" fillId="4" borderId="58" xfId="0" applyFont="1" applyFill="1" applyBorder="1"/>
    <xf numFmtId="0" fontId="11" fillId="4" borderId="59" xfId="0" applyFont="1" applyFill="1" applyBorder="1"/>
    <xf numFmtId="0" fontId="11" fillId="4" borderId="60" xfId="0" applyFont="1" applyFill="1" applyBorder="1"/>
    <xf numFmtId="49" fontId="10" fillId="4" borderId="61" xfId="0" applyNumberFormat="1" applyFont="1" applyFill="1" applyBorder="1"/>
    <xf numFmtId="0" fontId="10" fillId="4" borderId="62" xfId="0" applyFont="1" applyFill="1" applyBorder="1"/>
    <xf numFmtId="0" fontId="10" fillId="4" borderId="56" xfId="0" applyFont="1" applyFill="1" applyBorder="1"/>
    <xf numFmtId="49" fontId="10" fillId="4" borderId="47" xfId="0" applyNumberFormat="1" applyFont="1" applyFill="1" applyBorder="1" applyAlignment="1">
      <alignment horizontal="center" wrapText="1"/>
    </xf>
    <xf numFmtId="49" fontId="10" fillId="4" borderId="47" xfId="0" applyNumberFormat="1" applyFont="1" applyFill="1" applyBorder="1" applyAlignment="1">
      <alignment horizontal="right"/>
    </xf>
    <xf numFmtId="168" fontId="11" fillId="4" borderId="56" xfId="0" applyNumberFormat="1" applyFont="1" applyFill="1" applyBorder="1"/>
    <xf numFmtId="0" fontId="11" fillId="4" borderId="63" xfId="0" applyFont="1" applyFill="1" applyBorder="1"/>
    <xf numFmtId="0" fontId="11" fillId="4" borderId="64" xfId="0" applyFont="1" applyFill="1" applyBorder="1"/>
    <xf numFmtId="0" fontId="11" fillId="4" borderId="65" xfId="0" applyFont="1" applyFill="1" applyBorder="1"/>
    <xf numFmtId="0" fontId="11" fillId="4" borderId="66" xfId="0" applyFont="1" applyFill="1" applyBorder="1"/>
    <xf numFmtId="0" fontId="11" fillId="4" borderId="67" xfId="0" applyFont="1" applyFill="1" applyBorder="1"/>
    <xf numFmtId="0" fontId="11" fillId="4" borderId="68" xfId="0" applyFont="1" applyFill="1" applyBorder="1"/>
    <xf numFmtId="49" fontId="10" fillId="4" borderId="69" xfId="0" applyNumberFormat="1" applyFont="1" applyFill="1" applyBorder="1" applyAlignment="1">
      <alignment horizontal="center"/>
    </xf>
    <xf numFmtId="49" fontId="10" fillId="4" borderId="70" xfId="0" applyNumberFormat="1" applyFont="1" applyFill="1" applyBorder="1" applyAlignment="1">
      <alignment horizontal="center"/>
    </xf>
    <xf numFmtId="49" fontId="10" fillId="4" borderId="74" xfId="0" applyNumberFormat="1" applyFont="1" applyFill="1" applyBorder="1" applyAlignment="1">
      <alignment horizontal="center"/>
    </xf>
    <xf numFmtId="49" fontId="10" fillId="4" borderId="75" xfId="0" applyNumberFormat="1" applyFont="1" applyFill="1" applyBorder="1" applyAlignment="1">
      <alignment horizontal="center"/>
    </xf>
    <xf numFmtId="0" fontId="10" fillId="4" borderId="42" xfId="0" applyFont="1" applyFill="1" applyBorder="1" applyAlignment="1">
      <alignment horizontal="center"/>
    </xf>
    <xf numFmtId="0" fontId="11" fillId="4" borderId="76" xfId="0" applyFont="1" applyFill="1" applyBorder="1" applyAlignment="1">
      <alignment horizontal="center"/>
    </xf>
    <xf numFmtId="0" fontId="11" fillId="4" borderId="60" xfId="0" applyFont="1" applyFill="1" applyBorder="1" applyAlignment="1">
      <alignment horizontal="center"/>
    </xf>
    <xf numFmtId="0" fontId="11" fillId="4" borderId="56" xfId="0" applyFont="1" applyFill="1" applyBorder="1" applyAlignment="1">
      <alignment horizontal="center"/>
    </xf>
    <xf numFmtId="49" fontId="10" fillId="4" borderId="77" xfId="0" applyNumberFormat="1" applyFont="1" applyFill="1" applyBorder="1" applyAlignment="1">
      <alignment horizontal="center"/>
    </xf>
    <xf numFmtId="49" fontId="10" fillId="4" borderId="78" xfId="0" applyNumberFormat="1" applyFont="1" applyFill="1" applyBorder="1" applyAlignment="1">
      <alignment horizontal="center"/>
    </xf>
    <xf numFmtId="0" fontId="10" fillId="4" borderId="78" xfId="0" applyFont="1" applyFill="1" applyBorder="1" applyAlignment="1">
      <alignment horizontal="center"/>
    </xf>
    <xf numFmtId="49" fontId="11" fillId="4" borderId="82" xfId="0" applyNumberFormat="1" applyFont="1" applyFill="1" applyBorder="1" applyAlignment="1">
      <alignment horizontal="center"/>
    </xf>
    <xf numFmtId="0" fontId="11" fillId="4" borderId="42" xfId="0" applyFont="1" applyFill="1" applyBorder="1" applyAlignment="1">
      <alignment horizontal="center"/>
    </xf>
    <xf numFmtId="49" fontId="10" fillId="4" borderId="83" xfId="0" applyNumberFormat="1" applyFont="1" applyFill="1" applyBorder="1"/>
    <xf numFmtId="49" fontId="11" fillId="4" borderId="84" xfId="0" applyNumberFormat="1" applyFont="1" applyFill="1" applyBorder="1" applyAlignment="1">
      <alignment horizontal="center"/>
    </xf>
    <xf numFmtId="49" fontId="12" fillId="4" borderId="47" xfId="0" applyNumberFormat="1" applyFont="1" applyFill="1" applyBorder="1" applyAlignment="1">
      <alignment horizontal="center"/>
    </xf>
    <xf numFmtId="0" fontId="12" fillId="4" borderId="47" xfId="0" applyFont="1" applyFill="1" applyBorder="1" applyAlignment="1">
      <alignment horizontal="center"/>
    </xf>
    <xf numFmtId="49" fontId="10" fillId="4" borderId="84" xfId="0" applyNumberFormat="1" applyFont="1" applyFill="1" applyBorder="1" applyAlignment="1">
      <alignment horizontal="center"/>
    </xf>
    <xf numFmtId="0" fontId="11" fillId="4" borderId="84" xfId="0" applyFont="1" applyFill="1" applyBorder="1"/>
    <xf numFmtId="0" fontId="11" fillId="4" borderId="79" xfId="0" applyFont="1" applyFill="1" applyBorder="1"/>
    <xf numFmtId="0" fontId="11" fillId="4" borderId="42" xfId="0" applyFont="1" applyFill="1" applyBorder="1"/>
    <xf numFmtId="0" fontId="11" fillId="4" borderId="76" xfId="0" applyFont="1" applyFill="1" applyBorder="1"/>
    <xf numFmtId="49" fontId="11" fillId="4" borderId="47" xfId="0" applyNumberFormat="1" applyFont="1" applyFill="1" applyBorder="1" applyAlignment="1">
      <alignment horizontal="center"/>
    </xf>
    <xf numFmtId="4" fontId="11" fillId="4" borderId="47" xfId="0" applyNumberFormat="1" applyFont="1" applyFill="1" applyBorder="1"/>
    <xf numFmtId="0" fontId="11" fillId="4" borderId="47" xfId="0" applyFont="1" applyFill="1" applyBorder="1"/>
    <xf numFmtId="2" fontId="11" fillId="4" borderId="47" xfId="0" applyNumberFormat="1" applyFont="1" applyFill="1" applyBorder="1"/>
    <xf numFmtId="1" fontId="11" fillId="4" borderId="47" xfId="0" applyNumberFormat="1" applyFont="1" applyFill="1" applyBorder="1"/>
    <xf numFmtId="49" fontId="13" fillId="4" borderId="47" xfId="0" applyNumberFormat="1" applyFont="1" applyFill="1" applyBorder="1" applyAlignment="1">
      <alignment horizontal="center"/>
    </xf>
    <xf numFmtId="1" fontId="11" fillId="4" borderId="60" xfId="0" applyNumberFormat="1" applyFont="1" applyFill="1" applyBorder="1"/>
    <xf numFmtId="164" fontId="13" fillId="4" borderId="47" xfId="0" applyNumberFormat="1" applyFont="1" applyFill="1" applyBorder="1" applyAlignment="1">
      <alignment horizontal="center"/>
    </xf>
    <xf numFmtId="164" fontId="13" fillId="4" borderId="47" xfId="0" applyNumberFormat="1" applyFont="1" applyFill="1" applyBorder="1" applyAlignment="1">
      <alignment horizontal="left"/>
    </xf>
    <xf numFmtId="0" fontId="16" fillId="0" borderId="0" xfId="0" applyFont="1" applyAlignment="1">
      <alignment vertical="top" wrapText="1"/>
    </xf>
    <xf numFmtId="0" fontId="17" fillId="5" borderId="0" xfId="0" applyFont="1" applyFill="1" applyAlignment="1">
      <alignment vertical="top" wrapText="1"/>
    </xf>
    <xf numFmtId="49" fontId="11" fillId="4" borderId="47" xfId="0" applyNumberFormat="1" applyFont="1" applyFill="1" applyBorder="1"/>
    <xf numFmtId="2" fontId="11" fillId="4" borderId="47" xfId="0" applyNumberFormat="1" applyFont="1" applyFill="1" applyBorder="1" applyAlignment="1">
      <alignment horizontal="right"/>
    </xf>
    <xf numFmtId="0" fontId="11" fillId="4" borderId="62" xfId="0" applyFont="1" applyFill="1" applyBorder="1"/>
    <xf numFmtId="4" fontId="10" fillId="4" borderId="88" xfId="0" applyNumberFormat="1" applyFont="1" applyFill="1" applyBorder="1"/>
    <xf numFmtId="1" fontId="10" fillId="4" borderId="86" xfId="0" applyNumberFormat="1" applyFont="1" applyFill="1" applyBorder="1"/>
    <xf numFmtId="0" fontId="11" fillId="4" borderId="86" xfId="0" applyFont="1" applyFill="1" applyBorder="1"/>
    <xf numFmtId="0" fontId="11" fillId="4" borderId="86" xfId="0" applyFont="1" applyFill="1" applyBorder="1" applyAlignment="1">
      <alignment horizontal="left"/>
    </xf>
    <xf numFmtId="0" fontId="11" fillId="4" borderId="89" xfId="0" applyFont="1" applyFill="1" applyBorder="1"/>
    <xf numFmtId="0" fontId="11" fillId="4" borderId="77" xfId="0" applyFont="1" applyFill="1" applyBorder="1"/>
    <xf numFmtId="0" fontId="11" fillId="4" borderId="90" xfId="0" applyFont="1" applyFill="1" applyBorder="1" applyAlignment="1">
      <alignment horizontal="left"/>
    </xf>
    <xf numFmtId="49" fontId="11" fillId="4" borderId="62" xfId="0" applyNumberFormat="1" applyFont="1" applyFill="1" applyBorder="1"/>
    <xf numFmtId="49" fontId="11" fillId="4" borderId="77" xfId="0" applyNumberFormat="1" applyFont="1" applyFill="1" applyBorder="1"/>
    <xf numFmtId="4" fontId="11" fillId="4" borderId="56" xfId="0" applyNumberFormat="1" applyFont="1" applyFill="1" applyBorder="1"/>
    <xf numFmtId="49" fontId="11" fillId="4" borderId="91" xfId="0" applyNumberFormat="1" applyFont="1" applyFill="1" applyBorder="1"/>
    <xf numFmtId="49" fontId="11" fillId="4" borderId="83" xfId="0" applyNumberFormat="1" applyFont="1" applyFill="1" applyBorder="1"/>
    <xf numFmtId="0" fontId="11" fillId="4" borderId="92" xfId="0" applyFont="1" applyFill="1" applyBorder="1"/>
    <xf numFmtId="0" fontId="1" fillId="0" borderId="93" xfId="0" applyFont="1" applyBorder="1"/>
    <xf numFmtId="0" fontId="1" fillId="0" borderId="93" xfId="0" applyFont="1" applyBorder="1" applyAlignment="1">
      <alignment horizontal="center" wrapText="1"/>
    </xf>
    <xf numFmtId="0" fontId="1" fillId="0" borderId="94" xfId="0" applyFont="1" applyBorder="1" applyAlignment="1">
      <alignment horizontal="right"/>
    </xf>
    <xf numFmtId="167" fontId="1" fillId="0" borderId="93" xfId="0" applyNumberFormat="1" applyFont="1" applyBorder="1" applyAlignment="1" applyProtection="1">
      <alignment horizontal="center"/>
      <protection locked="0"/>
    </xf>
    <xf numFmtId="0" fontId="1" fillId="0" borderId="97" xfId="0" applyFont="1" applyBorder="1" applyAlignment="1">
      <alignment horizontal="center"/>
    </xf>
    <xf numFmtId="0" fontId="1" fillId="0" borderId="100" xfId="0" applyFont="1" applyBorder="1" applyAlignment="1">
      <alignment horizontal="center"/>
    </xf>
    <xf numFmtId="0" fontId="6" fillId="0" borderId="93" xfId="0" applyFont="1" applyBorder="1" applyAlignment="1" applyProtection="1">
      <alignment horizontal="center"/>
      <protection locked="0"/>
    </xf>
    <xf numFmtId="4" fontId="0" fillId="0" borderId="93" xfId="0" applyNumberFormat="1" applyBorder="1" applyProtection="1">
      <protection locked="0"/>
    </xf>
    <xf numFmtId="4" fontId="0" fillId="0" borderId="93" xfId="0" applyNumberFormat="1" applyBorder="1"/>
    <xf numFmtId="1" fontId="6" fillId="0" borderId="93" xfId="0" applyNumberFormat="1" applyFont="1" applyBorder="1"/>
    <xf numFmtId="164" fontId="2" fillId="0" borderId="93" xfId="1" applyNumberFormat="1" applyFont="1" applyBorder="1" applyAlignment="1">
      <alignment horizontal="center"/>
    </xf>
    <xf numFmtId="164" fontId="2" fillId="0" borderId="93" xfId="1" applyNumberFormat="1" applyFont="1" applyBorder="1" applyAlignment="1" applyProtection="1">
      <alignment horizontal="left"/>
      <protection locked="0"/>
    </xf>
    <xf numFmtId="0" fontId="0" fillId="0" borderId="93" xfId="0" applyBorder="1" applyAlignment="1" applyProtection="1">
      <alignment horizontal="center"/>
      <protection locked="0"/>
    </xf>
    <xf numFmtId="4" fontId="6" fillId="0" borderId="93" xfId="0" applyNumberFormat="1" applyFont="1" applyBorder="1"/>
    <xf numFmtId="1" fontId="6" fillId="3" borderId="93" xfId="0" applyNumberFormat="1" applyFont="1" applyFill="1" applyBorder="1"/>
    <xf numFmtId="164" fontId="2" fillId="0" borderId="93" xfId="2" applyNumberFormat="1" applyFont="1" applyBorder="1" applyAlignment="1">
      <alignment horizontal="center"/>
    </xf>
    <xf numFmtId="164" fontId="2" fillId="0" borderId="93" xfId="2" applyNumberFormat="1" applyFont="1" applyBorder="1" applyAlignment="1" applyProtection="1">
      <alignment horizontal="center"/>
      <protection locked="0"/>
    </xf>
    <xf numFmtId="1" fontId="6" fillId="0" borderId="93" xfId="0" quotePrefix="1" applyNumberFormat="1" applyFont="1" applyBorder="1"/>
    <xf numFmtId="4" fontId="6" fillId="0" borderId="93" xfId="0" applyNumberFormat="1" applyFont="1" applyBorder="1" applyProtection="1">
      <protection locked="0"/>
    </xf>
    <xf numFmtId="169" fontId="1" fillId="0" borderId="97" xfId="0" applyNumberFormat="1" applyFont="1" applyBorder="1" applyAlignment="1">
      <alignment horizontal="left"/>
    </xf>
    <xf numFmtId="0" fontId="1" fillId="0" borderId="96" xfId="0" applyFont="1" applyBorder="1" applyAlignment="1">
      <alignment horizontal="left"/>
    </xf>
    <xf numFmtId="0" fontId="1" fillId="0" borderId="97" xfId="0" applyFont="1" applyBorder="1" applyAlignment="1">
      <alignment horizontal="left"/>
    </xf>
    <xf numFmtId="164" fontId="15" fillId="0" borderId="97" xfId="2" applyNumberFormat="1" applyFont="1" applyBorder="1" applyAlignment="1">
      <alignment horizontal="left"/>
    </xf>
    <xf numFmtId="164" fontId="2" fillId="0" borderId="93" xfId="2" applyNumberFormat="1" applyFont="1" applyBorder="1" applyAlignment="1" applyProtection="1">
      <alignment horizontal="left"/>
      <protection locked="0"/>
    </xf>
    <xf numFmtId="14" fontId="1" fillId="0" borderId="94" xfId="0" applyNumberFormat="1" applyFont="1" applyBorder="1" applyAlignment="1">
      <alignment horizontal="right"/>
    </xf>
    <xf numFmtId="15" fontId="1" fillId="0" borderId="93" xfId="0" applyNumberFormat="1" applyFont="1" applyBorder="1"/>
    <xf numFmtId="164" fontId="2" fillId="0" borderId="93" xfId="1" applyNumberFormat="1" applyFont="1" applyBorder="1" applyAlignment="1" applyProtection="1">
      <alignment horizontal="left" wrapText="1"/>
      <protection locked="0"/>
    </xf>
    <xf numFmtId="4" fontId="6" fillId="3" borderId="93" xfId="0" applyNumberFormat="1" applyFont="1" applyFill="1" applyBorder="1" applyProtection="1">
      <protection locked="0"/>
    </xf>
    <xf numFmtId="164" fontId="2" fillId="3" borderId="95" xfId="1" applyNumberFormat="1" applyFont="1" applyFill="1" applyBorder="1" applyAlignment="1">
      <alignment horizontal="center"/>
    </xf>
    <xf numFmtId="164" fontId="2" fillId="3" borderId="93" xfId="1" applyNumberFormat="1" applyFont="1" applyFill="1" applyBorder="1" applyAlignment="1" applyProtection="1">
      <alignment horizontal="left"/>
      <protection locked="0"/>
    </xf>
    <xf numFmtId="4" fontId="6" fillId="3" borderId="85" xfId="0" applyNumberFormat="1" applyFont="1" applyFill="1" applyBorder="1"/>
    <xf numFmtId="0" fontId="0" fillId="3" borderId="93" xfId="0" applyFill="1" applyBorder="1" applyAlignment="1" applyProtection="1">
      <alignment horizontal="center"/>
      <protection locked="0"/>
    </xf>
    <xf numFmtId="4" fontId="0" fillId="3" borderId="93" xfId="0" applyNumberFormat="1" applyFill="1" applyBorder="1" applyProtection="1">
      <protection locked="0"/>
    </xf>
    <xf numFmtId="4" fontId="0" fillId="3" borderId="93" xfId="0" applyNumberFormat="1" applyFill="1" applyBorder="1"/>
    <xf numFmtId="164" fontId="2" fillId="0" borderId="95" xfId="1" applyNumberFormat="1" applyFont="1" applyBorder="1" applyAlignment="1">
      <alignment horizontal="center"/>
    </xf>
    <xf numFmtId="4" fontId="6" fillId="0" borderId="85" xfId="0" applyNumberFormat="1" applyFont="1" applyBorder="1"/>
    <xf numFmtId="4" fontId="0" fillId="0" borderId="97" xfId="0" applyNumberFormat="1" applyBorder="1"/>
    <xf numFmtId="14" fontId="2" fillId="0" borderId="17" xfId="0" applyNumberFormat="1" applyFont="1" applyBorder="1" applyProtection="1">
      <protection locked="0"/>
    </xf>
    <xf numFmtId="0" fontId="2" fillId="0" borderId="93" xfId="0" applyFont="1" applyBorder="1" applyAlignment="1" applyProtection="1">
      <alignment horizontal="center"/>
      <protection locked="0"/>
    </xf>
    <xf numFmtId="4" fontId="2" fillId="0" borderId="93" xfId="0" applyNumberFormat="1" applyFont="1" applyBorder="1" applyProtection="1">
      <protection locked="0"/>
    </xf>
    <xf numFmtId="4" fontId="2" fillId="0" borderId="93" xfId="0" applyNumberFormat="1" applyFont="1" applyBorder="1"/>
    <xf numFmtId="1" fontId="2" fillId="0" borderId="93" xfId="0" applyNumberFormat="1" applyFont="1" applyBorder="1"/>
    <xf numFmtId="1" fontId="18" fillId="0" borderId="19" xfId="0" applyNumberFormat="1" applyFont="1" applyBorder="1"/>
    <xf numFmtId="0" fontId="2" fillId="0" borderId="18" xfId="0" applyFont="1" applyBorder="1"/>
    <xf numFmtId="0" fontId="2" fillId="0" borderId="18" xfId="0" applyFont="1" applyBorder="1" applyAlignment="1">
      <alignment horizontal="left"/>
    </xf>
    <xf numFmtId="0" fontId="2" fillId="0" borderId="33" xfId="0" applyFont="1" applyBorder="1" applyAlignment="1">
      <alignment horizontal="left"/>
    </xf>
    <xf numFmtId="0" fontId="2" fillId="0" borderId="24" xfId="0" applyFont="1" applyBorder="1" applyAlignment="1">
      <alignment horizontal="left"/>
    </xf>
    <xf numFmtId="4" fontId="1" fillId="0" borderId="93" xfId="0" applyNumberFormat="1" applyFont="1" applyBorder="1"/>
    <xf numFmtId="14" fontId="0" fillId="0" borderId="0" xfId="0" applyNumberFormat="1" applyProtection="1">
      <protection locked="0"/>
    </xf>
    <xf numFmtId="14" fontId="0" fillId="0" borderId="0" xfId="0" applyNumberFormat="1"/>
    <xf numFmtId="0" fontId="19" fillId="0" borderId="15" xfId="0" applyFont="1" applyBorder="1" applyAlignment="1">
      <alignment horizontal="center"/>
    </xf>
    <xf numFmtId="164" fontId="2" fillId="0" borderId="93" xfId="2" applyNumberFormat="1" applyFont="1" applyBorder="1" applyAlignment="1" applyProtection="1">
      <alignment horizontal="left" wrapText="1"/>
      <protection locked="0"/>
    </xf>
    <xf numFmtId="0" fontId="20" fillId="0" borderId="0" xfId="0" applyFont="1" applyAlignment="1">
      <alignment vertical="top" wrapText="1"/>
    </xf>
    <xf numFmtId="1" fontId="11" fillId="4" borderId="47" xfId="0" applyNumberFormat="1" applyFont="1" applyFill="1" applyBorder="1" applyAlignment="1">
      <alignment horizontal="right"/>
    </xf>
    <xf numFmtId="4" fontId="10" fillId="4" borderId="103" xfId="0" applyNumberFormat="1" applyFont="1" applyFill="1" applyBorder="1"/>
    <xf numFmtId="1" fontId="10" fillId="4" borderId="87" xfId="0" applyNumberFormat="1" applyFont="1" applyFill="1" applyBorder="1"/>
    <xf numFmtId="0" fontId="1" fillId="0" borderId="98" xfId="0" applyFont="1" applyBorder="1" applyAlignment="1">
      <alignment horizontal="center"/>
    </xf>
    <xf numFmtId="0" fontId="1" fillId="0" borderId="96" xfId="0" applyFont="1" applyBorder="1" applyAlignment="1">
      <alignment horizontal="center"/>
    </xf>
    <xf numFmtId="0" fontId="1" fillId="0" borderId="99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39" xfId="0" applyFont="1" applyBorder="1" applyAlignment="1">
      <alignment horizontal="center"/>
    </xf>
    <xf numFmtId="0" fontId="1" fillId="0" borderId="38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1" fillId="0" borderId="41" xfId="0" applyFont="1" applyBorder="1" applyAlignment="1">
      <alignment horizontal="center"/>
    </xf>
    <xf numFmtId="0" fontId="1" fillId="0" borderId="93" xfId="0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0" fontId="1" fillId="0" borderId="1" xfId="0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0" fontId="6" fillId="0" borderId="0" xfId="0" applyFont="1" applyAlignment="1">
      <alignment horizontal="right"/>
    </xf>
    <xf numFmtId="0" fontId="6" fillId="0" borderId="4" xfId="0" applyFont="1" applyBorder="1" applyAlignment="1">
      <alignment horizontal="right"/>
    </xf>
    <xf numFmtId="0" fontId="6" fillId="0" borderId="5" xfId="0" applyFont="1" applyBorder="1" applyAlignment="1">
      <alignment horizontal="right"/>
    </xf>
    <xf numFmtId="0" fontId="1" fillId="0" borderId="6" xfId="0" applyFont="1" applyBorder="1" applyAlignment="1">
      <alignment horizontal="right"/>
    </xf>
    <xf numFmtId="0" fontId="1" fillId="0" borderId="0" xfId="0" applyFont="1" applyAlignment="1">
      <alignment horizontal="right"/>
    </xf>
    <xf numFmtId="4" fontId="6" fillId="0" borderId="0" xfId="0" applyNumberFormat="1" applyFont="1" applyAlignment="1">
      <alignment horizontal="right"/>
    </xf>
    <xf numFmtId="0" fontId="1" fillId="0" borderId="93" xfId="0" applyFont="1" applyBorder="1" applyAlignment="1">
      <alignment horizontal="right" wrapText="1"/>
    </xf>
    <xf numFmtId="15" fontId="6" fillId="0" borderId="0" xfId="0" applyNumberFormat="1" applyFont="1" applyAlignment="1">
      <alignment horizontal="right"/>
    </xf>
    <xf numFmtId="0" fontId="1" fillId="0" borderId="96" xfId="0" applyFont="1" applyBorder="1" applyAlignment="1">
      <alignment horizontal="right"/>
    </xf>
    <xf numFmtId="0" fontId="1" fillId="0" borderId="97" xfId="0" applyFont="1" applyBorder="1" applyAlignment="1">
      <alignment horizontal="right"/>
    </xf>
    <xf numFmtId="0" fontId="1" fillId="0" borderId="100" xfId="0" applyFont="1" applyBorder="1" applyAlignment="1">
      <alignment horizontal="right"/>
    </xf>
    <xf numFmtId="0" fontId="1" fillId="0" borderId="21" xfId="0" applyFont="1" applyBorder="1" applyAlignment="1">
      <alignment horizontal="right"/>
    </xf>
    <xf numFmtId="0" fontId="1" fillId="0" borderId="12" xfId="0" applyFont="1" applyBorder="1" applyAlignment="1">
      <alignment horizontal="right"/>
    </xf>
    <xf numFmtId="0" fontId="1" fillId="0" borderId="20" xfId="0" applyFont="1" applyBorder="1" applyAlignment="1">
      <alignment horizontal="right"/>
    </xf>
    <xf numFmtId="0" fontId="6" fillId="0" borderId="13" xfId="0" applyFont="1" applyBorder="1" applyAlignment="1">
      <alignment horizontal="right"/>
    </xf>
    <xf numFmtId="0" fontId="1" fillId="0" borderId="38" xfId="0" applyFont="1" applyBorder="1" applyAlignment="1">
      <alignment horizontal="right"/>
    </xf>
    <xf numFmtId="0" fontId="6" fillId="0" borderId="15" xfId="0" applyFont="1" applyBorder="1" applyAlignment="1">
      <alignment horizontal="right"/>
    </xf>
    <xf numFmtId="0" fontId="1" fillId="0" borderId="15" xfId="0" applyFont="1" applyBorder="1" applyAlignment="1">
      <alignment horizontal="right"/>
    </xf>
    <xf numFmtId="0" fontId="6" fillId="0" borderId="22" xfId="0" applyFont="1" applyBorder="1" applyAlignment="1">
      <alignment horizontal="right"/>
    </xf>
    <xf numFmtId="0" fontId="6" fillId="0" borderId="16" xfId="0" applyFont="1" applyBorder="1" applyAlignment="1">
      <alignment horizontal="right"/>
    </xf>
    <xf numFmtId="2" fontId="6" fillId="0" borderId="15" xfId="0" applyNumberFormat="1" applyFont="1" applyBorder="1" applyAlignment="1">
      <alignment horizontal="right"/>
    </xf>
    <xf numFmtId="14" fontId="6" fillId="0" borderId="17" xfId="0" applyNumberFormat="1" applyFont="1" applyBorder="1" applyAlignment="1" applyProtection="1">
      <alignment horizontal="right"/>
      <protection locked="0"/>
    </xf>
    <xf numFmtId="4" fontId="1" fillId="0" borderId="19" xfId="0" applyNumberFormat="1" applyFont="1" applyBorder="1" applyAlignment="1">
      <alignment horizontal="right"/>
    </xf>
    <xf numFmtId="1" fontId="1" fillId="0" borderId="19" xfId="0" applyNumberFormat="1" applyFont="1" applyBorder="1" applyAlignment="1">
      <alignment horizontal="right"/>
    </xf>
    <xf numFmtId="0" fontId="6" fillId="0" borderId="19" xfId="0" applyFont="1" applyBorder="1" applyAlignment="1">
      <alignment horizontal="right"/>
    </xf>
    <xf numFmtId="0" fontId="6" fillId="0" borderId="34" xfId="0" applyFont="1" applyBorder="1" applyAlignment="1">
      <alignment horizontal="right"/>
    </xf>
    <xf numFmtId="0" fontId="6" fillId="0" borderId="37" xfId="0" applyFont="1" applyBorder="1" applyAlignment="1">
      <alignment horizontal="right"/>
    </xf>
    <xf numFmtId="0" fontId="6" fillId="0" borderId="20" xfId="0" applyFont="1" applyBorder="1" applyAlignment="1">
      <alignment horizontal="right"/>
    </xf>
    <xf numFmtId="0" fontId="6" fillId="0" borderId="21" xfId="0" applyFont="1" applyBorder="1" applyAlignment="1">
      <alignment horizontal="right"/>
    </xf>
    <xf numFmtId="0" fontId="6" fillId="0" borderId="38" xfId="0" applyFont="1" applyBorder="1" applyAlignment="1">
      <alignment horizontal="right"/>
    </xf>
    <xf numFmtId="49" fontId="11" fillId="3" borderId="47" xfId="0" applyNumberFormat="1" applyFont="1" applyFill="1" applyBorder="1" applyAlignment="1">
      <alignment horizontal="center"/>
    </xf>
    <xf numFmtId="4" fontId="11" fillId="3" borderId="47" xfId="0" applyNumberFormat="1" applyFont="1" applyFill="1" applyBorder="1"/>
    <xf numFmtId="0" fontId="11" fillId="3" borderId="47" xfId="0" applyFont="1" applyFill="1" applyBorder="1" applyAlignment="1">
      <alignment horizontal="center"/>
    </xf>
    <xf numFmtId="0" fontId="1" fillId="0" borderId="96" xfId="0" applyFont="1" applyBorder="1"/>
    <xf numFmtId="0" fontId="1" fillId="0" borderId="21" xfId="0" applyFont="1" applyBorder="1"/>
    <xf numFmtId="0" fontId="0" fillId="6" borderId="0" xfId="0" applyFill="1"/>
    <xf numFmtId="1" fontId="0" fillId="3" borderId="17" xfId="0" applyNumberFormat="1" applyFill="1" applyBorder="1" applyAlignment="1" applyProtection="1">
      <alignment horizontal="center"/>
      <protection locked="0"/>
    </xf>
    <xf numFmtId="4" fontId="6" fillId="3" borderId="93" xfId="0" applyNumberFormat="1" applyFont="1" applyFill="1" applyBorder="1"/>
    <xf numFmtId="4" fontId="18" fillId="0" borderId="18" xfId="0" applyNumberFormat="1" applyFont="1" applyBorder="1"/>
    <xf numFmtId="4" fontId="6" fillId="0" borderId="0" xfId="0" applyNumberFormat="1" applyFont="1"/>
    <xf numFmtId="1" fontId="6" fillId="0" borderId="0" xfId="0" quotePrefix="1" applyNumberFormat="1" applyFont="1"/>
    <xf numFmtId="164" fontId="2" fillId="0" borderId="12" xfId="1" applyNumberFormat="1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14" fontId="21" fillId="0" borderId="17" xfId="5" applyNumberFormat="1" applyFill="1" applyBorder="1" applyAlignment="1" applyProtection="1">
      <alignment horizontal="right"/>
      <protection locked="0"/>
    </xf>
    <xf numFmtId="0" fontId="21" fillId="0" borderId="15" xfId="5" applyFill="1" applyBorder="1" applyAlignment="1">
      <alignment horizontal="right"/>
    </xf>
    <xf numFmtId="2" fontId="21" fillId="0" borderId="15" xfId="5" applyNumberFormat="1" applyFill="1" applyBorder="1" applyAlignment="1">
      <alignment horizontal="right"/>
    </xf>
    <xf numFmtId="15" fontId="11" fillId="3" borderId="61" xfId="0" applyNumberFormat="1" applyFont="1" applyFill="1" applyBorder="1"/>
    <xf numFmtId="0" fontId="11" fillId="4" borderId="47" xfId="0" applyFont="1" applyFill="1" applyBorder="1" applyAlignment="1">
      <alignment horizontal="right"/>
    </xf>
    <xf numFmtId="1" fontId="0" fillId="0" borderId="17" xfId="0" applyNumberFormat="1" applyBorder="1" applyAlignment="1" applyProtection="1">
      <alignment horizontal="center"/>
      <protection locked="0"/>
    </xf>
    <xf numFmtId="0" fontId="7" fillId="0" borderId="85" xfId="0" applyFont="1" applyBorder="1" applyAlignment="1" applyProtection="1">
      <alignment horizontal="center"/>
      <protection locked="0"/>
    </xf>
    <xf numFmtId="0" fontId="7" fillId="0" borderId="94" xfId="0" applyFont="1" applyBorder="1" applyAlignment="1" applyProtection="1">
      <alignment horizontal="center"/>
      <protection locked="0"/>
    </xf>
    <xf numFmtId="0" fontId="7" fillId="0" borderId="95" xfId="0" applyFont="1" applyBorder="1" applyAlignment="1" applyProtection="1">
      <alignment horizontal="center"/>
      <protection locked="0"/>
    </xf>
    <xf numFmtId="0" fontId="1" fillId="0" borderId="98" xfId="0" applyFont="1" applyBorder="1" applyAlignment="1">
      <alignment horizontal="center"/>
    </xf>
    <xf numFmtId="0" fontId="1" fillId="0" borderId="99" xfId="0" applyFont="1" applyBorder="1" applyAlignment="1">
      <alignment horizontal="center"/>
    </xf>
    <xf numFmtId="0" fontId="1" fillId="0" borderId="96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1" fillId="0" borderId="3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39" xfId="0" applyFont="1" applyBorder="1" applyAlignment="1">
      <alignment horizontal="center"/>
    </xf>
    <xf numFmtId="0" fontId="1" fillId="0" borderId="38" xfId="0" applyFont="1" applyBorder="1" applyAlignment="1">
      <alignment horizontal="center"/>
    </xf>
    <xf numFmtId="0" fontId="1" fillId="0" borderId="40" xfId="0" applyFont="1" applyBorder="1" applyAlignment="1">
      <alignment horizontal="right"/>
    </xf>
    <xf numFmtId="0" fontId="1" fillId="0" borderId="41" xfId="0" applyFont="1" applyBorder="1" applyAlignment="1">
      <alignment horizontal="right"/>
    </xf>
    <xf numFmtId="0" fontId="1" fillId="0" borderId="98" xfId="0" applyFont="1" applyBorder="1" applyAlignment="1">
      <alignment horizontal="right"/>
    </xf>
    <xf numFmtId="0" fontId="1" fillId="0" borderId="96" xfId="0" applyFont="1" applyBorder="1" applyAlignment="1">
      <alignment horizontal="right"/>
    </xf>
    <xf numFmtId="0" fontId="6" fillId="0" borderId="85" xfId="0" applyFont="1" applyBorder="1" applyAlignment="1" applyProtection="1">
      <alignment horizontal="right"/>
      <protection locked="0"/>
    </xf>
    <xf numFmtId="0" fontId="6" fillId="0" borderId="94" xfId="0" applyFont="1" applyBorder="1" applyAlignment="1" applyProtection="1">
      <alignment horizontal="right"/>
      <protection locked="0"/>
    </xf>
    <xf numFmtId="0" fontId="6" fillId="0" borderId="95" xfId="0" applyFont="1" applyBorder="1" applyAlignment="1" applyProtection="1">
      <alignment horizontal="right"/>
      <protection locked="0"/>
    </xf>
    <xf numFmtId="0" fontId="1" fillId="0" borderId="99" xfId="0" applyFont="1" applyBorder="1" applyAlignment="1">
      <alignment horizontal="right"/>
    </xf>
    <xf numFmtId="0" fontId="1" fillId="0" borderId="22" xfId="0" applyFont="1" applyBorder="1" applyAlignment="1">
      <alignment horizontal="right"/>
    </xf>
    <xf numFmtId="0" fontId="1" fillId="0" borderId="39" xfId="0" applyFont="1" applyBorder="1" applyAlignment="1">
      <alignment horizontal="right"/>
    </xf>
    <xf numFmtId="0" fontId="1" fillId="0" borderId="38" xfId="0" applyFont="1" applyBorder="1" applyAlignment="1">
      <alignment horizontal="right"/>
    </xf>
    <xf numFmtId="49" fontId="10" fillId="4" borderId="71" xfId="0" applyNumberFormat="1" applyFont="1" applyFill="1" applyBorder="1" applyAlignment="1">
      <alignment horizontal="center"/>
    </xf>
    <xf numFmtId="0" fontId="11" fillId="4" borderId="73" xfId="0" applyFont="1" applyFill="1" applyBorder="1"/>
    <xf numFmtId="49" fontId="14" fillId="4" borderId="48" xfId="0" applyNumberFormat="1" applyFont="1" applyFill="1" applyBorder="1" applyAlignment="1">
      <alignment horizontal="center"/>
    </xf>
    <xf numFmtId="0" fontId="11" fillId="4" borderId="49" xfId="0" applyFont="1" applyFill="1" applyBorder="1"/>
    <xf numFmtId="0" fontId="11" fillId="4" borderId="50" xfId="0" applyFont="1" applyFill="1" applyBorder="1"/>
    <xf numFmtId="0" fontId="11" fillId="4" borderId="72" xfId="0" applyFont="1" applyFill="1" applyBorder="1"/>
    <xf numFmtId="0" fontId="10" fillId="4" borderId="79" xfId="0" applyFont="1" applyFill="1" applyBorder="1" applyAlignment="1">
      <alignment horizontal="center"/>
    </xf>
    <xf numFmtId="0" fontId="11" fillId="4" borderId="80" xfId="0" applyFont="1" applyFill="1" applyBorder="1"/>
    <xf numFmtId="0" fontId="11" fillId="4" borderId="81" xfId="0" applyFont="1" applyFill="1" applyBorder="1"/>
    <xf numFmtId="49" fontId="10" fillId="4" borderId="101" xfId="0" applyNumberFormat="1" applyFont="1" applyFill="1" applyBorder="1" applyAlignment="1">
      <alignment horizontal="left"/>
    </xf>
    <xf numFmtId="0" fontId="11" fillId="4" borderId="102" xfId="0" applyFont="1" applyFill="1" applyBorder="1" applyAlignment="1">
      <alignment horizontal="left"/>
    </xf>
    <xf numFmtId="0" fontId="18" fillId="0" borderId="29" xfId="0" applyFont="1" applyBorder="1" applyAlignment="1">
      <alignment horizontal="center"/>
    </xf>
    <xf numFmtId="0" fontId="18" fillId="0" borderId="30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31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7" fillId="0" borderId="25" xfId="0" applyFont="1" applyBorder="1" applyAlignment="1" applyProtection="1">
      <alignment horizontal="center"/>
      <protection locked="0"/>
    </xf>
    <xf numFmtId="0" fontId="7" fillId="0" borderId="7" xfId="0" applyFont="1" applyBorder="1" applyAlignment="1" applyProtection="1">
      <alignment horizontal="center"/>
      <protection locked="0"/>
    </xf>
    <xf numFmtId="0" fontId="7" fillId="0" borderId="26" xfId="0" applyFont="1" applyBorder="1" applyAlignment="1" applyProtection="1">
      <alignment horizontal="center"/>
      <protection locked="0"/>
    </xf>
    <xf numFmtId="167" fontId="1" fillId="0" borderId="93" xfId="0" applyNumberFormat="1" applyFont="1" applyBorder="1" applyAlignment="1">
      <alignment horizontal="right"/>
    </xf>
    <xf numFmtId="0" fontId="22" fillId="0" borderId="15" xfId="0" applyFont="1" applyBorder="1" applyAlignment="1">
      <alignment horizontal="center"/>
    </xf>
    <xf numFmtId="164" fontId="2" fillId="0" borderId="93" xfId="6" applyNumberFormat="1" applyFont="1" applyBorder="1" applyAlignment="1">
      <alignment horizontal="center"/>
    </xf>
    <xf numFmtId="164" fontId="2" fillId="0" borderId="93" xfId="6" applyNumberFormat="1" applyFont="1" applyBorder="1" applyAlignment="1" applyProtection="1">
      <alignment horizontal="center"/>
      <protection locked="0"/>
    </xf>
    <xf numFmtId="164" fontId="2" fillId="0" borderId="93" xfId="6" applyNumberFormat="1" applyFont="1" applyBorder="1" applyAlignment="1" applyProtection="1">
      <alignment horizontal="left"/>
      <protection locked="0"/>
    </xf>
    <xf numFmtId="0" fontId="6" fillId="0" borderId="85" xfId="0" applyFont="1" applyBorder="1" applyAlignment="1" applyProtection="1">
      <alignment horizontal="center"/>
      <protection locked="0"/>
    </xf>
    <xf numFmtId="0" fontId="6" fillId="0" borderId="94" xfId="0" applyFont="1" applyBorder="1" applyAlignment="1" applyProtection="1">
      <alignment horizontal="center"/>
      <protection locked="0"/>
    </xf>
    <xf numFmtId="0" fontId="6" fillId="0" borderId="95" xfId="0" applyFont="1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4" fontId="0" fillId="0" borderId="0" xfId="0" applyNumberFormat="1" applyProtection="1">
      <protection locked="0"/>
    </xf>
    <xf numFmtId="4" fontId="0" fillId="0" borderId="0" xfId="0" quotePrefix="1" applyNumberFormat="1" applyProtection="1">
      <protection locked="0"/>
    </xf>
  </cellXfs>
  <cellStyles count="7">
    <cellStyle name="Good" xfId="5" builtinId="26"/>
    <cellStyle name="Normal" xfId="0" builtinId="0"/>
    <cellStyle name="Normal 2" xfId="3" xr:uid="{00000000-0005-0000-0000-000001000000}"/>
    <cellStyle name="Normal 3" xfId="4" xr:uid="{00000000-0005-0000-0000-000002000000}"/>
    <cellStyle name="Normal_Redistribution and journal forms.xls" xfId="1" xr:uid="{00000000-0005-0000-0000-000003000000}"/>
    <cellStyle name="Normal_Redistribution and journal forms.xls 2" xfId="2" xr:uid="{00000000-0005-0000-0000-000004000000}"/>
    <cellStyle name="Normal_Redistribution and journal forms.xls 2 2" xfId="6" xr:uid="{064AA059-B2C8-4526-A427-09154A3CBFB2}"/>
  </cellStyles>
  <dxfs count="124"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 patternType="gray0625"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C6EE37-296B-4904-B35B-5FC24E189640}">
  <sheetPr>
    <pageSetUpPr fitToPage="1"/>
  </sheetPr>
  <dimension ref="A1:Z23"/>
  <sheetViews>
    <sheetView tabSelected="1" zoomScale="90" workbookViewId="0">
      <selection activeCell="C13" sqref="C13"/>
    </sheetView>
  </sheetViews>
  <sheetFormatPr defaultColWidth="9.140625" defaultRowHeight="12.75" outlineLevelCol="1" x14ac:dyDescent="0.2"/>
  <cols>
    <col min="1" max="1" width="11.85546875" bestFit="1" customWidth="1"/>
    <col min="2" max="2" width="10.42578125" customWidth="1"/>
    <col min="3" max="6" width="15.7109375" customWidth="1"/>
    <col min="7" max="7" width="8.42578125" customWidth="1"/>
    <col min="8" max="8" width="9" customWidth="1"/>
    <col min="9" max="9" width="11.7109375" bestFit="1" customWidth="1"/>
    <col min="10" max="10" width="3" customWidth="1"/>
    <col min="11" max="11" width="29.7109375" customWidth="1"/>
    <col min="12" max="12" width="50.7109375" customWidth="1"/>
    <col min="13" max="13" width="27.42578125" customWidth="1"/>
    <col min="14" max="14" width="37" bestFit="1" customWidth="1"/>
    <col min="16" max="19" width="0" hidden="1" customWidth="1" outlineLevel="1"/>
    <col min="20" max="20" width="9.140625" collapsed="1"/>
  </cols>
  <sheetData>
    <row r="1" spans="1:26" ht="36.75" customHeight="1" x14ac:dyDescent="0.2">
      <c r="A1" s="181" t="s">
        <v>0</v>
      </c>
      <c r="B1" s="298" t="s">
        <v>100</v>
      </c>
      <c r="C1" s="299"/>
      <c r="D1" s="299"/>
      <c r="E1" s="300"/>
      <c r="F1" s="1"/>
      <c r="G1" s="1"/>
      <c r="H1" s="1"/>
      <c r="I1" s="1"/>
      <c r="J1" s="1"/>
      <c r="K1" s="1"/>
      <c r="L1" s="3"/>
      <c r="M1" s="3"/>
      <c r="N1" s="4"/>
    </row>
    <row r="2" spans="1:26" x14ac:dyDescent="0.2">
      <c r="A2" s="5"/>
      <c r="N2" s="6"/>
    </row>
    <row r="3" spans="1:26" ht="36.75" customHeight="1" x14ac:dyDescent="0.2">
      <c r="A3" s="7" t="s">
        <v>2</v>
      </c>
      <c r="B3" s="298" t="s">
        <v>250</v>
      </c>
      <c r="C3" s="299"/>
      <c r="D3" s="299"/>
      <c r="E3" s="300"/>
      <c r="F3" s="8"/>
      <c r="G3" s="8"/>
      <c r="H3" s="8"/>
      <c r="I3" s="8"/>
      <c r="J3" s="8"/>
      <c r="K3" s="8"/>
      <c r="N3" s="6"/>
    </row>
    <row r="4" spans="1:26" x14ac:dyDescent="0.2">
      <c r="A4" s="5"/>
      <c r="N4" s="6"/>
    </row>
    <row r="5" spans="1:26" ht="36" customHeight="1" x14ac:dyDescent="0.2">
      <c r="A5" s="182" t="s">
        <v>3</v>
      </c>
      <c r="B5" s="183" t="s">
        <v>4</v>
      </c>
      <c r="C5" s="184">
        <v>44877</v>
      </c>
      <c r="D5" s="183" t="s">
        <v>5</v>
      </c>
      <c r="E5" s="342">
        <v>44906</v>
      </c>
      <c r="F5" s="8"/>
      <c r="G5" s="11"/>
      <c r="H5" s="12"/>
      <c r="I5" s="12"/>
      <c r="J5" s="12"/>
      <c r="K5" s="12"/>
      <c r="N5" s="6"/>
    </row>
    <row r="6" spans="1:26" x14ac:dyDescent="0.2">
      <c r="A6" s="5"/>
      <c r="N6" s="6"/>
    </row>
    <row r="7" spans="1:26" x14ac:dyDescent="0.2">
      <c r="A7" s="5"/>
      <c r="N7" s="6"/>
    </row>
    <row r="8" spans="1:26" x14ac:dyDescent="0.2">
      <c r="A8" s="238" t="s">
        <v>6</v>
      </c>
      <c r="B8" s="185" t="s">
        <v>7</v>
      </c>
      <c r="C8" s="185" t="s">
        <v>8</v>
      </c>
      <c r="D8" s="185" t="s">
        <v>7</v>
      </c>
      <c r="E8" s="185" t="s">
        <v>9</v>
      </c>
      <c r="F8" s="185" t="s">
        <v>10</v>
      </c>
      <c r="G8" s="301" t="s">
        <v>11</v>
      </c>
      <c r="H8" s="302"/>
      <c r="I8" s="302"/>
      <c r="J8" s="303"/>
      <c r="K8" s="238" t="s">
        <v>12</v>
      </c>
      <c r="L8" s="185" t="s">
        <v>13</v>
      </c>
      <c r="M8" s="186" t="s">
        <v>14</v>
      </c>
      <c r="N8" s="186" t="s">
        <v>15</v>
      </c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</row>
    <row r="9" spans="1:26" x14ac:dyDescent="0.2">
      <c r="A9" s="55" t="s">
        <v>16</v>
      </c>
      <c r="B9" s="18" t="s">
        <v>17</v>
      </c>
      <c r="C9" s="18" t="s">
        <v>18</v>
      </c>
      <c r="D9" s="18" t="s">
        <v>18</v>
      </c>
      <c r="E9" s="18" t="s">
        <v>19</v>
      </c>
      <c r="F9" s="18" t="s">
        <v>18</v>
      </c>
      <c r="G9" s="307"/>
      <c r="H9" s="308"/>
      <c r="I9" s="308"/>
      <c r="J9" s="309"/>
      <c r="K9" s="55" t="s">
        <v>20</v>
      </c>
      <c r="L9" s="18" t="s">
        <v>21</v>
      </c>
      <c r="M9" s="56"/>
      <c r="N9" s="57" t="s">
        <v>22</v>
      </c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</row>
    <row r="10" spans="1:26" x14ac:dyDescent="0.2">
      <c r="A10" s="58" t="s">
        <v>23</v>
      </c>
      <c r="B10" s="22" t="s">
        <v>24</v>
      </c>
      <c r="C10" s="22" t="s">
        <v>25</v>
      </c>
      <c r="D10" s="22" t="s">
        <v>25</v>
      </c>
      <c r="E10" s="22" t="s">
        <v>25</v>
      </c>
      <c r="F10" s="22" t="s">
        <v>25</v>
      </c>
      <c r="G10" s="343" t="s">
        <v>26</v>
      </c>
      <c r="H10" s="343" t="s">
        <v>27</v>
      </c>
      <c r="I10" s="343" t="s">
        <v>28</v>
      </c>
      <c r="J10" s="343"/>
      <c r="K10" s="59" t="s">
        <v>29</v>
      </c>
      <c r="L10" s="24"/>
      <c r="M10" s="40"/>
      <c r="N10" s="25"/>
    </row>
    <row r="11" spans="1:26" ht="0.75" customHeight="1" x14ac:dyDescent="0.2">
      <c r="A11" s="21"/>
      <c r="B11" s="22"/>
      <c r="C11" s="22"/>
      <c r="D11" s="22"/>
      <c r="E11" s="22"/>
      <c r="F11" s="22"/>
      <c r="G11" s="343"/>
      <c r="H11" s="343"/>
      <c r="I11" s="343"/>
      <c r="J11" s="343"/>
      <c r="K11" s="343"/>
      <c r="L11" s="24"/>
      <c r="M11" s="40"/>
      <c r="N11" s="40"/>
    </row>
    <row r="12" spans="1:26" ht="20.100000000000001" customHeight="1" x14ac:dyDescent="0.25">
      <c r="A12" s="60">
        <v>44894</v>
      </c>
      <c r="B12" s="187" t="s">
        <v>38</v>
      </c>
      <c r="C12" s="188">
        <v>64.650000000000006</v>
      </c>
      <c r="D12" s="189">
        <v>10.78</v>
      </c>
      <c r="E12" s="188"/>
      <c r="F12" s="194">
        <v>53.88</v>
      </c>
      <c r="G12" s="190">
        <v>212</v>
      </c>
      <c r="H12" s="190">
        <v>4020</v>
      </c>
      <c r="I12" s="190">
        <v>21022</v>
      </c>
      <c r="J12" s="344"/>
      <c r="K12" s="344" t="s">
        <v>246</v>
      </c>
      <c r="L12" s="345" t="s">
        <v>247</v>
      </c>
      <c r="M12" s="346" t="s">
        <v>248</v>
      </c>
      <c r="N12" s="346" t="s">
        <v>249</v>
      </c>
      <c r="P12" t="b">
        <f t="shared" ref="P12" si="0">OR(G12&lt;100,LEN(G12)=2)</f>
        <v>0</v>
      </c>
      <c r="Q12" t="b">
        <f t="shared" ref="Q12" si="1">OR(H12&lt;1000,LEN(H12)=3)</f>
        <v>0</v>
      </c>
      <c r="R12" t="b">
        <f t="shared" ref="R12" si="2">IF(I12&lt;1000,TRUE)</f>
        <v>0</v>
      </c>
      <c r="S12" t="e">
        <f>OR(#REF!&lt;100000,LEN(#REF!)=5)</f>
        <v>#REF!</v>
      </c>
    </row>
    <row r="13" spans="1:26" ht="20.100000000000001" customHeight="1" thickBot="1" x14ac:dyDescent="0.25">
      <c r="A13" s="304" t="s">
        <v>33</v>
      </c>
      <c r="B13" s="305"/>
      <c r="C13" s="36">
        <f>SUM(C12:C12)</f>
        <v>64.650000000000006</v>
      </c>
      <c r="D13" s="36">
        <f>SUM(D12:D12)</f>
        <v>10.78</v>
      </c>
      <c r="E13" s="36"/>
      <c r="F13" s="36">
        <f>SUM(F12:F12)</f>
        <v>53.88</v>
      </c>
      <c r="G13" s="62"/>
      <c r="H13" s="62"/>
      <c r="I13" s="62"/>
      <c r="J13" s="37"/>
      <c r="K13" s="37"/>
      <c r="L13" s="43"/>
      <c r="M13" s="63"/>
      <c r="N13" s="44"/>
    </row>
    <row r="15" spans="1:26" x14ac:dyDescent="0.2">
      <c r="B15" s="301" t="s">
        <v>34</v>
      </c>
      <c r="C15" s="303"/>
    </row>
    <row r="16" spans="1:26" x14ac:dyDescent="0.2">
      <c r="B16" s="38" t="s">
        <v>35</v>
      </c>
      <c r="C16" s="39" t="s">
        <v>36</v>
      </c>
    </row>
    <row r="17" spans="2:3" x14ac:dyDescent="0.2">
      <c r="B17" s="38" t="s">
        <v>30</v>
      </c>
      <c r="C17" s="39" t="s">
        <v>37</v>
      </c>
    </row>
    <row r="18" spans="2:3" x14ac:dyDescent="0.2">
      <c r="B18" s="38" t="s">
        <v>38</v>
      </c>
      <c r="C18" s="39" t="s">
        <v>39</v>
      </c>
    </row>
    <row r="19" spans="2:3" x14ac:dyDescent="0.2">
      <c r="B19" s="38" t="s">
        <v>95</v>
      </c>
      <c r="C19" s="39" t="s">
        <v>96</v>
      </c>
    </row>
    <row r="20" spans="2:3" x14ac:dyDescent="0.2">
      <c r="B20" s="40" t="s">
        <v>32</v>
      </c>
      <c r="C20" s="64" t="s">
        <v>40</v>
      </c>
    </row>
    <row r="23" spans="2:3" x14ac:dyDescent="0.2">
      <c r="B23" s="306"/>
      <c r="C23" s="306"/>
    </row>
  </sheetData>
  <mergeCells count="7">
    <mergeCell ref="B23:C23"/>
    <mergeCell ref="B1:E1"/>
    <mergeCell ref="B3:E3"/>
    <mergeCell ref="G8:J8"/>
    <mergeCell ref="G9:J9"/>
    <mergeCell ref="A13:B13"/>
    <mergeCell ref="B15:C15"/>
  </mergeCells>
  <conditionalFormatting sqref="J12:K12">
    <cfRule type="expression" priority="8" stopIfTrue="1">
      <formula>AND(SUM($P12:$T12)&gt;0,NOT(ISBLANK(J12)))</formula>
    </cfRule>
    <cfRule type="expression" dxfId="123" priority="9" stopIfTrue="1">
      <formula>SUM($P12:$T12)&gt;0</formula>
    </cfRule>
  </conditionalFormatting>
  <conditionalFormatting sqref="B1:E1 B3:E3 C12">
    <cfRule type="expression" dxfId="122" priority="10" stopIfTrue="1">
      <formula>ISBLANK(B1)</formula>
    </cfRule>
  </conditionalFormatting>
  <conditionalFormatting sqref="L12:N12">
    <cfRule type="expression" dxfId="121" priority="11" stopIfTrue="1">
      <formula>AND(NOT(ISBLANK($C12)),ISBLANK(L12))</formula>
    </cfRule>
  </conditionalFormatting>
  <conditionalFormatting sqref="B12">
    <cfRule type="expression" dxfId="120" priority="12" stopIfTrue="1">
      <formula>AND(NOT(ISBLANK(C12)),ISBLANK(B12))</formula>
    </cfRule>
  </conditionalFormatting>
  <conditionalFormatting sqref="A12">
    <cfRule type="expression" dxfId="119" priority="13" stopIfTrue="1">
      <formula>AND(NOT(ISBLANK(C12)),ISBLANK(A12))</formula>
    </cfRule>
  </conditionalFormatting>
  <conditionalFormatting sqref="E12">
    <cfRule type="expression" dxfId="118" priority="14" stopIfTrue="1">
      <formula>AND(NOT(ISBLANK(C12)),ISBLANK(E12),B12="S")</formula>
    </cfRule>
  </conditionalFormatting>
  <conditionalFormatting sqref="C5">
    <cfRule type="expression" dxfId="117" priority="7" stopIfTrue="1">
      <formula>ISBLANK(C5)</formula>
    </cfRule>
  </conditionalFormatting>
  <dataValidations count="2">
    <dataValidation type="date" allowBlank="1" showInputMessage="1" showErrorMessage="1" sqref="C5" xr:uid="{62280632-CA44-4D7B-A934-5A22C7E9F3E8}">
      <formula1>NOW()-120</formula1>
      <formula2>NOW()</formula2>
    </dataValidation>
    <dataValidation type="list" allowBlank="1" showInputMessage="1" showErrorMessage="1" sqref="B12" xr:uid="{4DAC1C0B-F689-4860-8948-AD64FDE5CD29}">
      <formula1>$B$16:$B$20</formula1>
    </dataValidation>
  </dataValidations>
  <pageMargins left="0.37" right="0.31" top="0.68" bottom="0.68" header="0.34" footer="0.25"/>
  <pageSetup paperSize="9" scale="56" orientation="landscape" r:id="rId1"/>
  <headerFooter alignWithMargins="0">
    <oddFooter>&amp;L&amp;Z&amp;F&amp;RPrinted &amp;D</oddFooter>
  </headerFooter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Z38"/>
  <sheetViews>
    <sheetView zoomScale="90" workbookViewId="0">
      <selection activeCell="H35" sqref="H35"/>
    </sheetView>
  </sheetViews>
  <sheetFormatPr defaultColWidth="9.140625" defaultRowHeight="12.75" outlineLevelCol="1" x14ac:dyDescent="0.2"/>
  <cols>
    <col min="2" max="2" width="10.42578125" customWidth="1"/>
    <col min="3" max="6" width="15.7109375" customWidth="1"/>
    <col min="7" max="7" width="5.28515625" bestFit="1" customWidth="1"/>
    <col min="8" max="8" width="7.42578125" bestFit="1" customWidth="1"/>
    <col min="9" max="9" width="5.28515625" customWidth="1"/>
    <col min="10" max="10" width="9.7109375" bestFit="1" customWidth="1"/>
    <col min="11" max="11" width="7.5703125" customWidth="1"/>
    <col min="12" max="12" width="3" customWidth="1"/>
    <col min="13" max="13" width="50.7109375" customWidth="1"/>
    <col min="14" max="14" width="27.42578125" customWidth="1"/>
    <col min="16" max="19" width="0" hidden="1" customWidth="1" outlineLevel="1"/>
    <col min="20" max="20" width="9.140625" collapsed="1"/>
  </cols>
  <sheetData>
    <row r="1" spans="1:26" ht="36.75" customHeight="1" x14ac:dyDescent="0.2">
      <c r="A1" s="2" t="s">
        <v>0</v>
      </c>
      <c r="B1" s="339" t="s">
        <v>41</v>
      </c>
      <c r="C1" s="340"/>
      <c r="D1" s="340"/>
      <c r="E1" s="341"/>
      <c r="F1" s="1"/>
      <c r="G1" s="1"/>
      <c r="H1" s="1"/>
      <c r="I1" s="1"/>
      <c r="J1" s="1"/>
      <c r="K1" s="1"/>
      <c r="L1" s="1"/>
      <c r="M1" s="3"/>
      <c r="N1" s="4"/>
    </row>
    <row r="2" spans="1:26" x14ac:dyDescent="0.2">
      <c r="A2" s="5"/>
      <c r="N2" s="6"/>
    </row>
    <row r="3" spans="1:26" ht="36.75" customHeight="1" x14ac:dyDescent="0.2">
      <c r="A3" s="7" t="s">
        <v>2</v>
      </c>
      <c r="B3" s="339" t="s">
        <v>42</v>
      </c>
      <c r="C3" s="340"/>
      <c r="D3" s="340"/>
      <c r="E3" s="341"/>
      <c r="F3" s="8"/>
      <c r="G3" s="8"/>
      <c r="H3" s="8"/>
      <c r="I3" s="8"/>
      <c r="J3" s="8"/>
      <c r="K3" s="8"/>
      <c r="L3" s="8"/>
      <c r="N3" s="6"/>
    </row>
    <row r="4" spans="1:26" x14ac:dyDescent="0.2">
      <c r="A4" s="5"/>
      <c r="N4" s="6"/>
    </row>
    <row r="5" spans="1:26" ht="36" customHeight="1" x14ac:dyDescent="0.2">
      <c r="A5" s="9" t="s">
        <v>3</v>
      </c>
      <c r="B5" s="10" t="s">
        <v>4</v>
      </c>
      <c r="C5" s="45"/>
      <c r="D5" s="10" t="s">
        <v>5</v>
      </c>
      <c r="E5" s="45"/>
      <c r="F5" s="8"/>
      <c r="G5" s="11"/>
      <c r="H5" s="12"/>
      <c r="I5" s="12"/>
      <c r="J5" s="12"/>
      <c r="K5" s="12"/>
      <c r="L5" s="12"/>
      <c r="N5" s="6"/>
    </row>
    <row r="6" spans="1:26" x14ac:dyDescent="0.2">
      <c r="A6" s="5"/>
      <c r="N6" s="6"/>
    </row>
    <row r="7" spans="1:26" x14ac:dyDescent="0.2">
      <c r="A7" s="5"/>
      <c r="N7" s="6"/>
    </row>
    <row r="8" spans="1:26" x14ac:dyDescent="0.2">
      <c r="A8" s="13" t="s">
        <v>43</v>
      </c>
      <c r="B8" s="14" t="s">
        <v>7</v>
      </c>
      <c r="C8" s="14" t="s">
        <v>8</v>
      </c>
      <c r="D8" s="14" t="s">
        <v>7</v>
      </c>
      <c r="E8" s="14" t="s">
        <v>9</v>
      </c>
      <c r="F8" s="14" t="s">
        <v>10</v>
      </c>
      <c r="G8" s="334" t="s">
        <v>11</v>
      </c>
      <c r="H8" s="335"/>
      <c r="I8" s="335"/>
      <c r="J8" s="335"/>
      <c r="K8" s="335"/>
      <c r="L8" s="336"/>
      <c r="M8" s="14" t="s">
        <v>13</v>
      </c>
      <c r="N8" s="15" t="s">
        <v>14</v>
      </c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</row>
    <row r="9" spans="1:26" x14ac:dyDescent="0.2">
      <c r="A9" s="17" t="s">
        <v>44</v>
      </c>
      <c r="B9" s="18" t="s">
        <v>17</v>
      </c>
      <c r="C9" s="18" t="s">
        <v>18</v>
      </c>
      <c r="D9" s="18" t="s">
        <v>18</v>
      </c>
      <c r="E9" s="18" t="s">
        <v>19</v>
      </c>
      <c r="F9" s="18" t="s">
        <v>18</v>
      </c>
      <c r="G9" s="307"/>
      <c r="H9" s="337"/>
      <c r="I9" s="337"/>
      <c r="J9" s="337"/>
      <c r="K9" s="337"/>
      <c r="L9" s="338"/>
      <c r="M9" s="19" t="s">
        <v>45</v>
      </c>
      <c r="N9" s="20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</row>
    <row r="10" spans="1:26" x14ac:dyDescent="0.2">
      <c r="A10" s="21"/>
      <c r="B10" s="22" t="s">
        <v>24</v>
      </c>
      <c r="C10" s="22" t="s">
        <v>25</v>
      </c>
      <c r="D10" s="22" t="s">
        <v>25</v>
      </c>
      <c r="E10" s="22" t="s">
        <v>25</v>
      </c>
      <c r="F10" s="22" t="s">
        <v>25</v>
      </c>
      <c r="G10" s="23" t="s">
        <v>46</v>
      </c>
      <c r="H10" s="23" t="s">
        <v>47</v>
      </c>
      <c r="I10" s="23" t="s">
        <v>48</v>
      </c>
      <c r="J10" s="23" t="s">
        <v>49</v>
      </c>
      <c r="K10" s="23"/>
      <c r="L10" s="23"/>
      <c r="M10" s="24"/>
      <c r="N10" s="25"/>
    </row>
    <row r="11" spans="1:26" ht="0.75" customHeight="1" x14ac:dyDescent="0.2">
      <c r="A11" s="21"/>
      <c r="B11" s="22"/>
      <c r="C11" s="22"/>
      <c r="D11" s="22"/>
      <c r="E11" s="22"/>
      <c r="F11" s="22"/>
      <c r="G11" s="23"/>
      <c r="H11" s="23"/>
      <c r="I11" s="23"/>
      <c r="J11" s="23"/>
      <c r="K11" s="23"/>
      <c r="L11" s="23"/>
      <c r="M11" s="24"/>
      <c r="N11" s="40"/>
    </row>
    <row r="12" spans="1:26" ht="20.100000000000001" customHeight="1" x14ac:dyDescent="0.25">
      <c r="A12" s="26" t="s">
        <v>50</v>
      </c>
      <c r="B12" s="27" t="s">
        <v>30</v>
      </c>
      <c r="C12" s="28">
        <v>127.95</v>
      </c>
      <c r="D12" s="29" t="str">
        <f>IF(B12="S",IF(ISBLANK(E12),ROUND(C12*0.2/1.2,2),E12),"")</f>
        <v/>
      </c>
      <c r="E12" s="28"/>
      <c r="F12" s="29">
        <f>IF(ISBLANK(C12),"",IF(B12="S",C12-D12,C12))</f>
        <v>127.95</v>
      </c>
      <c r="G12" s="30">
        <v>45</v>
      </c>
      <c r="H12" s="31">
        <v>450</v>
      </c>
      <c r="I12" s="31">
        <v>301</v>
      </c>
      <c r="J12" s="32">
        <v>0</v>
      </c>
      <c r="K12" s="33">
        <v>0</v>
      </c>
      <c r="L12" s="34" t="s">
        <v>38</v>
      </c>
      <c r="M12" s="42" t="s">
        <v>51</v>
      </c>
      <c r="N12" s="42" t="s">
        <v>52</v>
      </c>
      <c r="P12" t="b">
        <f>OR(G12&lt;100,LEN(G12)=2)</f>
        <v>1</v>
      </c>
      <c r="Q12" t="b">
        <f>OR(H12&lt;1000,LEN(H12)=3)</f>
        <v>1</v>
      </c>
      <c r="R12" t="b">
        <f>IF(I12&lt;1000,TRUE)</f>
        <v>1</v>
      </c>
      <c r="S12" t="b">
        <f>OR(J12&lt;100000,LEN(J12)=5)</f>
        <v>1</v>
      </c>
    </row>
    <row r="13" spans="1:26" ht="20.100000000000001" customHeight="1" x14ac:dyDescent="0.25">
      <c r="A13" s="26" t="s">
        <v>50</v>
      </c>
      <c r="B13" s="27" t="s">
        <v>38</v>
      </c>
      <c r="C13" s="28">
        <v>10.38</v>
      </c>
      <c r="D13" s="29">
        <f>IF(B13="S",IF(ISBLANK(E13),ROUND(C13*0.2/1.2,2),E13),"")</f>
        <v>1.73</v>
      </c>
      <c r="E13" s="28"/>
      <c r="F13" s="29">
        <f>IF(ISBLANK(C13),"",IF(B13="S",C13-D13,C13))</f>
        <v>8.65</v>
      </c>
      <c r="G13" s="30">
        <v>45</v>
      </c>
      <c r="H13" s="31">
        <v>450</v>
      </c>
      <c r="I13" s="31">
        <v>301</v>
      </c>
      <c r="J13" s="32">
        <v>0</v>
      </c>
      <c r="K13" s="33">
        <v>0</v>
      </c>
      <c r="L13" s="34" t="s">
        <v>38</v>
      </c>
      <c r="M13" s="42" t="s">
        <v>53</v>
      </c>
      <c r="N13" s="42" t="s">
        <v>52</v>
      </c>
      <c r="P13" t="b">
        <f t="shared" ref="P13:P31" si="0">OR(G13&lt;100,LEN(G13)=2)</f>
        <v>1</v>
      </c>
      <c r="Q13" t="b">
        <f t="shared" ref="Q13:Q31" si="1">OR(H13&lt;1000,LEN(H13)=3)</f>
        <v>1</v>
      </c>
      <c r="R13" t="b">
        <f t="shared" ref="R13:R31" si="2">IF(I13&lt;1000,TRUE)</f>
        <v>1</v>
      </c>
      <c r="S13" t="b">
        <f t="shared" ref="S13:S31" si="3">OR(J13&lt;100000,LEN(J13)=5)</f>
        <v>1</v>
      </c>
    </row>
    <row r="14" spans="1:26" ht="20.100000000000001" customHeight="1" x14ac:dyDescent="0.25">
      <c r="A14" s="26" t="s">
        <v>54</v>
      </c>
      <c r="B14" s="27" t="s">
        <v>30</v>
      </c>
      <c r="C14" s="28">
        <v>25.59</v>
      </c>
      <c r="D14" s="29" t="str">
        <f t="shared" ref="D14:D31" si="4">IF(B14="S",IF(ISBLANK(E14),ROUND(C14*0.2/1.2,2),E14),"")</f>
        <v/>
      </c>
      <c r="E14" s="28"/>
      <c r="F14" s="29">
        <f t="shared" ref="F14:F31" si="5">IF(ISBLANK(C14),"",IF(B14="S",C14-D14,C14))</f>
        <v>25.59</v>
      </c>
      <c r="G14" s="30">
        <v>45</v>
      </c>
      <c r="H14" s="31">
        <v>450</v>
      </c>
      <c r="I14" s="31">
        <v>301</v>
      </c>
      <c r="J14" s="32">
        <v>0</v>
      </c>
      <c r="K14" s="33">
        <v>0</v>
      </c>
      <c r="L14" s="34" t="s">
        <v>38</v>
      </c>
      <c r="M14" s="42" t="s">
        <v>55</v>
      </c>
      <c r="N14" s="42" t="s">
        <v>31</v>
      </c>
      <c r="P14" t="b">
        <f t="shared" si="0"/>
        <v>1</v>
      </c>
      <c r="Q14" t="b">
        <f t="shared" si="1"/>
        <v>1</v>
      </c>
      <c r="R14" t="b">
        <f t="shared" si="2"/>
        <v>1</v>
      </c>
      <c r="S14" t="b">
        <f t="shared" si="3"/>
        <v>1</v>
      </c>
    </row>
    <row r="15" spans="1:26" ht="20.100000000000001" customHeight="1" x14ac:dyDescent="0.25">
      <c r="A15" s="26" t="s">
        <v>56</v>
      </c>
      <c r="B15" s="27" t="s">
        <v>38</v>
      </c>
      <c r="C15" s="28">
        <v>35.97</v>
      </c>
      <c r="D15" s="29">
        <f t="shared" si="4"/>
        <v>5.99</v>
      </c>
      <c r="E15" s="28">
        <v>5.99</v>
      </c>
      <c r="F15" s="29">
        <f t="shared" si="5"/>
        <v>29.979999999999997</v>
      </c>
      <c r="G15" s="30">
        <v>45</v>
      </c>
      <c r="H15" s="31">
        <v>450</v>
      </c>
      <c r="I15" s="31">
        <v>301</v>
      </c>
      <c r="J15" s="32">
        <v>0</v>
      </c>
      <c r="K15" s="33">
        <v>0</v>
      </c>
      <c r="L15" s="34" t="s">
        <v>38</v>
      </c>
      <c r="M15" s="42" t="s">
        <v>57</v>
      </c>
      <c r="N15" s="42" t="s">
        <v>58</v>
      </c>
      <c r="P15" t="b">
        <f t="shared" si="0"/>
        <v>1</v>
      </c>
      <c r="Q15" t="b">
        <f t="shared" si="1"/>
        <v>1</v>
      </c>
      <c r="R15" t="b">
        <f t="shared" si="2"/>
        <v>1</v>
      </c>
      <c r="S15" t="b">
        <f t="shared" si="3"/>
        <v>1</v>
      </c>
    </row>
    <row r="16" spans="1:26" ht="20.100000000000001" customHeight="1" x14ac:dyDescent="0.25">
      <c r="A16" s="26" t="s">
        <v>59</v>
      </c>
      <c r="B16" s="27" t="s">
        <v>30</v>
      </c>
      <c r="C16" s="28">
        <v>63.84</v>
      </c>
      <c r="D16" s="29" t="str">
        <f t="shared" si="4"/>
        <v/>
      </c>
      <c r="E16" s="28"/>
      <c r="F16" s="29">
        <f t="shared" si="5"/>
        <v>63.84</v>
      </c>
      <c r="G16" s="30">
        <v>45</v>
      </c>
      <c r="H16" s="31">
        <v>450</v>
      </c>
      <c r="I16" s="31">
        <v>352</v>
      </c>
      <c r="J16" s="32">
        <v>0</v>
      </c>
      <c r="K16" s="33">
        <v>0</v>
      </c>
      <c r="L16" s="34" t="s">
        <v>38</v>
      </c>
      <c r="M16" s="42" t="s">
        <v>60</v>
      </c>
      <c r="N16" s="42" t="s">
        <v>61</v>
      </c>
      <c r="P16" t="b">
        <f t="shared" si="0"/>
        <v>1</v>
      </c>
      <c r="Q16" t="b">
        <f t="shared" si="1"/>
        <v>1</v>
      </c>
      <c r="R16" t="b">
        <f t="shared" si="2"/>
        <v>1</v>
      </c>
      <c r="S16" t="b">
        <f t="shared" si="3"/>
        <v>1</v>
      </c>
    </row>
    <row r="17" spans="1:19" ht="20.100000000000001" customHeight="1" x14ac:dyDescent="0.25">
      <c r="A17" s="26" t="s">
        <v>62</v>
      </c>
      <c r="B17" s="27" t="s">
        <v>38</v>
      </c>
      <c r="C17" s="28">
        <v>196.65</v>
      </c>
      <c r="D17" s="29">
        <f t="shared" si="4"/>
        <v>32.770000000000003</v>
      </c>
      <c r="E17" s="28">
        <v>32.770000000000003</v>
      </c>
      <c r="F17" s="29">
        <f t="shared" si="5"/>
        <v>163.88</v>
      </c>
      <c r="G17" s="30">
        <v>45</v>
      </c>
      <c r="H17" s="31">
        <v>450</v>
      </c>
      <c r="I17" s="31">
        <v>430</v>
      </c>
      <c r="J17" s="32">
        <v>0</v>
      </c>
      <c r="K17" s="33">
        <v>0</v>
      </c>
      <c r="L17" s="34" t="s">
        <v>38</v>
      </c>
      <c r="M17" s="42" t="s">
        <v>63</v>
      </c>
      <c r="N17" s="42" t="s">
        <v>64</v>
      </c>
      <c r="P17" t="b">
        <f t="shared" si="0"/>
        <v>1</v>
      </c>
      <c r="Q17" t="b">
        <f t="shared" si="1"/>
        <v>1</v>
      </c>
      <c r="R17" t="b">
        <f t="shared" si="2"/>
        <v>1</v>
      </c>
      <c r="S17" t="b">
        <f t="shared" si="3"/>
        <v>1</v>
      </c>
    </row>
    <row r="18" spans="1:19" ht="20.100000000000001" customHeight="1" x14ac:dyDescent="0.25">
      <c r="A18" s="26" t="s">
        <v>65</v>
      </c>
      <c r="B18" s="27" t="s">
        <v>30</v>
      </c>
      <c r="C18" s="28">
        <v>160.38</v>
      </c>
      <c r="D18" s="29" t="str">
        <f t="shared" si="4"/>
        <v/>
      </c>
      <c r="E18" s="28"/>
      <c r="F18" s="29">
        <f t="shared" si="5"/>
        <v>160.38</v>
      </c>
      <c r="G18" s="30">
        <v>45</v>
      </c>
      <c r="H18" s="31">
        <v>450</v>
      </c>
      <c r="I18" s="31">
        <v>430</v>
      </c>
      <c r="J18" s="32">
        <v>0</v>
      </c>
      <c r="K18" s="33">
        <v>0</v>
      </c>
      <c r="L18" s="34" t="s">
        <v>38</v>
      </c>
      <c r="M18" s="42" t="s">
        <v>66</v>
      </c>
      <c r="N18" s="42" t="s">
        <v>67</v>
      </c>
      <c r="P18" t="b">
        <f t="shared" si="0"/>
        <v>1</v>
      </c>
      <c r="Q18" t="b">
        <f t="shared" si="1"/>
        <v>1</v>
      </c>
      <c r="R18" t="b">
        <f t="shared" si="2"/>
        <v>1</v>
      </c>
      <c r="S18" t="b">
        <f t="shared" si="3"/>
        <v>1</v>
      </c>
    </row>
    <row r="19" spans="1:19" ht="20.100000000000001" customHeight="1" x14ac:dyDescent="0.25">
      <c r="A19" s="26" t="s">
        <v>68</v>
      </c>
      <c r="B19" s="27" t="s">
        <v>32</v>
      </c>
      <c r="C19" s="28">
        <v>36.36</v>
      </c>
      <c r="D19" s="29" t="str">
        <f t="shared" si="4"/>
        <v/>
      </c>
      <c r="E19" s="28"/>
      <c r="F19" s="29">
        <f t="shared" si="5"/>
        <v>36.36</v>
      </c>
      <c r="G19" s="30">
        <v>45</v>
      </c>
      <c r="H19" s="31">
        <v>210</v>
      </c>
      <c r="I19" s="31">
        <v>390</v>
      </c>
      <c r="J19" s="32">
        <v>0</v>
      </c>
      <c r="K19" s="33">
        <v>0</v>
      </c>
      <c r="L19" s="34" t="s">
        <v>38</v>
      </c>
      <c r="M19" s="42" t="s">
        <v>69</v>
      </c>
      <c r="N19" s="42" t="s">
        <v>31</v>
      </c>
      <c r="P19" t="b">
        <f t="shared" si="0"/>
        <v>1</v>
      </c>
      <c r="Q19" t="b">
        <f t="shared" si="1"/>
        <v>1</v>
      </c>
      <c r="R19" t="b">
        <f t="shared" si="2"/>
        <v>1</v>
      </c>
      <c r="S19" t="b">
        <f t="shared" si="3"/>
        <v>1</v>
      </c>
    </row>
    <row r="20" spans="1:19" ht="20.100000000000001" customHeight="1" x14ac:dyDescent="0.25">
      <c r="A20" s="26" t="s">
        <v>70</v>
      </c>
      <c r="B20" s="27" t="s">
        <v>32</v>
      </c>
      <c r="C20" s="28">
        <v>103</v>
      </c>
      <c r="D20" s="29" t="str">
        <f t="shared" si="4"/>
        <v/>
      </c>
      <c r="E20" s="28"/>
      <c r="F20" s="29">
        <f t="shared" si="5"/>
        <v>103</v>
      </c>
      <c r="G20" s="30">
        <v>52</v>
      </c>
      <c r="H20" s="31">
        <v>527</v>
      </c>
      <c r="I20" s="31">
        <v>230</v>
      </c>
      <c r="J20" s="32">
        <v>7055</v>
      </c>
      <c r="K20" s="33">
        <v>0</v>
      </c>
      <c r="L20" s="34" t="s">
        <v>38</v>
      </c>
      <c r="M20" s="42" t="s">
        <v>71</v>
      </c>
      <c r="N20" s="42" t="s">
        <v>72</v>
      </c>
      <c r="P20" t="b">
        <f t="shared" si="0"/>
        <v>1</v>
      </c>
      <c r="Q20" t="b">
        <f t="shared" si="1"/>
        <v>1</v>
      </c>
      <c r="R20" t="b">
        <f t="shared" si="2"/>
        <v>1</v>
      </c>
      <c r="S20" t="b">
        <f t="shared" si="3"/>
        <v>1</v>
      </c>
    </row>
    <row r="21" spans="1:19" ht="20.100000000000001" customHeight="1" x14ac:dyDescent="0.25">
      <c r="A21" s="26" t="s">
        <v>70</v>
      </c>
      <c r="B21" s="27" t="s">
        <v>32</v>
      </c>
      <c r="C21" s="28">
        <v>103</v>
      </c>
      <c r="D21" s="29" t="str">
        <f t="shared" si="4"/>
        <v/>
      </c>
      <c r="E21" s="28"/>
      <c r="F21" s="29">
        <f t="shared" si="5"/>
        <v>103</v>
      </c>
      <c r="G21" s="30">
        <v>52</v>
      </c>
      <c r="H21" s="31">
        <v>527</v>
      </c>
      <c r="I21" s="31">
        <v>230</v>
      </c>
      <c r="J21" s="32">
        <v>7056</v>
      </c>
      <c r="K21" s="33">
        <v>0</v>
      </c>
      <c r="L21" s="34" t="s">
        <v>38</v>
      </c>
      <c r="M21" s="42" t="s">
        <v>71</v>
      </c>
      <c r="N21" s="42" t="s">
        <v>72</v>
      </c>
      <c r="P21" t="b">
        <f t="shared" si="0"/>
        <v>1</v>
      </c>
      <c r="Q21" t="b">
        <f t="shared" si="1"/>
        <v>1</v>
      </c>
      <c r="R21" t="b">
        <f t="shared" si="2"/>
        <v>1</v>
      </c>
      <c r="S21" t="b">
        <f t="shared" si="3"/>
        <v>1</v>
      </c>
    </row>
    <row r="22" spans="1:19" ht="20.100000000000001" customHeight="1" x14ac:dyDescent="0.25">
      <c r="A22" s="26" t="s">
        <v>73</v>
      </c>
      <c r="B22" s="27" t="s">
        <v>38</v>
      </c>
      <c r="C22" s="28">
        <v>43.82</v>
      </c>
      <c r="D22" s="29">
        <f t="shared" si="4"/>
        <v>7.3</v>
      </c>
      <c r="E22" s="28"/>
      <c r="F22" s="29">
        <f t="shared" si="5"/>
        <v>36.520000000000003</v>
      </c>
      <c r="G22" s="30">
        <v>76</v>
      </c>
      <c r="H22" s="31">
        <v>561</v>
      </c>
      <c r="I22" s="31">
        <v>399</v>
      </c>
      <c r="J22" s="32">
        <v>0</v>
      </c>
      <c r="K22" s="33">
        <v>0</v>
      </c>
      <c r="L22" s="34" t="s">
        <v>38</v>
      </c>
      <c r="M22" s="42" t="s">
        <v>74</v>
      </c>
      <c r="N22" s="42" t="s">
        <v>75</v>
      </c>
      <c r="P22" t="b">
        <f t="shared" si="0"/>
        <v>1</v>
      </c>
      <c r="Q22" t="b">
        <f t="shared" si="1"/>
        <v>1</v>
      </c>
      <c r="R22" t="b">
        <f t="shared" si="2"/>
        <v>1</v>
      </c>
      <c r="S22" t="b">
        <f t="shared" si="3"/>
        <v>1</v>
      </c>
    </row>
    <row r="23" spans="1:19" ht="20.100000000000001" customHeight="1" x14ac:dyDescent="0.25">
      <c r="A23" s="26"/>
      <c r="B23" s="27"/>
      <c r="C23" s="28"/>
      <c r="D23" s="29" t="str">
        <f t="shared" si="4"/>
        <v/>
      </c>
      <c r="E23" s="28"/>
      <c r="F23" s="29" t="str">
        <f t="shared" si="5"/>
        <v/>
      </c>
      <c r="G23" s="30"/>
      <c r="H23" s="31"/>
      <c r="I23" s="31"/>
      <c r="J23" s="32"/>
      <c r="K23" s="33">
        <v>0</v>
      </c>
      <c r="L23" s="34" t="s">
        <v>38</v>
      </c>
      <c r="M23" s="42"/>
      <c r="N23" s="42"/>
      <c r="P23" t="b">
        <f t="shared" si="0"/>
        <v>1</v>
      </c>
      <c r="Q23" t="b">
        <f t="shared" si="1"/>
        <v>1</v>
      </c>
      <c r="R23" t="b">
        <f t="shared" si="2"/>
        <v>1</v>
      </c>
      <c r="S23" t="b">
        <f t="shared" si="3"/>
        <v>1</v>
      </c>
    </row>
    <row r="24" spans="1:19" ht="20.100000000000001" customHeight="1" x14ac:dyDescent="0.25">
      <c r="A24" s="26"/>
      <c r="B24" s="27"/>
      <c r="C24" s="28"/>
      <c r="D24" s="29" t="str">
        <f t="shared" si="4"/>
        <v/>
      </c>
      <c r="E24" s="28"/>
      <c r="F24" s="29" t="str">
        <f t="shared" si="5"/>
        <v/>
      </c>
      <c r="G24" s="30"/>
      <c r="H24" s="31"/>
      <c r="I24" s="31"/>
      <c r="J24" s="32"/>
      <c r="K24" s="33">
        <v>0</v>
      </c>
      <c r="L24" s="34" t="s">
        <v>38</v>
      </c>
      <c r="M24" s="42"/>
      <c r="N24" s="42"/>
      <c r="P24" t="b">
        <f t="shared" si="0"/>
        <v>1</v>
      </c>
      <c r="Q24" t="b">
        <f t="shared" si="1"/>
        <v>1</v>
      </c>
      <c r="R24" t="b">
        <f t="shared" si="2"/>
        <v>1</v>
      </c>
      <c r="S24" t="b">
        <f t="shared" si="3"/>
        <v>1</v>
      </c>
    </row>
    <row r="25" spans="1:19" ht="20.100000000000001" customHeight="1" x14ac:dyDescent="0.25">
      <c r="A25" s="26"/>
      <c r="B25" s="27"/>
      <c r="C25" s="28"/>
      <c r="D25" s="29" t="str">
        <f t="shared" si="4"/>
        <v/>
      </c>
      <c r="E25" s="28"/>
      <c r="F25" s="29" t="str">
        <f t="shared" si="5"/>
        <v/>
      </c>
      <c r="G25" s="30"/>
      <c r="H25" s="31"/>
      <c r="I25" s="31"/>
      <c r="J25" s="32"/>
      <c r="K25" s="33">
        <v>0</v>
      </c>
      <c r="L25" s="34" t="s">
        <v>38</v>
      </c>
      <c r="M25" s="42"/>
      <c r="N25" s="42"/>
      <c r="P25" t="b">
        <f t="shared" si="0"/>
        <v>1</v>
      </c>
      <c r="Q25" t="b">
        <f t="shared" si="1"/>
        <v>1</v>
      </c>
      <c r="R25" t="b">
        <f t="shared" si="2"/>
        <v>1</v>
      </c>
      <c r="S25" t="b">
        <f t="shared" si="3"/>
        <v>1</v>
      </c>
    </row>
    <row r="26" spans="1:19" ht="20.100000000000001" customHeight="1" x14ac:dyDescent="0.25">
      <c r="A26" s="26"/>
      <c r="B26" s="27"/>
      <c r="C26" s="28"/>
      <c r="D26" s="29" t="str">
        <f t="shared" si="4"/>
        <v/>
      </c>
      <c r="E26" s="28"/>
      <c r="F26" s="29" t="str">
        <f t="shared" si="5"/>
        <v/>
      </c>
      <c r="G26" s="30"/>
      <c r="H26" s="31"/>
      <c r="I26" s="31"/>
      <c r="J26" s="32"/>
      <c r="K26" s="33">
        <v>0</v>
      </c>
      <c r="L26" s="34" t="s">
        <v>38</v>
      </c>
      <c r="M26" s="42"/>
      <c r="N26" s="42"/>
      <c r="P26" t="b">
        <f t="shared" si="0"/>
        <v>1</v>
      </c>
      <c r="Q26" t="b">
        <f t="shared" si="1"/>
        <v>1</v>
      </c>
      <c r="R26" t="b">
        <f t="shared" si="2"/>
        <v>1</v>
      </c>
      <c r="S26" t="b">
        <f t="shared" si="3"/>
        <v>1</v>
      </c>
    </row>
    <row r="27" spans="1:19" ht="20.100000000000001" customHeight="1" x14ac:dyDescent="0.25">
      <c r="A27" s="26"/>
      <c r="B27" s="27"/>
      <c r="C27" s="28"/>
      <c r="D27" s="29" t="str">
        <f t="shared" si="4"/>
        <v/>
      </c>
      <c r="E27" s="28"/>
      <c r="F27" s="29" t="str">
        <f t="shared" si="5"/>
        <v/>
      </c>
      <c r="G27" s="30"/>
      <c r="H27" s="31"/>
      <c r="I27" s="31"/>
      <c r="J27" s="32"/>
      <c r="K27" s="33">
        <v>0</v>
      </c>
      <c r="L27" s="34" t="s">
        <v>38</v>
      </c>
      <c r="M27" s="42"/>
      <c r="N27" s="42"/>
      <c r="P27" t="b">
        <f t="shared" si="0"/>
        <v>1</v>
      </c>
      <c r="Q27" t="b">
        <f t="shared" si="1"/>
        <v>1</v>
      </c>
      <c r="R27" t="b">
        <f t="shared" si="2"/>
        <v>1</v>
      </c>
      <c r="S27" t="b">
        <f t="shared" si="3"/>
        <v>1</v>
      </c>
    </row>
    <row r="28" spans="1:19" ht="20.100000000000001" customHeight="1" x14ac:dyDescent="0.25">
      <c r="A28" s="26"/>
      <c r="B28" s="27"/>
      <c r="C28" s="28"/>
      <c r="D28" s="29" t="str">
        <f t="shared" si="4"/>
        <v/>
      </c>
      <c r="E28" s="28"/>
      <c r="F28" s="29" t="str">
        <f t="shared" si="5"/>
        <v/>
      </c>
      <c r="G28" s="30"/>
      <c r="H28" s="31"/>
      <c r="I28" s="31"/>
      <c r="J28" s="32"/>
      <c r="K28" s="33">
        <v>0</v>
      </c>
      <c r="L28" s="34" t="s">
        <v>38</v>
      </c>
      <c r="M28" s="42"/>
      <c r="N28" s="42"/>
      <c r="P28" t="b">
        <f t="shared" si="0"/>
        <v>1</v>
      </c>
      <c r="Q28" t="b">
        <f t="shared" si="1"/>
        <v>1</v>
      </c>
      <c r="R28" t="b">
        <f t="shared" si="2"/>
        <v>1</v>
      </c>
      <c r="S28" t="b">
        <f t="shared" si="3"/>
        <v>1</v>
      </c>
    </row>
    <row r="29" spans="1:19" ht="20.100000000000001" customHeight="1" x14ac:dyDescent="0.25">
      <c r="A29" s="26"/>
      <c r="B29" s="27"/>
      <c r="C29" s="28"/>
      <c r="D29" s="29" t="str">
        <f t="shared" si="4"/>
        <v/>
      </c>
      <c r="E29" s="28"/>
      <c r="F29" s="29" t="str">
        <f t="shared" si="5"/>
        <v/>
      </c>
      <c r="G29" s="30"/>
      <c r="H29" s="31"/>
      <c r="I29" s="31"/>
      <c r="J29" s="32"/>
      <c r="K29" s="33">
        <v>0</v>
      </c>
      <c r="L29" s="34" t="s">
        <v>38</v>
      </c>
      <c r="M29" s="42"/>
      <c r="N29" s="42"/>
      <c r="P29" t="b">
        <f t="shared" si="0"/>
        <v>1</v>
      </c>
      <c r="Q29" t="b">
        <f t="shared" si="1"/>
        <v>1</v>
      </c>
      <c r="R29" t="b">
        <f t="shared" si="2"/>
        <v>1</v>
      </c>
      <c r="S29" t="b">
        <f t="shared" si="3"/>
        <v>1</v>
      </c>
    </row>
    <row r="30" spans="1:19" ht="20.100000000000001" customHeight="1" x14ac:dyDescent="0.25">
      <c r="A30" s="26"/>
      <c r="B30" s="27"/>
      <c r="C30" s="28"/>
      <c r="D30" s="29" t="str">
        <f t="shared" si="4"/>
        <v/>
      </c>
      <c r="E30" s="28"/>
      <c r="F30" s="29" t="str">
        <f t="shared" si="5"/>
        <v/>
      </c>
      <c r="G30" s="30"/>
      <c r="H30" s="31"/>
      <c r="I30" s="31"/>
      <c r="J30" s="32"/>
      <c r="K30" s="33">
        <v>0</v>
      </c>
      <c r="L30" s="34" t="s">
        <v>38</v>
      </c>
      <c r="M30" s="42"/>
      <c r="N30" s="42"/>
      <c r="P30" t="b">
        <f t="shared" si="0"/>
        <v>1</v>
      </c>
      <c r="Q30" t="b">
        <f t="shared" si="1"/>
        <v>1</v>
      </c>
      <c r="R30" t="b">
        <f t="shared" si="2"/>
        <v>1</v>
      </c>
      <c r="S30" t="b">
        <f t="shared" si="3"/>
        <v>1</v>
      </c>
    </row>
    <row r="31" spans="1:19" ht="20.100000000000001" customHeight="1" thickBot="1" x14ac:dyDescent="0.3">
      <c r="A31" s="26"/>
      <c r="B31" s="27"/>
      <c r="C31" s="28"/>
      <c r="D31" s="35" t="str">
        <f t="shared" si="4"/>
        <v/>
      </c>
      <c r="E31" s="28"/>
      <c r="F31" s="35" t="str">
        <f t="shared" si="5"/>
        <v/>
      </c>
      <c r="G31" s="30"/>
      <c r="H31" s="31"/>
      <c r="I31" s="31"/>
      <c r="J31" s="32"/>
      <c r="K31" s="33">
        <v>0</v>
      </c>
      <c r="L31" s="34" t="s">
        <v>38</v>
      </c>
      <c r="M31" s="42"/>
      <c r="N31" s="42"/>
      <c r="P31" t="b">
        <f t="shared" si="0"/>
        <v>1</v>
      </c>
      <c r="Q31" t="b">
        <f t="shared" si="1"/>
        <v>1</v>
      </c>
      <c r="R31" t="b">
        <f t="shared" si="2"/>
        <v>1</v>
      </c>
      <c r="S31" t="b">
        <f t="shared" si="3"/>
        <v>1</v>
      </c>
    </row>
    <row r="32" spans="1:19" ht="20.100000000000001" customHeight="1" thickBot="1" x14ac:dyDescent="0.25">
      <c r="A32" s="304" t="s">
        <v>33</v>
      </c>
      <c r="B32" s="305"/>
      <c r="C32" s="36">
        <f>SUM(C12:C31)</f>
        <v>906.94</v>
      </c>
      <c r="D32" s="36">
        <f>SUM(D12:D31)</f>
        <v>47.79</v>
      </c>
      <c r="E32" s="36"/>
      <c r="F32" s="36">
        <f>SUM(F12:F31)</f>
        <v>859.15</v>
      </c>
      <c r="G32" s="36"/>
      <c r="H32" s="36"/>
      <c r="I32" s="36"/>
      <c r="J32" s="36"/>
      <c r="K32" s="36"/>
      <c r="L32" s="37"/>
      <c r="M32" s="43"/>
      <c r="N32" s="44"/>
    </row>
    <row r="34" spans="2:3" x14ac:dyDescent="0.2">
      <c r="B34" s="334" t="s">
        <v>34</v>
      </c>
      <c r="C34" s="336"/>
    </row>
    <row r="35" spans="2:3" x14ac:dyDescent="0.2">
      <c r="B35" s="38" t="s">
        <v>35</v>
      </c>
      <c r="C35" s="39" t="s">
        <v>36</v>
      </c>
    </row>
    <row r="36" spans="2:3" x14ac:dyDescent="0.2">
      <c r="B36" s="38" t="s">
        <v>30</v>
      </c>
      <c r="C36" s="39" t="s">
        <v>37</v>
      </c>
    </row>
    <row r="37" spans="2:3" x14ac:dyDescent="0.2">
      <c r="B37" s="38" t="s">
        <v>38</v>
      </c>
      <c r="C37" s="39" t="s">
        <v>39</v>
      </c>
    </row>
    <row r="38" spans="2:3" x14ac:dyDescent="0.2">
      <c r="B38" s="40" t="s">
        <v>32</v>
      </c>
      <c r="C38" s="41" t="s">
        <v>40</v>
      </c>
    </row>
  </sheetData>
  <sheetProtection sheet="1" objects="1" scenarios="1"/>
  <mergeCells count="6">
    <mergeCell ref="G8:L8"/>
    <mergeCell ref="G9:L9"/>
    <mergeCell ref="A32:B32"/>
    <mergeCell ref="B34:C34"/>
    <mergeCell ref="B1:E1"/>
    <mergeCell ref="B3:E3"/>
  </mergeCells>
  <phoneticPr fontId="5" type="noConversion"/>
  <conditionalFormatting sqref="L12:L31">
    <cfRule type="expression" priority="1" stopIfTrue="1">
      <formula>AND(SUM($P12:$T12)&gt;0,NOT(ISBLANK(L12)))</formula>
    </cfRule>
    <cfRule type="expression" dxfId="20" priority="2" stopIfTrue="1">
      <formula>SUM($P12:$T12)&gt;0</formula>
    </cfRule>
  </conditionalFormatting>
  <conditionalFormatting sqref="E5 C12:C31 C5 B1:E1 B3:E3">
    <cfRule type="expression" dxfId="19" priority="3" stopIfTrue="1">
      <formula>ISBLANK(B1)</formula>
    </cfRule>
  </conditionalFormatting>
  <conditionalFormatting sqref="M12:N31">
    <cfRule type="expression" dxfId="18" priority="4" stopIfTrue="1">
      <formula>AND(NOT(ISBLANK($C12)),ISBLANK(M12))</formula>
    </cfRule>
  </conditionalFormatting>
  <conditionalFormatting sqref="B12:B31">
    <cfRule type="expression" dxfId="17" priority="5" stopIfTrue="1">
      <formula>AND(NOT(ISBLANK(C12)),ISBLANK(B12))</formula>
    </cfRule>
  </conditionalFormatting>
  <conditionalFormatting sqref="A12:A31">
    <cfRule type="expression" dxfId="16" priority="6" stopIfTrue="1">
      <formula>AND(NOT(ISBLANK(C12)),ISBLANK(A12))</formula>
    </cfRule>
  </conditionalFormatting>
  <conditionalFormatting sqref="G12:G31">
    <cfRule type="expression" dxfId="15" priority="7" stopIfTrue="1">
      <formula>AND(ISBLANK(G12),NOT(ISBLANK(C12)))</formula>
    </cfRule>
  </conditionalFormatting>
  <conditionalFormatting sqref="H12:I31">
    <cfRule type="expression" dxfId="14" priority="8" stopIfTrue="1">
      <formula>AND(ISBLANK(H12),NOT(ISBLANK($C12)))</formula>
    </cfRule>
  </conditionalFormatting>
  <conditionalFormatting sqref="J12:J31">
    <cfRule type="expression" dxfId="13" priority="9" stopIfTrue="1">
      <formula>AND(ISBLANK(J12),NOT(ISBLANK(C12)))</formula>
    </cfRule>
  </conditionalFormatting>
  <conditionalFormatting sqref="E12:E31">
    <cfRule type="expression" dxfId="12" priority="10" stopIfTrue="1">
      <formula>AND(NOT(ISBLANK(C12)),ISBLANK(E12),B12="S")</formula>
    </cfRule>
  </conditionalFormatting>
  <dataValidations count="5">
    <dataValidation type="list" allowBlank="1" showInputMessage="1" showErrorMessage="1" sqref="B1:E1" xr:uid="{00000000-0002-0000-0C00-000000000000}">
      <formula1>"BARCLAYCARD,CORPORATE CARD"</formula1>
    </dataValidation>
    <dataValidation type="date" allowBlank="1" showInputMessage="1" showErrorMessage="1" sqref="E5" xr:uid="{00000000-0002-0000-0C00-000001000000}">
      <formula1>C5+1</formula1>
      <formula2>NOW()</formula2>
    </dataValidation>
    <dataValidation type="date" allowBlank="1" showInputMessage="1" showErrorMessage="1" sqref="C5" xr:uid="{00000000-0002-0000-0C00-000002000000}">
      <formula1>NOW()-120</formula1>
      <formula2>NOW()</formula2>
    </dataValidation>
    <dataValidation type="custom" allowBlank="1" showInputMessage="1" showErrorMessage="1" sqref="G12:J31" xr:uid="{00000000-0002-0000-0C00-000003000000}">
      <formula1>P12=TRUE</formula1>
    </dataValidation>
    <dataValidation type="list" allowBlank="1" showInputMessage="1" showErrorMessage="1" sqref="B12:B31" xr:uid="{00000000-0002-0000-0C00-000004000000}">
      <formula1>$B$35:$B$38</formula1>
    </dataValidation>
  </dataValidations>
  <pageMargins left="0.75" right="0.75" top="1" bottom="1" header="0.5" footer="0.5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H37"/>
  <sheetViews>
    <sheetView workbookViewId="0">
      <selection activeCell="I39" sqref="C31:I39"/>
    </sheetView>
  </sheetViews>
  <sheetFormatPr defaultRowHeight="12.75" x14ac:dyDescent="0.2"/>
  <sheetData>
    <row r="1" spans="1:8" x14ac:dyDescent="0.2">
      <c r="A1" s="54" t="s">
        <v>6</v>
      </c>
      <c r="B1" s="14" t="s">
        <v>7</v>
      </c>
      <c r="C1" s="14" t="s">
        <v>8</v>
      </c>
      <c r="D1" s="14" t="s">
        <v>7</v>
      </c>
      <c r="E1" s="14" t="s">
        <v>9</v>
      </c>
      <c r="F1" s="14" t="s">
        <v>10</v>
      </c>
      <c r="G1" s="50" t="s">
        <v>76</v>
      </c>
      <c r="H1" s="51" t="s">
        <v>77</v>
      </c>
    </row>
    <row r="2" spans="1:8" x14ac:dyDescent="0.2">
      <c r="A2" s="47" t="s">
        <v>78</v>
      </c>
      <c r="B2" s="27" t="s">
        <v>30</v>
      </c>
      <c r="C2" s="28">
        <v>104.2</v>
      </c>
      <c r="D2" s="28">
        <v>0</v>
      </c>
      <c r="E2" s="28"/>
      <c r="F2" s="28">
        <f t="shared" ref="F2:F13" si="0">C2-D2</f>
        <v>104.2</v>
      </c>
      <c r="G2" s="49">
        <v>110</v>
      </c>
      <c r="H2" s="46">
        <v>8052</v>
      </c>
    </row>
    <row r="3" spans="1:8" x14ac:dyDescent="0.2">
      <c r="A3" s="47" t="s">
        <v>79</v>
      </c>
      <c r="B3" s="27" t="s">
        <v>30</v>
      </c>
      <c r="C3" s="28">
        <v>16.399999999999999</v>
      </c>
      <c r="D3" s="28">
        <v>0</v>
      </c>
      <c r="E3" s="28"/>
      <c r="F3" s="28">
        <f t="shared" si="0"/>
        <v>16.399999999999999</v>
      </c>
      <c r="G3" s="49">
        <v>110</v>
      </c>
      <c r="H3" s="46">
        <v>8052</v>
      </c>
    </row>
    <row r="4" spans="1:8" x14ac:dyDescent="0.2">
      <c r="A4" s="47" t="s">
        <v>80</v>
      </c>
      <c r="B4" s="27" t="s">
        <v>81</v>
      </c>
      <c r="C4" s="28">
        <v>194.16</v>
      </c>
      <c r="D4" s="28">
        <v>0</v>
      </c>
      <c r="E4" s="28"/>
      <c r="F4" s="28">
        <f t="shared" si="0"/>
        <v>194.16</v>
      </c>
      <c r="G4" s="49">
        <v>115</v>
      </c>
      <c r="H4" s="46">
        <v>4014</v>
      </c>
    </row>
    <row r="5" spans="1:8" x14ac:dyDescent="0.2">
      <c r="A5" s="47" t="s">
        <v>82</v>
      </c>
      <c r="B5" s="27" t="s">
        <v>38</v>
      </c>
      <c r="C5" s="53">
        <v>11.95</v>
      </c>
      <c r="D5" s="28">
        <f t="shared" ref="D5:D11" si="1">IF(B5="S",IF(ISBLANK(E5),ROUND(C5*0.2/1.2,2),E5),"")</f>
        <v>1.99</v>
      </c>
      <c r="E5" s="28"/>
      <c r="F5" s="28">
        <f t="shared" si="0"/>
        <v>9.9599999999999991</v>
      </c>
      <c r="G5" s="49">
        <v>110</v>
      </c>
      <c r="H5" s="46">
        <v>4400</v>
      </c>
    </row>
    <row r="6" spans="1:8" x14ac:dyDescent="0.2">
      <c r="A6" s="47" t="s">
        <v>82</v>
      </c>
      <c r="B6" s="27" t="s">
        <v>38</v>
      </c>
      <c r="C6" s="53">
        <v>12</v>
      </c>
      <c r="D6" s="28">
        <f t="shared" si="1"/>
        <v>2</v>
      </c>
      <c r="E6" s="28"/>
      <c r="F6" s="28">
        <f t="shared" si="0"/>
        <v>10</v>
      </c>
      <c r="G6" s="49">
        <v>110</v>
      </c>
      <c r="H6" s="46">
        <v>4400</v>
      </c>
    </row>
    <row r="7" spans="1:8" x14ac:dyDescent="0.2">
      <c r="A7" s="47" t="s">
        <v>79</v>
      </c>
      <c r="B7" s="27" t="s">
        <v>38</v>
      </c>
      <c r="C7" s="53">
        <v>53.97</v>
      </c>
      <c r="D7" s="28">
        <f t="shared" si="1"/>
        <v>9</v>
      </c>
      <c r="E7" s="28"/>
      <c r="F7" s="28">
        <f t="shared" si="0"/>
        <v>44.97</v>
      </c>
      <c r="G7" s="49">
        <v>110</v>
      </c>
      <c r="H7" s="46">
        <v>4400</v>
      </c>
    </row>
    <row r="8" spans="1:8" x14ac:dyDescent="0.2">
      <c r="A8" s="47" t="s">
        <v>80</v>
      </c>
      <c r="B8" s="27" t="s">
        <v>83</v>
      </c>
      <c r="C8" s="53">
        <v>144.25</v>
      </c>
      <c r="D8" s="28">
        <f t="shared" si="1"/>
        <v>24.04</v>
      </c>
      <c r="E8" s="28"/>
      <c r="F8" s="28">
        <f t="shared" si="0"/>
        <v>120.21000000000001</v>
      </c>
      <c r="G8" s="49">
        <v>115</v>
      </c>
      <c r="H8" s="46">
        <v>4014</v>
      </c>
    </row>
    <row r="9" spans="1:8" x14ac:dyDescent="0.2">
      <c r="A9" s="47" t="s">
        <v>84</v>
      </c>
      <c r="B9" s="27" t="s">
        <v>83</v>
      </c>
      <c r="C9" s="53">
        <v>59.99</v>
      </c>
      <c r="D9" s="28">
        <f t="shared" si="1"/>
        <v>10</v>
      </c>
      <c r="E9" s="28"/>
      <c r="F9" s="28">
        <f t="shared" si="0"/>
        <v>49.99</v>
      </c>
      <c r="G9" s="49">
        <v>110</v>
      </c>
      <c r="H9" s="46">
        <v>4400</v>
      </c>
    </row>
    <row r="10" spans="1:8" x14ac:dyDescent="0.2">
      <c r="A10" s="47" t="s">
        <v>85</v>
      </c>
      <c r="B10" s="27" t="s">
        <v>83</v>
      </c>
      <c r="C10" s="53">
        <v>194.4</v>
      </c>
      <c r="D10" s="28">
        <f t="shared" si="1"/>
        <v>32.4</v>
      </c>
      <c r="E10" s="28"/>
      <c r="F10" s="48">
        <f t="shared" si="0"/>
        <v>162</v>
      </c>
      <c r="G10" s="49">
        <v>110</v>
      </c>
      <c r="H10" s="46">
        <v>4400</v>
      </c>
    </row>
    <row r="11" spans="1:8" x14ac:dyDescent="0.2">
      <c r="A11" s="47" t="s">
        <v>86</v>
      </c>
      <c r="B11" s="27" t="s">
        <v>83</v>
      </c>
      <c r="C11" s="53">
        <v>3.1</v>
      </c>
      <c r="D11" s="29">
        <f t="shared" si="1"/>
        <v>0.52</v>
      </c>
      <c r="E11" s="28"/>
      <c r="F11" s="48">
        <f t="shared" si="0"/>
        <v>2.58</v>
      </c>
      <c r="G11" s="49">
        <v>115</v>
      </c>
      <c r="H11" s="46">
        <v>4014</v>
      </c>
    </row>
    <row r="12" spans="1:8" x14ac:dyDescent="0.2">
      <c r="A12" s="47" t="s">
        <v>86</v>
      </c>
      <c r="B12" s="27" t="s">
        <v>87</v>
      </c>
      <c r="C12" s="28">
        <v>13.2</v>
      </c>
      <c r="D12" s="28">
        <v>0</v>
      </c>
      <c r="E12" s="28"/>
      <c r="F12" s="48">
        <f t="shared" si="0"/>
        <v>13.2</v>
      </c>
      <c r="G12" s="49">
        <v>115</v>
      </c>
      <c r="H12" s="46">
        <v>4014</v>
      </c>
    </row>
    <row r="13" spans="1:8" x14ac:dyDescent="0.2">
      <c r="A13" s="47" t="s">
        <v>86</v>
      </c>
      <c r="B13" s="27" t="s">
        <v>87</v>
      </c>
      <c r="C13" s="28">
        <v>24.75</v>
      </c>
      <c r="D13" s="29">
        <v>0</v>
      </c>
      <c r="E13" s="28"/>
      <c r="F13" s="48">
        <f t="shared" si="0"/>
        <v>24.75</v>
      </c>
      <c r="G13" s="49">
        <v>115</v>
      </c>
      <c r="H13" s="46">
        <v>4014</v>
      </c>
    </row>
    <row r="19" spans="2:7" x14ac:dyDescent="0.2">
      <c r="D19" t="s">
        <v>88</v>
      </c>
      <c r="E19" t="s">
        <v>89</v>
      </c>
      <c r="G19" t="s">
        <v>90</v>
      </c>
    </row>
    <row r="20" spans="2:7" x14ac:dyDescent="0.2">
      <c r="C20" t="s">
        <v>91</v>
      </c>
      <c r="D20" s="52">
        <f>SUM(C5:C11)</f>
        <v>479.66000000000008</v>
      </c>
      <c r="E20" s="52">
        <f>SUM(D5:D11)</f>
        <v>79.95</v>
      </c>
      <c r="F20" s="52"/>
      <c r="G20" s="52">
        <f t="shared" ref="G20" si="2">SUM(F5:F11)</f>
        <v>399.71</v>
      </c>
    </row>
    <row r="23" spans="2:7" x14ac:dyDescent="0.2">
      <c r="B23">
        <v>110</v>
      </c>
      <c r="C23">
        <v>4400</v>
      </c>
      <c r="D23" s="52">
        <f>SUM(C5:C7)</f>
        <v>77.92</v>
      </c>
      <c r="E23" s="52">
        <f t="shared" ref="E23:G23" si="3">SUM(D5:D7)</f>
        <v>12.99</v>
      </c>
      <c r="F23" s="52"/>
      <c r="G23" s="52">
        <f t="shared" si="3"/>
        <v>64.930000000000007</v>
      </c>
    </row>
    <row r="24" spans="2:7" x14ac:dyDescent="0.2">
      <c r="B24">
        <v>110</v>
      </c>
      <c r="C24">
        <v>4400</v>
      </c>
      <c r="D24" s="52">
        <f>SUM(C9:C10)</f>
        <v>254.39000000000001</v>
      </c>
      <c r="E24" s="52">
        <f t="shared" ref="E24:G24" si="4">SUM(D9:D10)</f>
        <v>42.4</v>
      </c>
      <c r="F24" s="52">
        <f t="shared" si="4"/>
        <v>0</v>
      </c>
      <c r="G24" s="52">
        <f t="shared" si="4"/>
        <v>211.99</v>
      </c>
    </row>
    <row r="25" spans="2:7" x14ac:dyDescent="0.2">
      <c r="B25">
        <v>115</v>
      </c>
      <c r="C25">
        <v>4014</v>
      </c>
      <c r="D25" s="52">
        <f>SUM(C8)</f>
        <v>144.25</v>
      </c>
      <c r="E25" s="52">
        <f>SUM(D8)</f>
        <v>24.04</v>
      </c>
      <c r="F25" s="52"/>
      <c r="G25" s="52">
        <f>SUM(F8)</f>
        <v>120.21000000000001</v>
      </c>
    </row>
    <row r="26" spans="2:7" x14ac:dyDescent="0.2">
      <c r="B26">
        <v>115</v>
      </c>
      <c r="C26">
        <v>4014</v>
      </c>
      <c r="D26" s="52">
        <f>SUM(C11)</f>
        <v>3.1</v>
      </c>
      <c r="E26" s="52">
        <f t="shared" ref="E26:G26" si="5">SUM(D11)</f>
        <v>0.52</v>
      </c>
      <c r="F26" s="52">
        <f t="shared" si="5"/>
        <v>0</v>
      </c>
      <c r="G26" s="52">
        <f t="shared" si="5"/>
        <v>2.58</v>
      </c>
    </row>
    <row r="31" spans="2:7" x14ac:dyDescent="0.2">
      <c r="C31" t="s">
        <v>92</v>
      </c>
    </row>
    <row r="32" spans="2:7" x14ac:dyDescent="0.2">
      <c r="B32">
        <v>110</v>
      </c>
      <c r="C32">
        <v>8052</v>
      </c>
      <c r="D32" s="52">
        <f>SUM(C2:C3)</f>
        <v>120.6</v>
      </c>
      <c r="E32" s="52">
        <f t="shared" ref="E32:G32" si="6">SUM(D2:D3)</f>
        <v>0</v>
      </c>
      <c r="F32" s="52">
        <f t="shared" si="6"/>
        <v>0</v>
      </c>
      <c r="G32" s="52">
        <f t="shared" si="6"/>
        <v>120.6</v>
      </c>
    </row>
    <row r="33" spans="2:7" x14ac:dyDescent="0.2">
      <c r="B33">
        <v>115</v>
      </c>
      <c r="C33">
        <v>4014</v>
      </c>
      <c r="D33" s="52">
        <f>SUM(C4)</f>
        <v>194.16</v>
      </c>
      <c r="E33" s="52">
        <f t="shared" ref="E33:G33" si="7">SUM(D4)</f>
        <v>0</v>
      </c>
      <c r="F33" s="52">
        <f t="shared" si="7"/>
        <v>0</v>
      </c>
      <c r="G33" s="52">
        <f t="shared" si="7"/>
        <v>194.16</v>
      </c>
    </row>
    <row r="36" spans="2:7" x14ac:dyDescent="0.2">
      <c r="C36" t="s">
        <v>93</v>
      </c>
    </row>
    <row r="37" spans="2:7" x14ac:dyDescent="0.2">
      <c r="B37">
        <v>115</v>
      </c>
      <c r="C37">
        <v>4014</v>
      </c>
      <c r="D37" s="52">
        <f>SUM(C12:C13)</f>
        <v>37.950000000000003</v>
      </c>
      <c r="E37" s="52">
        <f t="shared" ref="E37:G37" si="8">SUM(D12:D13)</f>
        <v>0</v>
      </c>
      <c r="F37" s="52">
        <f t="shared" si="8"/>
        <v>0</v>
      </c>
      <c r="G37" s="52">
        <f t="shared" si="8"/>
        <v>37.950000000000003</v>
      </c>
    </row>
  </sheetData>
  <sortState xmlns:xlrd2="http://schemas.microsoft.com/office/spreadsheetml/2017/richdata2" ref="A2:H13">
    <sortCondition ref="B2:B13"/>
  </sortState>
  <conditionalFormatting sqref="C2:C13">
    <cfRule type="expression" dxfId="11" priority="8" stopIfTrue="1">
      <formula>ISBLANK(C2)</formula>
    </cfRule>
  </conditionalFormatting>
  <conditionalFormatting sqref="B2 B6:B13">
    <cfRule type="expression" dxfId="10" priority="9" stopIfTrue="1">
      <formula>AND(NOT(ISBLANK(C2)),ISBLANK(B2))</formula>
    </cfRule>
  </conditionalFormatting>
  <conditionalFormatting sqref="A2 A7:A13">
    <cfRule type="expression" dxfId="9" priority="10" stopIfTrue="1">
      <formula>AND(NOT(ISBLANK(C2)),ISBLANK(A2))</formula>
    </cfRule>
  </conditionalFormatting>
  <conditionalFormatting sqref="E2:E12">
    <cfRule type="expression" dxfId="8" priority="11" stopIfTrue="1">
      <formula>AND(NOT(ISBLANK(C2)),ISBLANK(E2),B2="S")</formula>
    </cfRule>
  </conditionalFormatting>
  <conditionalFormatting sqref="E13">
    <cfRule type="expression" dxfId="7" priority="12" stopIfTrue="1">
      <formula>AND(NOT(ISBLANK(C14)),ISBLANK(E13),B14="S")</formula>
    </cfRule>
  </conditionalFormatting>
  <conditionalFormatting sqref="B3:B4">
    <cfRule type="expression" dxfId="6" priority="6" stopIfTrue="1">
      <formula>AND(NOT(ISBLANK(C3)),ISBLANK(B3))</formula>
    </cfRule>
  </conditionalFormatting>
  <conditionalFormatting sqref="A3:A4">
    <cfRule type="expression" dxfId="5" priority="7" stopIfTrue="1">
      <formula>AND(NOT(ISBLANK(C3)),ISBLANK(A3))</formula>
    </cfRule>
  </conditionalFormatting>
  <conditionalFormatting sqref="D2:D11">
    <cfRule type="expression" dxfId="4" priority="5" stopIfTrue="1">
      <formula>AND(NOT(ISBLANK(B2)),ISBLANK(D2),A2="S")</formula>
    </cfRule>
  </conditionalFormatting>
  <conditionalFormatting sqref="A6">
    <cfRule type="expression" dxfId="3" priority="4" stopIfTrue="1">
      <formula>AND(NOT(ISBLANK(C6)),ISBLANK(A6))</formula>
    </cfRule>
  </conditionalFormatting>
  <conditionalFormatting sqref="F2:F9">
    <cfRule type="expression" dxfId="2" priority="3" stopIfTrue="1">
      <formula>ISBLANK(F2)</formula>
    </cfRule>
  </conditionalFormatting>
  <conditionalFormatting sqref="B5">
    <cfRule type="expression" dxfId="1" priority="1" stopIfTrue="1">
      <formula>AND(NOT(ISBLANK(C5)),ISBLANK(B5))</formula>
    </cfRule>
  </conditionalFormatting>
  <conditionalFormatting sqref="A5">
    <cfRule type="expression" dxfId="0" priority="2" stopIfTrue="1">
      <formula>AND(NOT(ISBLANK(C5)),ISBLANK(A5))</formula>
    </cfRule>
  </conditionalFormatting>
  <dataValidations count="1">
    <dataValidation type="list" allowBlank="1" showInputMessage="1" showErrorMessage="1" sqref="B2:B13" xr:uid="{00000000-0002-0000-0D00-000000000000}">
      <formula1>$B$42:$B$45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  <pageSetUpPr fitToPage="1"/>
  </sheetPr>
  <dimension ref="A1:Y22"/>
  <sheetViews>
    <sheetView zoomScale="90" workbookViewId="0">
      <selection activeCell="B3" sqref="B3:D3"/>
    </sheetView>
  </sheetViews>
  <sheetFormatPr defaultColWidth="9.140625" defaultRowHeight="12.75" outlineLevelCol="1" x14ac:dyDescent="0.2"/>
  <cols>
    <col min="1" max="1" width="11.85546875" bestFit="1" customWidth="1"/>
    <col min="2" max="2" width="10.42578125" customWidth="1"/>
    <col min="3" max="5" width="15.7109375" style="72" customWidth="1"/>
    <col min="6" max="6" width="8.42578125" style="73" customWidth="1"/>
    <col min="7" max="7" width="9" style="73" customWidth="1"/>
    <col min="8" max="8" width="11.28515625" bestFit="1" customWidth="1"/>
    <col min="9" max="9" width="0.7109375" customWidth="1"/>
    <col min="10" max="10" width="33.85546875" style="73" customWidth="1"/>
    <col min="11" max="11" width="40.85546875" style="73" customWidth="1"/>
    <col min="12" max="12" width="34.42578125" bestFit="1" customWidth="1"/>
    <col min="13" max="13" width="47.7109375" customWidth="1"/>
    <col min="15" max="18" width="0" hidden="1" customWidth="1" outlineLevel="1"/>
    <col min="19" max="19" width="9.140625" collapsed="1"/>
  </cols>
  <sheetData>
    <row r="1" spans="1:25" ht="36.75" customHeight="1" x14ac:dyDescent="0.2">
      <c r="A1" s="181" t="s">
        <v>0</v>
      </c>
      <c r="B1" s="298" t="s">
        <v>100</v>
      </c>
      <c r="C1" s="299"/>
      <c r="D1" s="299"/>
      <c r="E1" s="299"/>
      <c r="F1" s="69"/>
      <c r="G1" s="70"/>
      <c r="H1" s="70"/>
      <c r="I1" s="1"/>
      <c r="J1" s="1"/>
      <c r="K1" s="70"/>
      <c r="L1" s="71"/>
      <c r="M1" s="3"/>
      <c r="N1" s="4"/>
    </row>
    <row r="2" spans="1:25" x14ac:dyDescent="0.2">
      <c r="A2" s="5"/>
      <c r="M2" s="6"/>
    </row>
    <row r="3" spans="1:25" ht="17.25" customHeight="1" x14ac:dyDescent="0.2">
      <c r="A3" s="7" t="s">
        <v>2</v>
      </c>
      <c r="B3" s="298" t="s">
        <v>142</v>
      </c>
      <c r="C3" s="299"/>
      <c r="D3" s="299"/>
      <c r="E3" s="74"/>
      <c r="F3" s="75"/>
      <c r="G3" s="75"/>
      <c r="H3" s="8"/>
      <c r="I3" s="8"/>
      <c r="J3" s="75"/>
      <c r="M3" s="6"/>
    </row>
    <row r="4" spans="1:25" ht="18" customHeight="1" x14ac:dyDescent="0.2">
      <c r="A4" s="5"/>
      <c r="M4" s="6"/>
    </row>
    <row r="5" spans="1:25" ht="17.25" customHeight="1" x14ac:dyDescent="0.2">
      <c r="A5" s="182" t="s">
        <v>3</v>
      </c>
      <c r="B5" s="183" t="s">
        <v>4</v>
      </c>
      <c r="C5" s="184">
        <v>44877</v>
      </c>
      <c r="D5" s="205" t="s">
        <v>106</v>
      </c>
      <c r="E5" s="206">
        <v>44906</v>
      </c>
      <c r="F5" s="76"/>
      <c r="G5" s="77"/>
      <c r="H5" s="12"/>
      <c r="I5" s="12"/>
      <c r="J5" s="77"/>
      <c r="M5" s="6"/>
    </row>
    <row r="6" spans="1:25" x14ac:dyDescent="0.2">
      <c r="A6" s="5"/>
      <c r="C6" s="78"/>
      <c r="D6" s="78"/>
      <c r="M6" s="6"/>
    </row>
    <row r="7" spans="1:25" x14ac:dyDescent="0.2">
      <c r="A7" s="5"/>
      <c r="M7" s="6"/>
    </row>
    <row r="8" spans="1:25" x14ac:dyDescent="0.2">
      <c r="A8" s="238" t="s">
        <v>6</v>
      </c>
      <c r="B8" s="185" t="s">
        <v>7</v>
      </c>
      <c r="C8" s="200" t="s">
        <v>8</v>
      </c>
      <c r="D8" s="200" t="s">
        <v>7</v>
      </c>
      <c r="E8" s="200" t="s">
        <v>10</v>
      </c>
      <c r="F8" s="237" t="s">
        <v>11</v>
      </c>
      <c r="G8" s="239"/>
      <c r="H8" s="239"/>
      <c r="I8" s="238"/>
      <c r="J8" s="201" t="s">
        <v>12</v>
      </c>
      <c r="K8" s="202" t="s">
        <v>13</v>
      </c>
      <c r="L8" s="186" t="s">
        <v>14</v>
      </c>
      <c r="M8" s="106" t="s">
        <v>15</v>
      </c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</row>
    <row r="9" spans="1:25" ht="24" customHeight="1" x14ac:dyDescent="0.2">
      <c r="A9" s="55" t="s">
        <v>16</v>
      </c>
      <c r="B9" s="18" t="s">
        <v>17</v>
      </c>
      <c r="C9" s="79" t="s">
        <v>103</v>
      </c>
      <c r="D9" s="79" t="s">
        <v>104</v>
      </c>
      <c r="E9" s="79" t="s">
        <v>105</v>
      </c>
      <c r="F9" s="240"/>
      <c r="G9" s="241"/>
      <c r="H9" s="241"/>
      <c r="I9" s="242"/>
      <c r="J9" s="80" t="s">
        <v>20</v>
      </c>
      <c r="K9" s="81" t="s">
        <v>21</v>
      </c>
      <c r="L9" s="56"/>
      <c r="M9" s="93" t="s">
        <v>22</v>
      </c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</row>
    <row r="10" spans="1:25" ht="26.25" customHeight="1" x14ac:dyDescent="0.2">
      <c r="A10" s="58" t="s">
        <v>23</v>
      </c>
      <c r="B10" s="22" t="s">
        <v>24</v>
      </c>
      <c r="C10" s="82" t="s">
        <v>25</v>
      </c>
      <c r="D10" s="82" t="s">
        <v>25</v>
      </c>
      <c r="E10" s="82" t="s">
        <v>25</v>
      </c>
      <c r="F10" s="94" t="s">
        <v>26</v>
      </c>
      <c r="G10" s="94" t="s">
        <v>27</v>
      </c>
      <c r="H10" s="23" t="s">
        <v>28</v>
      </c>
      <c r="I10" s="23"/>
      <c r="J10" s="83" t="s">
        <v>29</v>
      </c>
      <c r="K10" s="84"/>
      <c r="L10" s="40"/>
      <c r="M10" s="95"/>
    </row>
    <row r="11" spans="1:25" ht="20.25" customHeight="1" x14ac:dyDescent="0.25">
      <c r="A11" s="85">
        <v>44888</v>
      </c>
      <c r="B11" s="86" t="s">
        <v>38</v>
      </c>
      <c r="C11" s="82">
        <v>349.99</v>
      </c>
      <c r="D11" s="82">
        <v>58.33</v>
      </c>
      <c r="E11" s="82">
        <v>291.66000000000003</v>
      </c>
      <c r="F11" s="94">
        <v>371</v>
      </c>
      <c r="G11" s="94">
        <v>4020</v>
      </c>
      <c r="H11" s="23"/>
      <c r="I11" s="23"/>
      <c r="J11" s="203" t="s">
        <v>188</v>
      </c>
      <c r="K11" s="73" t="s">
        <v>189</v>
      </c>
      <c r="L11" s="40" t="s">
        <v>31</v>
      </c>
      <c r="M11" s="96" t="s">
        <v>190</v>
      </c>
      <c r="N11" s="12"/>
      <c r="S11" s="105"/>
    </row>
    <row r="12" spans="1:25" ht="20.100000000000001" customHeight="1" thickBot="1" x14ac:dyDescent="0.25">
      <c r="A12" s="243" t="s">
        <v>33</v>
      </c>
      <c r="B12" s="244"/>
      <c r="C12" s="88">
        <f>SUM(C11:C11)</f>
        <v>349.99</v>
      </c>
      <c r="D12" s="88">
        <f>SUM(D11:D11)</f>
        <v>58.33</v>
      </c>
      <c r="E12" s="88">
        <f>SUM(E11:E11)</f>
        <v>291.66000000000003</v>
      </c>
      <c r="F12" s="87"/>
      <c r="G12" s="87"/>
      <c r="H12" s="62"/>
      <c r="I12" s="37"/>
      <c r="J12" s="43"/>
      <c r="K12" s="43"/>
      <c r="L12" s="63"/>
      <c r="M12" s="98"/>
      <c r="N12" s="65"/>
      <c r="O12" s="65"/>
      <c r="P12" s="65"/>
      <c r="Q12" s="65"/>
      <c r="R12" s="65"/>
      <c r="S12" s="65"/>
    </row>
    <row r="14" spans="1:25" x14ac:dyDescent="0.2">
      <c r="B14" s="301" t="s">
        <v>34</v>
      </c>
      <c r="C14" s="303"/>
    </row>
    <row r="15" spans="1:25" x14ac:dyDescent="0.2">
      <c r="B15" s="38" t="s">
        <v>35</v>
      </c>
      <c r="C15" s="89" t="s">
        <v>36</v>
      </c>
    </row>
    <row r="16" spans="1:25" x14ac:dyDescent="0.2">
      <c r="B16" s="38" t="s">
        <v>30</v>
      </c>
      <c r="C16" s="89" t="s">
        <v>37</v>
      </c>
    </row>
    <row r="17" spans="2:3" x14ac:dyDescent="0.2">
      <c r="B17" s="38" t="s">
        <v>38</v>
      </c>
      <c r="C17" s="89" t="s">
        <v>39</v>
      </c>
    </row>
    <row r="18" spans="2:3" x14ac:dyDescent="0.2">
      <c r="B18" s="38" t="s">
        <v>95</v>
      </c>
      <c r="C18" s="89" t="s">
        <v>96</v>
      </c>
    </row>
    <row r="19" spans="2:3" x14ac:dyDescent="0.2">
      <c r="B19" s="40" t="s">
        <v>32</v>
      </c>
      <c r="C19" s="90" t="s">
        <v>40</v>
      </c>
    </row>
    <row r="22" spans="2:3" x14ac:dyDescent="0.2">
      <c r="B22" s="306"/>
      <c r="C22" s="306"/>
    </row>
  </sheetData>
  <mergeCells count="4">
    <mergeCell ref="B14:C14"/>
    <mergeCell ref="B22:C22"/>
    <mergeCell ref="B1:E1"/>
    <mergeCell ref="B3:D3"/>
  </mergeCells>
  <conditionalFormatting sqref="B3 B1">
    <cfRule type="expression" dxfId="116" priority="43" stopIfTrue="1">
      <formula>ISBLANK(B1)</formula>
    </cfRule>
  </conditionalFormatting>
  <conditionalFormatting sqref="J11">
    <cfRule type="expression" priority="20" stopIfTrue="1">
      <formula>AND(SUM($O11:$S11)&gt;0,NOT(ISBLANK(J11)))</formula>
    </cfRule>
    <cfRule type="expression" dxfId="115" priority="21" stopIfTrue="1">
      <formula>SUM($O11:$S11)&gt;0</formula>
    </cfRule>
  </conditionalFormatting>
  <conditionalFormatting sqref="C5">
    <cfRule type="expression" dxfId="114" priority="1" stopIfTrue="1">
      <formula>ISBLANK(C5)</formula>
    </cfRule>
  </conditionalFormatting>
  <dataValidations count="1">
    <dataValidation type="date" allowBlank="1" showInputMessage="1" showErrorMessage="1" sqref="C5" xr:uid="{3D8E4C93-12C0-4DB5-86A2-90F15BDBDD4C}">
      <formula1>NOW()-120</formula1>
      <formula2>NOW()</formula2>
    </dataValidation>
  </dataValidations>
  <pageMargins left="0.37" right="0.31" top="0.68" bottom="0.68" header="0.34" footer="0.25"/>
  <pageSetup paperSize="9" scale="56" orientation="landscape" r:id="rId1"/>
  <headerFooter alignWithMargins="0">
    <oddFooter>&amp;L&amp;Z&amp;F&amp;RPrinted 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CD5747-1420-45E3-B678-FD00DDAC5C9F}">
  <sheetPr>
    <pageSetUpPr fitToPage="1"/>
  </sheetPr>
  <dimension ref="A1:Z33"/>
  <sheetViews>
    <sheetView zoomScale="90" workbookViewId="0">
      <selection activeCell="B4" sqref="B4"/>
    </sheetView>
  </sheetViews>
  <sheetFormatPr defaultColWidth="9.140625" defaultRowHeight="12.75" outlineLevelCol="1" x14ac:dyDescent="0.2"/>
  <cols>
    <col min="1" max="1" width="11.85546875" bestFit="1" customWidth="1"/>
    <col min="2" max="2" width="10.42578125" customWidth="1"/>
    <col min="3" max="6" width="15.7109375" customWidth="1"/>
    <col min="7" max="7" width="8.42578125" customWidth="1"/>
    <col min="8" max="8" width="9" customWidth="1"/>
    <col min="9" max="9" width="11.7109375" bestFit="1" customWidth="1"/>
    <col min="10" max="10" width="3" customWidth="1"/>
    <col min="11" max="11" width="29.7109375" customWidth="1"/>
    <col min="12" max="12" width="50.7109375" customWidth="1"/>
    <col min="13" max="14" width="27.42578125" customWidth="1"/>
    <col min="16" max="19" width="0" hidden="1" customWidth="1" outlineLevel="1"/>
    <col min="20" max="20" width="9.140625" collapsed="1"/>
  </cols>
  <sheetData>
    <row r="1" spans="1:26" ht="36.75" customHeight="1" x14ac:dyDescent="0.2">
      <c r="A1" s="181" t="s">
        <v>0</v>
      </c>
      <c r="B1" s="298" t="s">
        <v>41</v>
      </c>
      <c r="C1" s="299"/>
      <c r="D1" s="299"/>
      <c r="E1" s="300"/>
      <c r="F1" s="1"/>
      <c r="G1" s="1"/>
      <c r="H1" s="1"/>
      <c r="I1" s="1"/>
      <c r="J1" s="1"/>
      <c r="K1" s="1"/>
      <c r="L1" s="3"/>
      <c r="M1" s="3"/>
      <c r="N1" s="4"/>
    </row>
    <row r="2" spans="1:26" x14ac:dyDescent="0.2">
      <c r="A2" s="5"/>
      <c r="N2" s="6"/>
    </row>
    <row r="3" spans="1:26" ht="36.75" customHeight="1" x14ac:dyDescent="0.2">
      <c r="A3" s="7" t="s">
        <v>2</v>
      </c>
      <c r="B3" s="298" t="s">
        <v>110</v>
      </c>
      <c r="C3" s="299"/>
      <c r="D3" s="299"/>
      <c r="E3" s="300"/>
      <c r="F3" s="8"/>
      <c r="G3" s="8"/>
      <c r="H3" s="8"/>
      <c r="I3" s="8"/>
      <c r="J3" s="8"/>
      <c r="K3" s="8"/>
      <c r="N3" s="6"/>
    </row>
    <row r="4" spans="1:26" x14ac:dyDescent="0.2">
      <c r="A4" s="5"/>
      <c r="N4" s="6"/>
    </row>
    <row r="5" spans="1:26" ht="36" customHeight="1" x14ac:dyDescent="0.2">
      <c r="A5" s="182" t="s">
        <v>3</v>
      </c>
      <c r="B5" s="183" t="s">
        <v>4</v>
      </c>
      <c r="C5" s="184">
        <v>44877</v>
      </c>
      <c r="D5" s="183" t="s">
        <v>5</v>
      </c>
      <c r="E5" s="184">
        <v>44906</v>
      </c>
      <c r="F5" s="8"/>
      <c r="G5" s="11"/>
      <c r="H5" s="12"/>
      <c r="I5" s="12"/>
      <c r="J5" s="12"/>
      <c r="K5" s="12"/>
      <c r="N5" s="6"/>
    </row>
    <row r="6" spans="1:26" x14ac:dyDescent="0.2">
      <c r="A6" s="5"/>
      <c r="N6" s="6"/>
    </row>
    <row r="7" spans="1:26" x14ac:dyDescent="0.2">
      <c r="A7" s="5"/>
      <c r="N7" s="6"/>
    </row>
    <row r="8" spans="1:26" x14ac:dyDescent="0.2">
      <c r="A8" s="238" t="s">
        <v>6</v>
      </c>
      <c r="B8" s="185" t="s">
        <v>7</v>
      </c>
      <c r="C8" s="185" t="s">
        <v>8</v>
      </c>
      <c r="D8" s="185" t="s">
        <v>7</v>
      </c>
      <c r="E8" s="185" t="s">
        <v>9</v>
      </c>
      <c r="F8" s="185" t="s">
        <v>10</v>
      </c>
      <c r="G8" s="301" t="s">
        <v>11</v>
      </c>
      <c r="H8" s="302"/>
      <c r="I8" s="302"/>
      <c r="J8" s="303"/>
      <c r="K8" s="238" t="s">
        <v>12</v>
      </c>
      <c r="L8" s="185" t="s">
        <v>13</v>
      </c>
      <c r="M8" s="186" t="s">
        <v>14</v>
      </c>
      <c r="N8" s="186" t="s">
        <v>15</v>
      </c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</row>
    <row r="9" spans="1:26" x14ac:dyDescent="0.2">
      <c r="A9" s="55" t="s">
        <v>16</v>
      </c>
      <c r="B9" s="18" t="s">
        <v>17</v>
      </c>
      <c r="C9" s="18" t="s">
        <v>18</v>
      </c>
      <c r="D9" s="18" t="s">
        <v>18</v>
      </c>
      <c r="E9" s="18" t="s">
        <v>19</v>
      </c>
      <c r="F9" s="18" t="s">
        <v>18</v>
      </c>
      <c r="G9" s="307"/>
      <c r="H9" s="308"/>
      <c r="I9" s="308"/>
      <c r="J9" s="309"/>
      <c r="K9" s="55" t="s">
        <v>20</v>
      </c>
      <c r="L9" s="18" t="s">
        <v>21</v>
      </c>
      <c r="M9" s="56"/>
      <c r="N9" s="57" t="s">
        <v>22</v>
      </c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</row>
    <row r="10" spans="1:26" x14ac:dyDescent="0.2">
      <c r="A10" s="58" t="s">
        <v>23</v>
      </c>
      <c r="B10" s="22" t="s">
        <v>24</v>
      </c>
      <c r="C10" s="22" t="s">
        <v>25</v>
      </c>
      <c r="D10" s="22" t="s">
        <v>25</v>
      </c>
      <c r="E10" s="22" t="s">
        <v>25</v>
      </c>
      <c r="F10" s="22" t="s">
        <v>25</v>
      </c>
      <c r="G10" s="23" t="s">
        <v>26</v>
      </c>
      <c r="H10" s="23" t="s">
        <v>27</v>
      </c>
      <c r="I10" s="23" t="s">
        <v>28</v>
      </c>
      <c r="J10" s="23"/>
      <c r="K10" s="59" t="s">
        <v>29</v>
      </c>
      <c r="L10" s="24"/>
      <c r="M10" s="40"/>
      <c r="N10" s="25"/>
    </row>
    <row r="11" spans="1:26" ht="0.75" customHeight="1" x14ac:dyDescent="0.2">
      <c r="A11" s="21"/>
      <c r="B11" s="22"/>
      <c r="C11" s="22"/>
      <c r="D11" s="22"/>
      <c r="E11" s="22"/>
      <c r="F11" s="22"/>
      <c r="G11" s="23"/>
      <c r="H11" s="23"/>
      <c r="I11" s="23"/>
      <c r="J11" s="23"/>
      <c r="K11" s="23"/>
      <c r="L11" s="24"/>
      <c r="M11" s="40"/>
      <c r="N11" s="40"/>
    </row>
    <row r="12" spans="1:26" ht="20.100000000000001" customHeight="1" x14ac:dyDescent="0.25">
      <c r="A12" s="47">
        <v>44876</v>
      </c>
      <c r="B12" s="193" t="s">
        <v>38</v>
      </c>
      <c r="C12" s="188">
        <v>84.6</v>
      </c>
      <c r="D12" s="189">
        <v>14.1</v>
      </c>
      <c r="E12" s="188"/>
      <c r="F12" s="194">
        <v>70.5</v>
      </c>
      <c r="G12" s="190">
        <v>570</v>
      </c>
      <c r="H12" s="198" t="s">
        <v>159</v>
      </c>
      <c r="I12" s="198"/>
      <c r="J12" s="191"/>
      <c r="K12" s="191" t="s">
        <v>110</v>
      </c>
      <c r="L12" s="192" t="s">
        <v>135</v>
      </c>
      <c r="M12" s="192" t="s">
        <v>136</v>
      </c>
      <c r="N12" s="192" t="s">
        <v>137</v>
      </c>
      <c r="P12" t="b">
        <f t="shared" ref="P12" si="0">OR(G12&lt;100,LEN(G12)=2)</f>
        <v>0</v>
      </c>
      <c r="Q12" t="b">
        <f t="shared" ref="Q12" si="1">OR(H12&lt;1000,LEN(H12)=3)</f>
        <v>0</v>
      </c>
      <c r="R12" t="b">
        <f t="shared" ref="R12" si="2">IF(I12&lt;1000,TRUE)</f>
        <v>1</v>
      </c>
      <c r="S12" t="e">
        <f>OR(#REF!&lt;100000,LEN(#REF!)=5)</f>
        <v>#REF!</v>
      </c>
    </row>
    <row r="13" spans="1:26" ht="20.100000000000001" customHeight="1" x14ac:dyDescent="0.25">
      <c r="A13" s="229">
        <v>44877</v>
      </c>
      <c r="B13" s="350" t="s">
        <v>30</v>
      </c>
      <c r="C13" s="351">
        <v>68.95</v>
      </c>
      <c r="D13" s="52"/>
      <c r="E13" s="188"/>
      <c r="F13" s="288">
        <v>68.95</v>
      </c>
      <c r="G13" s="97">
        <v>570</v>
      </c>
      <c r="H13" s="289" t="s">
        <v>160</v>
      </c>
      <c r="I13" s="198"/>
      <c r="J13" s="191"/>
      <c r="K13" s="290" t="s">
        <v>110</v>
      </c>
      <c r="L13" s="104" t="s">
        <v>161</v>
      </c>
      <c r="M13" s="104" t="s">
        <v>162</v>
      </c>
      <c r="N13" s="104" t="s">
        <v>163</v>
      </c>
    </row>
    <row r="14" spans="1:26" ht="20.100000000000001" customHeight="1" x14ac:dyDescent="0.25">
      <c r="A14" s="229">
        <v>44879</v>
      </c>
      <c r="B14" s="350" t="s">
        <v>30</v>
      </c>
      <c r="C14" s="351">
        <v>129.54</v>
      </c>
      <c r="D14" s="52"/>
      <c r="E14" s="188"/>
      <c r="F14" s="288">
        <v>129.54</v>
      </c>
      <c r="G14" s="97">
        <v>101</v>
      </c>
      <c r="H14" s="289" t="s">
        <v>121</v>
      </c>
      <c r="I14" s="198"/>
      <c r="J14" s="191"/>
      <c r="K14" s="290" t="s">
        <v>164</v>
      </c>
      <c r="L14" s="104" t="s">
        <v>165</v>
      </c>
      <c r="M14" s="104" t="s">
        <v>166</v>
      </c>
      <c r="N14" s="104" t="s">
        <v>167</v>
      </c>
    </row>
    <row r="15" spans="1:26" ht="20.100000000000001" customHeight="1" x14ac:dyDescent="0.25">
      <c r="A15" s="229">
        <v>44882</v>
      </c>
      <c r="B15" s="350" t="s">
        <v>30</v>
      </c>
      <c r="C15" s="351">
        <v>494.2</v>
      </c>
      <c r="D15" s="52">
        <v>0</v>
      </c>
      <c r="E15" s="188"/>
      <c r="F15" s="288">
        <v>494.2</v>
      </c>
      <c r="G15" s="97">
        <v>136</v>
      </c>
      <c r="H15" s="289" t="s">
        <v>121</v>
      </c>
      <c r="I15" s="198"/>
      <c r="J15" s="191"/>
      <c r="K15" s="290" t="s">
        <v>134</v>
      </c>
      <c r="L15" s="104" t="s">
        <v>168</v>
      </c>
      <c r="M15" s="104" t="s">
        <v>141</v>
      </c>
      <c r="N15" s="104" t="s">
        <v>120</v>
      </c>
    </row>
    <row r="16" spans="1:26" ht="20.100000000000001" customHeight="1" x14ac:dyDescent="0.25">
      <c r="A16" s="230">
        <v>44882</v>
      </c>
      <c r="B16" s="16" t="s">
        <v>30</v>
      </c>
      <c r="C16" s="352">
        <v>2.95</v>
      </c>
      <c r="D16" s="52">
        <v>0</v>
      </c>
      <c r="E16" s="188"/>
      <c r="F16" s="288">
        <v>2.95</v>
      </c>
      <c r="G16" s="97">
        <v>570</v>
      </c>
      <c r="H16" s="289" t="s">
        <v>169</v>
      </c>
      <c r="I16" s="198"/>
      <c r="J16" s="191"/>
      <c r="K16" s="291" t="s">
        <v>110</v>
      </c>
      <c r="L16" s="104" t="s">
        <v>170</v>
      </c>
      <c r="M16" s="104" t="s">
        <v>171</v>
      </c>
      <c r="N16" s="104" t="s">
        <v>111</v>
      </c>
    </row>
    <row r="17" spans="1:19" ht="20.100000000000001" customHeight="1" x14ac:dyDescent="0.25">
      <c r="A17" s="230">
        <v>44882</v>
      </c>
      <c r="B17" s="193" t="s">
        <v>30</v>
      </c>
      <c r="C17" s="188">
        <v>12.5</v>
      </c>
      <c r="D17" s="189">
        <v>0</v>
      </c>
      <c r="E17" s="188"/>
      <c r="F17" s="194">
        <v>12.5</v>
      </c>
      <c r="G17" s="190">
        <v>570</v>
      </c>
      <c r="H17" s="198" t="s">
        <v>169</v>
      </c>
      <c r="I17" s="198"/>
      <c r="J17" s="191"/>
      <c r="K17" s="191" t="s">
        <v>110</v>
      </c>
      <c r="L17" s="192" t="s">
        <v>172</v>
      </c>
      <c r="M17" s="192" t="s">
        <v>171</v>
      </c>
      <c r="N17" s="192" t="s">
        <v>111</v>
      </c>
      <c r="P17" t="b">
        <f>OR(G19&lt;100,LEN(G19)=2)</f>
        <v>0</v>
      </c>
      <c r="Q17" t="b">
        <f>OR(H19&lt;1000,LEN(H19)=3)</f>
        <v>0</v>
      </c>
      <c r="R17" t="b">
        <f>IF(I18&lt;1000,TRUE)</f>
        <v>1</v>
      </c>
      <c r="S17" t="e">
        <f>OR(#REF!&lt;100000,LEN(#REF!)=5)</f>
        <v>#REF!</v>
      </c>
    </row>
    <row r="18" spans="1:19" ht="20.100000000000001" customHeight="1" x14ac:dyDescent="0.25">
      <c r="A18" s="47">
        <v>44882</v>
      </c>
      <c r="B18" s="187" t="s">
        <v>38</v>
      </c>
      <c r="C18" s="188">
        <v>292.74</v>
      </c>
      <c r="D18" s="189">
        <v>48.79</v>
      </c>
      <c r="E18" s="188"/>
      <c r="F18" s="194">
        <f>C18-D18</f>
        <v>243.95000000000002</v>
      </c>
      <c r="G18" s="190">
        <v>570</v>
      </c>
      <c r="H18" s="198" t="s">
        <v>169</v>
      </c>
      <c r="I18" s="198"/>
      <c r="J18" s="191"/>
      <c r="K18" s="191" t="s">
        <v>110</v>
      </c>
      <c r="L18" s="192" t="s">
        <v>173</v>
      </c>
      <c r="M18" s="192" t="s">
        <v>174</v>
      </c>
      <c r="N18" s="192" t="s">
        <v>175</v>
      </c>
      <c r="P18" t="e">
        <f>OR(#REF!&lt;100,LEN(#REF!)=2)</f>
        <v>#REF!</v>
      </c>
      <c r="Q18" t="e">
        <f>OR(#REF!&lt;1000,LEN(#REF!)=3)</f>
        <v>#REF!</v>
      </c>
      <c r="R18" t="e">
        <f>IF(#REF!&lt;1000,TRUE)</f>
        <v>#REF!</v>
      </c>
      <c r="S18" t="e">
        <f>OR(#REF!&lt;100000,LEN(#REF!)=5)</f>
        <v>#REF!</v>
      </c>
    </row>
    <row r="19" spans="1:19" ht="20.100000000000001" customHeight="1" x14ac:dyDescent="0.25">
      <c r="A19" s="47">
        <v>44882</v>
      </c>
      <c r="B19" s="187" t="s">
        <v>38</v>
      </c>
      <c r="C19" s="188">
        <f>F19+D19</f>
        <v>679.83600000000001</v>
      </c>
      <c r="D19" s="189">
        <f>F19*0.2</f>
        <v>113.306</v>
      </c>
      <c r="E19" s="188"/>
      <c r="F19" s="194">
        <v>566.53</v>
      </c>
      <c r="G19" s="190">
        <v>190</v>
      </c>
      <c r="H19" s="198" t="s">
        <v>176</v>
      </c>
      <c r="I19" s="198"/>
      <c r="J19" s="191"/>
      <c r="K19" s="191" t="s">
        <v>134</v>
      </c>
      <c r="L19" s="192" t="s">
        <v>177</v>
      </c>
      <c r="M19" s="192" t="s">
        <v>178</v>
      </c>
      <c r="N19" s="192" t="s">
        <v>111</v>
      </c>
    </row>
    <row r="20" spans="1:19" ht="20.100000000000001" customHeight="1" x14ac:dyDescent="0.25">
      <c r="A20" s="47">
        <v>44886</v>
      </c>
      <c r="B20" s="193" t="s">
        <v>38</v>
      </c>
      <c r="C20" s="188">
        <v>22.69</v>
      </c>
      <c r="D20" s="189">
        <v>3.78</v>
      </c>
      <c r="E20" s="188"/>
      <c r="F20" s="194">
        <v>18.91</v>
      </c>
      <c r="G20" s="190">
        <v>205</v>
      </c>
      <c r="H20" s="198" t="s">
        <v>121</v>
      </c>
      <c r="I20" s="198"/>
      <c r="J20" s="191"/>
      <c r="K20" s="191" t="s">
        <v>179</v>
      </c>
      <c r="L20" s="192" t="s">
        <v>180</v>
      </c>
      <c r="M20" s="192" t="s">
        <v>31</v>
      </c>
      <c r="N20" s="192" t="s">
        <v>163</v>
      </c>
    </row>
    <row r="21" spans="1:19" ht="20.100000000000001" customHeight="1" x14ac:dyDescent="0.25">
      <c r="A21" s="47">
        <v>44888</v>
      </c>
      <c r="B21" s="193" t="s">
        <v>38</v>
      </c>
      <c r="C21" s="188">
        <v>31.98</v>
      </c>
      <c r="D21" s="189">
        <v>5.33</v>
      </c>
      <c r="E21" s="188"/>
      <c r="F21" s="194">
        <v>26.65</v>
      </c>
      <c r="G21" s="198">
        <v>137</v>
      </c>
      <c r="H21" s="198" t="s">
        <v>121</v>
      </c>
      <c r="I21" s="198"/>
      <c r="J21" s="191"/>
      <c r="K21" s="191" t="s">
        <v>181</v>
      </c>
      <c r="L21" s="192" t="s">
        <v>182</v>
      </c>
      <c r="M21" s="192" t="s">
        <v>112</v>
      </c>
      <c r="N21" s="192" t="s">
        <v>111</v>
      </c>
    </row>
    <row r="22" spans="1:19" ht="20.100000000000001" customHeight="1" x14ac:dyDescent="0.25">
      <c r="A22" s="47">
        <v>44890</v>
      </c>
      <c r="B22" s="193" t="s">
        <v>38</v>
      </c>
      <c r="C22" s="188">
        <v>50.25</v>
      </c>
      <c r="D22" s="189">
        <v>8.3699999999999992</v>
      </c>
      <c r="E22" s="188"/>
      <c r="F22" s="194">
        <v>41.88</v>
      </c>
      <c r="G22" s="190">
        <v>570</v>
      </c>
      <c r="H22" s="198" t="s">
        <v>160</v>
      </c>
      <c r="I22" s="198"/>
      <c r="J22" s="191"/>
      <c r="K22" s="191" t="s">
        <v>110</v>
      </c>
      <c r="L22" s="192" t="s">
        <v>183</v>
      </c>
      <c r="M22" s="192" t="s">
        <v>151</v>
      </c>
      <c r="N22" s="192" t="s">
        <v>163</v>
      </c>
    </row>
    <row r="23" spans="1:19" ht="20.100000000000001" customHeight="1" x14ac:dyDescent="0.25">
      <c r="A23" s="47">
        <v>44893</v>
      </c>
      <c r="B23" s="193" t="s">
        <v>38</v>
      </c>
      <c r="C23" s="188">
        <v>22</v>
      </c>
      <c r="D23" s="189">
        <v>3.67</v>
      </c>
      <c r="E23" s="188"/>
      <c r="F23" s="194">
        <v>18.329999999999998</v>
      </c>
      <c r="G23" s="190">
        <v>570</v>
      </c>
      <c r="H23" s="198" t="s">
        <v>169</v>
      </c>
      <c r="I23" s="198"/>
      <c r="J23" s="191"/>
      <c r="K23" s="191" t="s">
        <v>110</v>
      </c>
      <c r="L23" s="192" t="s">
        <v>184</v>
      </c>
      <c r="M23" s="192" t="s">
        <v>138</v>
      </c>
      <c r="N23" s="192" t="s">
        <v>111</v>
      </c>
    </row>
    <row r="24" spans="1:19" s="12" customFormat="1" ht="20.100000000000001" customHeight="1" x14ac:dyDescent="0.25">
      <c r="A24" s="60">
        <v>44895</v>
      </c>
      <c r="B24" s="187" t="s">
        <v>38</v>
      </c>
      <c r="C24" s="199">
        <v>15.67</v>
      </c>
      <c r="D24" s="194">
        <v>2.61</v>
      </c>
      <c r="E24" s="199"/>
      <c r="F24" s="194">
        <v>13.06</v>
      </c>
      <c r="G24" s="190">
        <v>570</v>
      </c>
      <c r="H24" s="198" t="s">
        <v>169</v>
      </c>
      <c r="I24" s="198"/>
      <c r="J24" s="191"/>
      <c r="K24" s="191" t="s">
        <v>110</v>
      </c>
      <c r="L24" s="192" t="s">
        <v>185</v>
      </c>
      <c r="M24" s="192" t="s">
        <v>186</v>
      </c>
      <c r="N24" s="192" t="s">
        <v>111</v>
      </c>
    </row>
    <row r="25" spans="1:19" ht="20.100000000000001" customHeight="1" x14ac:dyDescent="0.25">
      <c r="A25" s="47">
        <v>44895</v>
      </c>
      <c r="B25" s="193" t="s">
        <v>38</v>
      </c>
      <c r="C25" s="188">
        <v>3.79</v>
      </c>
      <c r="D25" s="189">
        <v>0.63</v>
      </c>
      <c r="E25" s="188"/>
      <c r="F25" s="194">
        <v>3.16</v>
      </c>
      <c r="G25" s="190">
        <v>570</v>
      </c>
      <c r="H25" s="198" t="s">
        <v>169</v>
      </c>
      <c r="I25" s="198"/>
      <c r="J25" s="191"/>
      <c r="K25" s="191" t="s">
        <v>110</v>
      </c>
      <c r="L25" s="192" t="s">
        <v>187</v>
      </c>
      <c r="M25" s="192" t="s">
        <v>112</v>
      </c>
      <c r="N25" s="192" t="s">
        <v>111</v>
      </c>
    </row>
    <row r="26" spans="1:19" ht="20.100000000000001" customHeight="1" x14ac:dyDescent="0.25">
      <c r="A26" s="47">
        <v>44900</v>
      </c>
      <c r="B26" s="193" t="s">
        <v>38</v>
      </c>
      <c r="C26" s="188">
        <v>13.9</v>
      </c>
      <c r="D26" s="189">
        <v>2.3199999999999998</v>
      </c>
      <c r="E26" s="188"/>
      <c r="F26" s="194">
        <v>11.58</v>
      </c>
      <c r="G26" s="198">
        <v>570</v>
      </c>
      <c r="H26" s="198" t="s">
        <v>169</v>
      </c>
      <c r="I26" s="198"/>
      <c r="J26" s="191"/>
      <c r="K26" s="191" t="s">
        <v>110</v>
      </c>
      <c r="L26" s="192" t="s">
        <v>139</v>
      </c>
      <c r="M26" s="192" t="s">
        <v>140</v>
      </c>
      <c r="N26" s="192" t="s">
        <v>111</v>
      </c>
    </row>
    <row r="27" spans="1:19" ht="20.100000000000001" customHeight="1" thickBot="1" x14ac:dyDescent="0.25">
      <c r="A27" s="304" t="s">
        <v>33</v>
      </c>
      <c r="B27" s="305"/>
      <c r="C27" s="36">
        <f>SUM(C12:C26)</f>
        <v>1925.5960000000002</v>
      </c>
      <c r="D27" s="36">
        <f>SUM(D12:D26)</f>
        <v>202.90600000000001</v>
      </c>
      <c r="E27" s="36"/>
      <c r="F27" s="36">
        <f>SUM(F12:F26)</f>
        <v>1722.6900000000003</v>
      </c>
      <c r="G27" s="62"/>
      <c r="H27" s="62"/>
      <c r="I27" s="62"/>
      <c r="J27" s="37"/>
      <c r="K27" s="37"/>
      <c r="L27" s="43"/>
      <c r="M27" s="63"/>
      <c r="N27" s="44"/>
    </row>
    <row r="29" spans="1:19" x14ac:dyDescent="0.2">
      <c r="B29" s="301" t="s">
        <v>34</v>
      </c>
      <c r="C29" s="303"/>
    </row>
    <row r="30" spans="1:19" x14ac:dyDescent="0.2">
      <c r="B30" s="38" t="s">
        <v>35</v>
      </c>
      <c r="C30" s="39" t="s">
        <v>36</v>
      </c>
    </row>
    <row r="31" spans="1:19" x14ac:dyDescent="0.2">
      <c r="B31" s="38" t="s">
        <v>30</v>
      </c>
      <c r="C31" s="39" t="s">
        <v>37</v>
      </c>
    </row>
    <row r="32" spans="1:19" x14ac:dyDescent="0.2">
      <c r="B32" s="38" t="s">
        <v>38</v>
      </c>
      <c r="C32" s="39" t="s">
        <v>39</v>
      </c>
    </row>
    <row r="33" spans="2:3" x14ac:dyDescent="0.2">
      <c r="B33" s="40" t="s">
        <v>32</v>
      </c>
      <c r="C33" s="64" t="s">
        <v>40</v>
      </c>
    </row>
  </sheetData>
  <mergeCells count="6">
    <mergeCell ref="B1:E1"/>
    <mergeCell ref="B3:E3"/>
    <mergeCell ref="G8:J8"/>
    <mergeCell ref="G9:J9"/>
    <mergeCell ref="A27:B27"/>
    <mergeCell ref="B29:C29"/>
  </mergeCells>
  <conditionalFormatting sqref="J19:J21 J12:K15 J16 J22:K26">
    <cfRule type="expression" priority="1" stopIfTrue="1">
      <formula>AND(SUM($P12:$T12)&gt;0,NOT(ISBLANK(J12)))</formula>
    </cfRule>
    <cfRule type="expression" dxfId="113" priority="2" stopIfTrue="1">
      <formula>SUM($P12:$T12)&gt;0</formula>
    </cfRule>
  </conditionalFormatting>
  <conditionalFormatting sqref="E5 C5 B1:E1 B3:E3 C12:C26">
    <cfRule type="expression" dxfId="112" priority="3" stopIfTrue="1">
      <formula>ISBLANK(B1)</formula>
    </cfRule>
  </conditionalFormatting>
  <conditionalFormatting sqref="L12:N15 L16:M17 N16 L19:N26">
    <cfRule type="expression" dxfId="111" priority="4" stopIfTrue="1">
      <formula>AND(NOT(ISBLANK($C12)),ISBLANK(L12))</formula>
    </cfRule>
  </conditionalFormatting>
  <conditionalFormatting sqref="B12:B15 B17:B26">
    <cfRule type="expression" dxfId="110" priority="5" stopIfTrue="1">
      <formula>AND(NOT(ISBLANK(C12)),ISBLANK(B12))</formula>
    </cfRule>
  </conditionalFormatting>
  <conditionalFormatting sqref="A12:A15 A18:A26">
    <cfRule type="expression" dxfId="109" priority="6" stopIfTrue="1">
      <formula>AND(NOT(ISBLANK(C12)),ISBLANK(A12))</formula>
    </cfRule>
  </conditionalFormatting>
  <conditionalFormatting sqref="E12:E26">
    <cfRule type="expression" dxfId="108" priority="7" stopIfTrue="1">
      <formula>AND(NOT(ISBLANK(C12)),ISBLANK(E12),B12="S")</formula>
    </cfRule>
  </conditionalFormatting>
  <conditionalFormatting sqref="J18">
    <cfRule type="expression" priority="8" stopIfTrue="1">
      <formula>AND(SUM($P17:$T17)&gt;0,NOT(ISBLANK(J18)))</formula>
    </cfRule>
    <cfRule type="expression" dxfId="107" priority="9" stopIfTrue="1">
      <formula>SUM($P17:$T17)&gt;0</formula>
    </cfRule>
  </conditionalFormatting>
  <conditionalFormatting sqref="J17 K18">
    <cfRule type="expression" priority="10" stopIfTrue="1">
      <formula>AND(SUM(#REF!)&gt;0,NOT(ISBLANK(J17)))</formula>
    </cfRule>
    <cfRule type="expression" dxfId="106" priority="11" stopIfTrue="1">
      <formula>SUM(#REF!)&gt;0</formula>
    </cfRule>
  </conditionalFormatting>
  <conditionalFormatting sqref="N17">
    <cfRule type="expression" dxfId="105" priority="12" stopIfTrue="1">
      <formula>AND(NOT(ISBLANK($C17)),ISBLANK(N17))</formula>
    </cfRule>
  </conditionalFormatting>
  <conditionalFormatting sqref="L18:N18">
    <cfRule type="expression" dxfId="104" priority="13" stopIfTrue="1">
      <formula>AND(NOT(ISBLANK(#REF!)),ISBLANK(L18))</formula>
    </cfRule>
  </conditionalFormatting>
  <conditionalFormatting sqref="K20:K21 K17">
    <cfRule type="expression" priority="14" stopIfTrue="1">
      <formula>AND(SUM($P16:$T16)&gt;0,NOT(ISBLANK(K17)))</formula>
    </cfRule>
    <cfRule type="expression" dxfId="103" priority="15" stopIfTrue="1">
      <formula>SUM($P16:$T16)&gt;0</formula>
    </cfRule>
  </conditionalFormatting>
  <conditionalFormatting sqref="K19">
    <cfRule type="expression" priority="16" stopIfTrue="1">
      <formula>AND(SUM($P17:$T17)&gt;0,NOT(ISBLANK(K19)))</formula>
    </cfRule>
    <cfRule type="expression" dxfId="102" priority="17" stopIfTrue="1">
      <formula>SUM($P17:$T17)&gt;0</formula>
    </cfRule>
  </conditionalFormatting>
  <dataValidations count="4">
    <dataValidation type="list" allowBlank="1" showInputMessage="1" showErrorMessage="1" sqref="B1:E1" xr:uid="{8F3592A2-E9ED-4907-BDF0-8CE7B6EC80C7}">
      <formula1>"BARCLAYCARD,CORPORATE CARD"</formula1>
    </dataValidation>
    <dataValidation type="date" allowBlank="1" showInputMessage="1" showErrorMessage="1" sqref="E5" xr:uid="{85C0409F-1495-4520-B9F8-E92609113CF4}">
      <formula1>C5+1</formula1>
      <formula2>NOW()</formula2>
    </dataValidation>
    <dataValidation type="date" allowBlank="1" showInputMessage="1" showErrorMessage="1" sqref="C5" xr:uid="{638DBB01-8D6E-4354-976D-2D0A4C2C3DBB}">
      <formula1>NOW()-120</formula1>
      <formula2>NOW()</formula2>
    </dataValidation>
    <dataValidation type="list" allowBlank="1" showInputMessage="1" showErrorMessage="1" sqref="B12:B15 B17:B26" xr:uid="{76AFE31D-97C2-44AF-9FF5-F1F0342F88B4}">
      <formula1>$B$30:$B$33</formula1>
    </dataValidation>
  </dataValidations>
  <pageMargins left="0.37" right="0.31" top="0.68" bottom="0.68" header="0.34" footer="0.25"/>
  <pageSetup paperSize="9" scale="55" orientation="landscape" r:id="rId1"/>
  <headerFooter alignWithMargins="0">
    <oddFooter>&amp;L&amp;Z&amp;F&amp;RPrinted 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/>
    <pageSetUpPr fitToPage="1"/>
  </sheetPr>
  <dimension ref="A1:Z24"/>
  <sheetViews>
    <sheetView zoomScale="80" zoomScaleNormal="80" workbookViewId="0">
      <selection activeCell="D17" sqref="D17:F17"/>
    </sheetView>
  </sheetViews>
  <sheetFormatPr defaultColWidth="9.140625" defaultRowHeight="12.75" outlineLevelCol="1" x14ac:dyDescent="0.2"/>
  <cols>
    <col min="1" max="1" width="11.85546875" bestFit="1" customWidth="1"/>
    <col min="2" max="2" width="10.42578125" customWidth="1"/>
    <col min="3" max="6" width="15.7109375" customWidth="1"/>
    <col min="7" max="7" width="8.42578125" customWidth="1"/>
    <col min="8" max="8" width="9" customWidth="1"/>
    <col min="9" max="9" width="11.7109375" bestFit="1" customWidth="1"/>
    <col min="10" max="10" width="3" customWidth="1"/>
    <col min="11" max="11" width="29.7109375" customWidth="1"/>
    <col min="12" max="12" width="50.7109375" customWidth="1"/>
    <col min="13" max="14" width="27.42578125" customWidth="1"/>
    <col min="16" max="19" width="0" hidden="1" customWidth="1" outlineLevel="1"/>
    <col min="20" max="20" width="9.140625" collapsed="1"/>
  </cols>
  <sheetData>
    <row r="1" spans="1:26" ht="36.75" customHeight="1" x14ac:dyDescent="0.2">
      <c r="A1" s="181" t="s">
        <v>0</v>
      </c>
      <c r="B1" s="298" t="s">
        <v>1</v>
      </c>
      <c r="C1" s="299"/>
      <c r="D1" s="299"/>
      <c r="E1" s="300"/>
      <c r="F1" s="1"/>
      <c r="G1" s="1"/>
      <c r="H1" s="1"/>
      <c r="I1" s="1"/>
      <c r="J1" s="1"/>
      <c r="K1" s="1"/>
      <c r="L1" s="3"/>
      <c r="M1" s="3"/>
      <c r="N1" s="4"/>
    </row>
    <row r="2" spans="1:26" x14ac:dyDescent="0.2">
      <c r="A2" s="5"/>
      <c r="N2" s="6"/>
    </row>
    <row r="3" spans="1:26" ht="36.75" customHeight="1" x14ac:dyDescent="0.2">
      <c r="A3" s="7" t="s">
        <v>2</v>
      </c>
      <c r="B3" s="298" t="s">
        <v>102</v>
      </c>
      <c r="C3" s="299"/>
      <c r="D3" s="299"/>
      <c r="E3" s="300"/>
      <c r="F3" s="8"/>
      <c r="G3" s="8"/>
      <c r="H3" s="8"/>
      <c r="I3" s="8"/>
      <c r="J3" s="8"/>
      <c r="K3" s="8"/>
      <c r="N3" s="6"/>
    </row>
    <row r="4" spans="1:26" x14ac:dyDescent="0.2">
      <c r="A4" s="5"/>
      <c r="N4" s="6"/>
    </row>
    <row r="5" spans="1:26" ht="36" customHeight="1" x14ac:dyDescent="0.2">
      <c r="A5" s="182" t="s">
        <v>3</v>
      </c>
      <c r="B5" s="183" t="s">
        <v>4</v>
      </c>
      <c r="C5" s="184">
        <v>44877</v>
      </c>
      <c r="D5" s="205" t="s">
        <v>106</v>
      </c>
      <c r="E5" s="206">
        <v>44906</v>
      </c>
      <c r="F5" s="91"/>
      <c r="G5" s="11"/>
      <c r="H5" s="12"/>
      <c r="I5" s="12"/>
      <c r="J5" s="12"/>
      <c r="K5" s="12"/>
      <c r="N5" s="6"/>
    </row>
    <row r="6" spans="1:26" x14ac:dyDescent="0.2">
      <c r="A6" s="5"/>
      <c r="N6" s="6"/>
    </row>
    <row r="7" spans="1:26" x14ac:dyDescent="0.2">
      <c r="A7" s="5"/>
      <c r="N7" s="6"/>
    </row>
    <row r="8" spans="1:26" x14ac:dyDescent="0.2">
      <c r="A8" s="238" t="s">
        <v>6</v>
      </c>
      <c r="B8" s="185" t="s">
        <v>7</v>
      </c>
      <c r="C8" s="185" t="s">
        <v>8</v>
      </c>
      <c r="D8" s="185" t="s">
        <v>7</v>
      </c>
      <c r="E8" s="185" t="s">
        <v>9</v>
      </c>
      <c r="F8" s="185" t="s">
        <v>10</v>
      </c>
      <c r="G8" s="301" t="s">
        <v>11</v>
      </c>
      <c r="H8" s="302"/>
      <c r="I8" s="302"/>
      <c r="J8" s="303"/>
      <c r="K8" s="238" t="s">
        <v>12</v>
      </c>
      <c r="L8" s="185" t="s">
        <v>13</v>
      </c>
      <c r="M8" s="186" t="s">
        <v>14</v>
      </c>
      <c r="N8" s="186" t="s">
        <v>15</v>
      </c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</row>
    <row r="9" spans="1:26" x14ac:dyDescent="0.2">
      <c r="A9" s="55" t="s">
        <v>16</v>
      </c>
      <c r="B9" s="18" t="s">
        <v>17</v>
      </c>
      <c r="C9" s="18" t="s">
        <v>18</v>
      </c>
      <c r="D9" s="18" t="s">
        <v>18</v>
      </c>
      <c r="E9" s="18" t="s">
        <v>19</v>
      </c>
      <c r="F9" s="18" t="s">
        <v>18</v>
      </c>
      <c r="G9" s="307"/>
      <c r="H9" s="308"/>
      <c r="I9" s="308"/>
      <c r="J9" s="309"/>
      <c r="K9" s="55" t="s">
        <v>20</v>
      </c>
      <c r="L9" s="18" t="s">
        <v>21</v>
      </c>
      <c r="M9" s="56"/>
      <c r="N9" s="57" t="s">
        <v>22</v>
      </c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</row>
    <row r="10" spans="1:26" x14ac:dyDescent="0.2">
      <c r="A10" s="58" t="s">
        <v>23</v>
      </c>
      <c r="B10" s="22" t="s">
        <v>24</v>
      </c>
      <c r="C10" s="22" t="s">
        <v>25</v>
      </c>
      <c r="D10" s="22" t="s">
        <v>25</v>
      </c>
      <c r="E10" s="22" t="s">
        <v>25</v>
      </c>
      <c r="F10" s="22" t="s">
        <v>25</v>
      </c>
      <c r="G10" s="23" t="s">
        <v>26</v>
      </c>
      <c r="H10" s="23" t="s">
        <v>27</v>
      </c>
      <c r="I10" s="23" t="s">
        <v>28</v>
      </c>
      <c r="J10" s="23"/>
      <c r="K10" s="59" t="s">
        <v>29</v>
      </c>
      <c r="L10" s="24"/>
      <c r="M10" s="40"/>
      <c r="N10" s="25"/>
    </row>
    <row r="11" spans="1:26" ht="0.75" customHeight="1" x14ac:dyDescent="0.2">
      <c r="A11" s="21"/>
      <c r="B11" s="22"/>
      <c r="C11" s="22"/>
      <c r="D11" s="189" t="str">
        <f t="shared" ref="D11:D12" si="0">IF(B11="S",IF(ISBLANK(E11),ROUND(C11*0.2/1.2,2),E11),"")</f>
        <v/>
      </c>
      <c r="E11" s="22"/>
      <c r="F11" s="22"/>
      <c r="G11" s="23"/>
      <c r="H11" s="23"/>
      <c r="I11" s="23"/>
      <c r="J11" s="23"/>
      <c r="K11" s="23" t="s">
        <v>122</v>
      </c>
      <c r="L11" s="24"/>
      <c r="M11" s="40"/>
      <c r="N11" s="40"/>
    </row>
    <row r="12" spans="1:26" ht="15.75" x14ac:dyDescent="0.25">
      <c r="A12" s="60">
        <v>44882</v>
      </c>
      <c r="B12" s="187" t="s">
        <v>30</v>
      </c>
      <c r="C12" s="188">
        <v>110.4</v>
      </c>
      <c r="D12" s="189" t="str">
        <f t="shared" si="0"/>
        <v/>
      </c>
      <c r="E12" s="188"/>
      <c r="F12" s="194">
        <v>110.4</v>
      </c>
      <c r="G12" s="190">
        <v>512</v>
      </c>
      <c r="H12" s="190">
        <v>2204</v>
      </c>
      <c r="I12" s="198" t="s">
        <v>191</v>
      </c>
      <c r="J12" s="191" t="s">
        <v>38</v>
      </c>
      <c r="K12" s="191" t="s">
        <v>102</v>
      </c>
      <c r="L12" s="192" t="s">
        <v>192</v>
      </c>
      <c r="M12" s="192" t="s">
        <v>144</v>
      </c>
      <c r="N12" s="207" t="s">
        <v>145</v>
      </c>
      <c r="P12" t="b">
        <f t="shared" ref="P12:P16" si="1">OR(G12&lt;100,LEN(G12)=2)</f>
        <v>0</v>
      </c>
      <c r="Q12" t="b">
        <f t="shared" ref="Q12:Q16" si="2">OR(H12&lt;1000,LEN(H12)=3)</f>
        <v>0</v>
      </c>
      <c r="R12" t="b">
        <f t="shared" ref="R12:R16" si="3">IF(I12&lt;1000,TRUE)</f>
        <v>0</v>
      </c>
      <c r="S12" t="e">
        <f>OR(#REF!&lt;100000,LEN(#REF!)=5)</f>
        <v>#REF!</v>
      </c>
    </row>
    <row r="13" spans="1:26" ht="15.75" x14ac:dyDescent="0.25">
      <c r="A13" s="60">
        <v>44886</v>
      </c>
      <c r="B13" s="187" t="s">
        <v>30</v>
      </c>
      <c r="C13" s="188">
        <v>43.82</v>
      </c>
      <c r="D13" s="189">
        <v>0</v>
      </c>
      <c r="E13" s="188"/>
      <c r="F13" s="194">
        <f>C13-D13</f>
        <v>43.82</v>
      </c>
      <c r="G13" s="190">
        <v>512</v>
      </c>
      <c r="H13" s="190">
        <v>2204</v>
      </c>
      <c r="I13" s="198">
        <v>51204</v>
      </c>
      <c r="J13" s="191" t="s">
        <v>38</v>
      </c>
      <c r="K13" s="191" t="s">
        <v>102</v>
      </c>
      <c r="L13" s="104" t="s">
        <v>147</v>
      </c>
      <c r="M13" s="192" t="s">
        <v>144</v>
      </c>
      <c r="N13" s="207" t="s">
        <v>145</v>
      </c>
    </row>
    <row r="14" spans="1:26" ht="15.75" x14ac:dyDescent="0.25">
      <c r="A14" s="60">
        <v>44889</v>
      </c>
      <c r="B14" s="187" t="s">
        <v>38</v>
      </c>
      <c r="C14" s="188">
        <v>72</v>
      </c>
      <c r="D14" s="189">
        <f>IF(B14="S",IF(ISBLANK(E14),ROUND(C14*0.2/1.2,2),E14),"")</f>
        <v>12</v>
      </c>
      <c r="E14" s="188"/>
      <c r="F14" s="194">
        <f>C14-D14</f>
        <v>60</v>
      </c>
      <c r="G14" s="190">
        <v>510</v>
      </c>
      <c r="H14" s="190">
        <v>3001</v>
      </c>
      <c r="I14" s="198" t="s">
        <v>119</v>
      </c>
      <c r="J14" s="191" t="s">
        <v>83</v>
      </c>
      <c r="K14" s="191" t="s">
        <v>102</v>
      </c>
      <c r="L14" t="s">
        <v>193</v>
      </c>
      <c r="M14" s="192" t="s">
        <v>146</v>
      </c>
      <c r="N14" s="207" t="s">
        <v>143</v>
      </c>
    </row>
    <row r="15" spans="1:26" ht="15.75" x14ac:dyDescent="0.25">
      <c r="A15" s="60">
        <v>44900</v>
      </c>
      <c r="B15" s="193" t="s">
        <v>38</v>
      </c>
      <c r="C15" s="188">
        <v>7</v>
      </c>
      <c r="D15" s="189">
        <f t="shared" ref="D15" si="4">IF(B15="S",IF(ISBLANK(E15),ROUND(C15*0.2/1.2,2),E15),"")</f>
        <v>1.17</v>
      </c>
      <c r="E15" s="188"/>
      <c r="F15" s="194">
        <f>C15-D15</f>
        <v>5.83</v>
      </c>
      <c r="G15" s="190">
        <v>516</v>
      </c>
      <c r="H15" s="190">
        <v>4020</v>
      </c>
      <c r="I15" s="198"/>
      <c r="J15" s="191" t="s">
        <v>38</v>
      </c>
      <c r="K15" s="191" t="s">
        <v>102</v>
      </c>
      <c r="L15" s="192" t="s">
        <v>194</v>
      </c>
      <c r="M15" s="192" t="s">
        <v>195</v>
      </c>
      <c r="N15" s="207" t="s">
        <v>196</v>
      </c>
    </row>
    <row r="16" spans="1:26" ht="20.100000000000001" customHeight="1" x14ac:dyDescent="0.25">
      <c r="A16" s="47">
        <v>44901</v>
      </c>
      <c r="B16" s="187" t="s">
        <v>30</v>
      </c>
      <c r="C16" s="188">
        <v>54</v>
      </c>
      <c r="D16" s="189">
        <v>0</v>
      </c>
      <c r="E16" s="188"/>
      <c r="F16" s="194">
        <f>C16-D16</f>
        <v>54</v>
      </c>
      <c r="G16" s="190">
        <v>510</v>
      </c>
      <c r="H16" s="190">
        <v>4204</v>
      </c>
      <c r="I16" s="198" t="s">
        <v>119</v>
      </c>
      <c r="J16" s="191" t="s">
        <v>87</v>
      </c>
      <c r="K16" s="191" t="s">
        <v>102</v>
      </c>
      <c r="L16" s="192" t="s">
        <v>197</v>
      </c>
      <c r="M16" s="192" t="s">
        <v>198</v>
      </c>
      <c r="N16" s="192" t="s">
        <v>199</v>
      </c>
      <c r="P16" t="b">
        <f t="shared" si="1"/>
        <v>0</v>
      </c>
      <c r="Q16" t="b">
        <f t="shared" si="2"/>
        <v>0</v>
      </c>
      <c r="R16" t="b">
        <f t="shared" si="3"/>
        <v>0</v>
      </c>
      <c r="S16" t="e">
        <f>OR(#REF!&lt;100000,LEN(#REF!)=5)</f>
        <v>#REF!</v>
      </c>
    </row>
    <row r="17" spans="1:14" ht="20.100000000000001" customHeight="1" thickBot="1" x14ac:dyDescent="0.25">
      <c r="A17" s="304" t="s">
        <v>33</v>
      </c>
      <c r="B17" s="305"/>
      <c r="C17" s="36">
        <f>SUM(C12:C16)</f>
        <v>287.22000000000003</v>
      </c>
      <c r="D17" s="36">
        <f>SUM(D12:D16)</f>
        <v>13.17</v>
      </c>
      <c r="E17" s="36"/>
      <c r="F17" s="228">
        <f t="shared" ref="F17" si="5">C17-D17</f>
        <v>274.05</v>
      </c>
      <c r="G17" s="62"/>
      <c r="H17" s="62"/>
      <c r="I17" s="62"/>
      <c r="J17" s="37"/>
      <c r="K17" s="37"/>
      <c r="L17" s="43"/>
      <c r="M17" s="63"/>
      <c r="N17" s="44"/>
    </row>
    <row r="19" spans="1:14" x14ac:dyDescent="0.2">
      <c r="B19" s="301" t="s">
        <v>34</v>
      </c>
      <c r="C19" s="303"/>
    </row>
    <row r="20" spans="1:14" x14ac:dyDescent="0.2">
      <c r="B20" s="38" t="s">
        <v>35</v>
      </c>
      <c r="C20" s="39" t="s">
        <v>36</v>
      </c>
    </row>
    <row r="21" spans="1:14" x14ac:dyDescent="0.2">
      <c r="B21" s="38" t="s">
        <v>30</v>
      </c>
      <c r="C21" s="39" t="s">
        <v>37</v>
      </c>
      <c r="I21" s="92"/>
      <c r="K21" s="52"/>
    </row>
    <row r="22" spans="1:14" x14ac:dyDescent="0.2">
      <c r="B22" s="38" t="s">
        <v>38</v>
      </c>
      <c r="C22" s="39" t="s">
        <v>39</v>
      </c>
      <c r="I22" s="92"/>
      <c r="K22" s="52"/>
    </row>
    <row r="23" spans="1:14" x14ac:dyDescent="0.2">
      <c r="B23" s="40" t="s">
        <v>32</v>
      </c>
      <c r="C23" s="64" t="s">
        <v>40</v>
      </c>
      <c r="I23" s="92"/>
      <c r="K23" s="52"/>
    </row>
    <row r="24" spans="1:14" x14ac:dyDescent="0.2">
      <c r="I24" s="92"/>
      <c r="K24" s="52"/>
    </row>
  </sheetData>
  <mergeCells count="6">
    <mergeCell ref="B19:C19"/>
    <mergeCell ref="B1:E1"/>
    <mergeCell ref="B3:E3"/>
    <mergeCell ref="G8:J8"/>
    <mergeCell ref="G9:J9"/>
    <mergeCell ref="A17:B17"/>
  </mergeCells>
  <conditionalFormatting sqref="B1:E1 B3:E3">
    <cfRule type="expression" dxfId="101" priority="122" stopIfTrue="1">
      <formula>ISBLANK(B1)</formula>
    </cfRule>
  </conditionalFormatting>
  <conditionalFormatting sqref="C5">
    <cfRule type="expression" dxfId="100" priority="23" stopIfTrue="1">
      <formula>ISBLANK(C5)</formula>
    </cfRule>
  </conditionalFormatting>
  <conditionalFormatting sqref="J12:J15">
    <cfRule type="expression" priority="16" stopIfTrue="1">
      <formula>AND(SUM($P12:$T12)&gt;0,NOT(ISBLANK(J12)))</formula>
    </cfRule>
    <cfRule type="expression" dxfId="99" priority="17" stopIfTrue="1">
      <formula>SUM($P12:$T12)&gt;0</formula>
    </cfRule>
  </conditionalFormatting>
  <conditionalFormatting sqref="C12:C15">
    <cfRule type="expression" dxfId="98" priority="18" stopIfTrue="1">
      <formula>ISBLANK(C12)</formula>
    </cfRule>
  </conditionalFormatting>
  <conditionalFormatting sqref="L12:L13">
    <cfRule type="expression" dxfId="97" priority="19" stopIfTrue="1">
      <formula>AND(NOT(ISBLANK($C12)),ISBLANK(L12))</formula>
    </cfRule>
  </conditionalFormatting>
  <conditionalFormatting sqref="B12:B15">
    <cfRule type="expression" dxfId="96" priority="20" stopIfTrue="1">
      <formula>AND(NOT(ISBLANK(C12)),ISBLANK(B12))</formula>
    </cfRule>
  </conditionalFormatting>
  <conditionalFormatting sqref="A12:A15">
    <cfRule type="expression" dxfId="95" priority="21" stopIfTrue="1">
      <formula>AND(NOT(ISBLANK(C12)),ISBLANK(A12))</formula>
    </cfRule>
  </conditionalFormatting>
  <conditionalFormatting sqref="C16">
    <cfRule type="expression" dxfId="94" priority="12" stopIfTrue="1">
      <formula>ISBLANK(C16)</formula>
    </cfRule>
  </conditionalFormatting>
  <conditionalFormatting sqref="B16">
    <cfRule type="expression" dxfId="93" priority="13" stopIfTrue="1">
      <formula>AND(NOT(ISBLANK(C16)),ISBLANK(B16))</formula>
    </cfRule>
  </conditionalFormatting>
  <conditionalFormatting sqref="A16">
    <cfRule type="expression" dxfId="92" priority="14" stopIfTrue="1">
      <formula>AND(NOT(ISBLANK(C16)),ISBLANK(A16))</formula>
    </cfRule>
  </conditionalFormatting>
  <conditionalFormatting sqref="E12:E16">
    <cfRule type="expression" dxfId="91" priority="15" stopIfTrue="1">
      <formula>AND(NOT(ISBLANK(C12)),ISBLANK(E12),B12="S")</formula>
    </cfRule>
  </conditionalFormatting>
  <conditionalFormatting sqref="J16">
    <cfRule type="expression" priority="10" stopIfTrue="1">
      <formula>AND(SUM($P16:$T16)&gt;0,NOT(ISBLANK(J16)))</formula>
    </cfRule>
    <cfRule type="expression" dxfId="90" priority="11" stopIfTrue="1">
      <formula>SUM($P16:$T16)&gt;0</formula>
    </cfRule>
  </conditionalFormatting>
  <conditionalFormatting sqref="K12:K15">
    <cfRule type="expression" priority="7" stopIfTrue="1">
      <formula>AND(SUM($P12:$T12)&gt;0,NOT(ISBLANK(K12)))</formula>
    </cfRule>
    <cfRule type="expression" dxfId="89" priority="8" stopIfTrue="1">
      <formula>SUM($P12:$T12)&gt;0</formula>
    </cfRule>
  </conditionalFormatting>
  <conditionalFormatting sqref="N12:N15">
    <cfRule type="expression" dxfId="88" priority="9" stopIfTrue="1">
      <formula>AND(NOT(ISBLANK($C12)),ISBLANK(N12))</formula>
    </cfRule>
  </conditionalFormatting>
  <conditionalFormatting sqref="M12:M15">
    <cfRule type="expression" dxfId="87" priority="6" stopIfTrue="1">
      <formula>AND(NOT(ISBLANK($C12)),ISBLANK(M12))</formula>
    </cfRule>
  </conditionalFormatting>
  <conditionalFormatting sqref="N16">
    <cfRule type="expression" dxfId="86" priority="5" stopIfTrue="1">
      <formula>AND(NOT(ISBLANK($C16)),ISBLANK(N16))</formula>
    </cfRule>
  </conditionalFormatting>
  <conditionalFormatting sqref="L16">
    <cfRule type="expression" dxfId="85" priority="4" stopIfTrue="1">
      <formula>AND(NOT(ISBLANK($C16)),ISBLANK(L16))</formula>
    </cfRule>
  </conditionalFormatting>
  <conditionalFormatting sqref="K16">
    <cfRule type="expression" priority="2" stopIfTrue="1">
      <formula>AND(SUM($P16:$T16)&gt;0,NOT(ISBLANK(K16)))</formula>
    </cfRule>
    <cfRule type="expression" dxfId="84" priority="3" stopIfTrue="1">
      <formula>SUM($P16:$T16)&gt;0</formula>
    </cfRule>
  </conditionalFormatting>
  <conditionalFormatting sqref="M16">
    <cfRule type="expression" dxfId="83" priority="1" stopIfTrue="1">
      <formula>AND(NOT(ISBLANK($C16)),ISBLANK(M16))</formula>
    </cfRule>
  </conditionalFormatting>
  <conditionalFormatting sqref="L15">
    <cfRule type="expression" dxfId="82" priority="22" stopIfTrue="1">
      <formula>AND(NOT(ISBLANK($C14)),ISBLANK(L15))</formula>
    </cfRule>
  </conditionalFormatting>
  <dataValidations count="3">
    <dataValidation type="date" allowBlank="1" showInputMessage="1" showErrorMessage="1" sqref="C5" xr:uid="{7478A5F0-6B7C-49CA-8FA6-D0C1DED0060D}">
      <formula1>NOW()-120</formula1>
      <formula2>NOW()</formula2>
    </dataValidation>
    <dataValidation type="list" allowBlank="1" showInputMessage="1" showErrorMessage="1" sqref="B1:E1" xr:uid="{AB5D6705-590F-4C8D-9BC3-DCE83FA79D0C}">
      <formula1>"BARCLAYCARD,CORPORATE CARD"</formula1>
    </dataValidation>
    <dataValidation type="list" allowBlank="1" showInputMessage="1" showErrorMessage="1" sqref="B12:B16" xr:uid="{E0285EBB-3068-4B6A-8192-D7A70AAEAA4C}">
      <formula1>$B$20:$B$23</formula1>
    </dataValidation>
  </dataValidations>
  <pageMargins left="0.37" right="0.31" top="0.68" bottom="0.68" header="0.34" footer="0.25"/>
  <pageSetup paperSize="9" scale="56" orientation="landscape" r:id="rId1"/>
  <headerFooter alignWithMargins="0">
    <oddFooter>&amp;L&amp;Z&amp;F&amp;RPrinted 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85F1B6-7933-42A7-BF33-744428A0BEA5}">
  <sheetPr>
    <tabColor theme="0"/>
  </sheetPr>
  <dimension ref="A1:Z25"/>
  <sheetViews>
    <sheetView zoomScale="90" zoomScaleNormal="90" workbookViewId="0">
      <selection activeCell="F15" sqref="D15:F15"/>
    </sheetView>
  </sheetViews>
  <sheetFormatPr defaultColWidth="9.140625" defaultRowHeight="12.75" outlineLevelCol="1" x14ac:dyDescent="0.2"/>
  <cols>
    <col min="1" max="1" width="11.85546875" bestFit="1" customWidth="1"/>
    <col min="2" max="2" width="10.42578125" customWidth="1"/>
    <col min="3" max="6" width="15.7109375" customWidth="1"/>
    <col min="7" max="7" width="8.42578125" customWidth="1"/>
    <col min="8" max="8" width="9" customWidth="1"/>
    <col min="9" max="9" width="11.7109375" bestFit="1" customWidth="1"/>
    <col min="10" max="10" width="3" customWidth="1"/>
    <col min="11" max="11" width="29.7109375" customWidth="1"/>
    <col min="12" max="12" width="50.7109375" customWidth="1"/>
    <col min="13" max="14" width="27.42578125" customWidth="1"/>
    <col min="16" max="19" width="0" hidden="1" customWidth="1" outlineLevel="1"/>
    <col min="20" max="20" width="9.140625" collapsed="1"/>
  </cols>
  <sheetData>
    <row r="1" spans="1:26" ht="14.25" x14ac:dyDescent="0.2">
      <c r="A1" s="181" t="s">
        <v>0</v>
      </c>
      <c r="B1" s="298" t="s">
        <v>100</v>
      </c>
      <c r="C1" s="299"/>
      <c r="D1" s="299"/>
      <c r="E1" s="300"/>
      <c r="F1" s="1"/>
      <c r="G1" s="1"/>
      <c r="H1" s="1"/>
      <c r="I1" s="1"/>
      <c r="J1" s="1"/>
      <c r="K1" s="1"/>
      <c r="L1" s="3"/>
      <c r="M1" s="3"/>
      <c r="N1" s="4"/>
    </row>
    <row r="2" spans="1:26" x14ac:dyDescent="0.2">
      <c r="A2" s="5"/>
      <c r="N2" s="6"/>
    </row>
    <row r="3" spans="1:26" ht="14.25" x14ac:dyDescent="0.2">
      <c r="A3" s="7" t="s">
        <v>2</v>
      </c>
      <c r="B3" s="298" t="s">
        <v>101</v>
      </c>
      <c r="C3" s="299"/>
      <c r="D3" s="299"/>
      <c r="E3" s="300"/>
      <c r="F3" s="8"/>
      <c r="G3" s="8"/>
      <c r="H3" s="8"/>
      <c r="I3" s="8"/>
      <c r="J3" s="8"/>
      <c r="K3" s="8"/>
      <c r="N3" s="6"/>
    </row>
    <row r="4" spans="1:26" x14ac:dyDescent="0.2">
      <c r="A4" s="5"/>
      <c r="N4" s="6"/>
    </row>
    <row r="5" spans="1:26" ht="25.5" x14ac:dyDescent="0.2">
      <c r="A5" s="182" t="s">
        <v>3</v>
      </c>
      <c r="B5" s="183" t="s">
        <v>4</v>
      </c>
      <c r="C5" s="184">
        <v>44877</v>
      </c>
      <c r="D5" s="205" t="s">
        <v>106</v>
      </c>
      <c r="E5" s="206">
        <v>44906</v>
      </c>
      <c r="F5" s="8"/>
      <c r="G5" s="11"/>
      <c r="H5" s="12"/>
      <c r="I5" s="12"/>
      <c r="J5" s="12"/>
      <c r="K5" s="12"/>
      <c r="N5" s="6"/>
    </row>
    <row r="6" spans="1:26" x14ac:dyDescent="0.2">
      <c r="A6" s="5"/>
      <c r="N6" s="6"/>
    </row>
    <row r="7" spans="1:26" x14ac:dyDescent="0.2">
      <c r="A7" s="5"/>
      <c r="N7" s="6"/>
    </row>
    <row r="8" spans="1:26" x14ac:dyDescent="0.2">
      <c r="A8" s="238" t="s">
        <v>6</v>
      </c>
      <c r="B8" s="185" t="s">
        <v>7</v>
      </c>
      <c r="C8" s="185" t="s">
        <v>8</v>
      </c>
      <c r="D8" s="185" t="s">
        <v>7</v>
      </c>
      <c r="E8" s="185" t="s">
        <v>9</v>
      </c>
      <c r="F8" s="185" t="s">
        <v>10</v>
      </c>
      <c r="G8" s="301" t="s">
        <v>11</v>
      </c>
      <c r="H8" s="302"/>
      <c r="I8" s="302"/>
      <c r="J8" s="303"/>
      <c r="K8" s="238" t="s">
        <v>12</v>
      </c>
      <c r="L8" s="185" t="s">
        <v>13</v>
      </c>
      <c r="M8" s="186" t="s">
        <v>14</v>
      </c>
      <c r="N8" s="186" t="s">
        <v>15</v>
      </c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</row>
    <row r="9" spans="1:26" x14ac:dyDescent="0.2">
      <c r="A9" s="55" t="s">
        <v>16</v>
      </c>
      <c r="B9" s="18" t="s">
        <v>17</v>
      </c>
      <c r="C9" s="18" t="s">
        <v>18</v>
      </c>
      <c r="D9" s="18" t="s">
        <v>18</v>
      </c>
      <c r="E9" s="18" t="s">
        <v>19</v>
      </c>
      <c r="F9" s="18" t="s">
        <v>18</v>
      </c>
      <c r="G9" s="307"/>
      <c r="H9" s="308"/>
      <c r="I9" s="308"/>
      <c r="J9" s="309"/>
      <c r="K9" s="55" t="s">
        <v>20</v>
      </c>
      <c r="L9" s="18" t="s">
        <v>21</v>
      </c>
      <c r="M9" s="56"/>
      <c r="N9" s="57" t="s">
        <v>22</v>
      </c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</row>
    <row r="10" spans="1:26" x14ac:dyDescent="0.2">
      <c r="A10" s="58" t="s">
        <v>23</v>
      </c>
      <c r="B10" s="22" t="s">
        <v>24</v>
      </c>
      <c r="C10" s="22" t="s">
        <v>25</v>
      </c>
      <c r="D10" s="22" t="s">
        <v>25</v>
      </c>
      <c r="E10" s="22" t="s">
        <v>25</v>
      </c>
      <c r="F10" s="22" t="s">
        <v>25</v>
      </c>
      <c r="G10" s="23" t="s">
        <v>26</v>
      </c>
      <c r="H10" s="23" t="s">
        <v>27</v>
      </c>
      <c r="I10" s="23" t="s">
        <v>28</v>
      </c>
      <c r="J10" s="23"/>
      <c r="K10" s="59" t="s">
        <v>29</v>
      </c>
      <c r="L10" s="24"/>
      <c r="M10" s="40"/>
      <c r="N10" s="25"/>
    </row>
    <row r="11" spans="1:26" ht="0.75" customHeight="1" x14ac:dyDescent="0.2">
      <c r="A11" s="21"/>
      <c r="B11" s="22"/>
      <c r="C11" s="22"/>
      <c r="D11" s="22"/>
      <c r="E11" s="22"/>
      <c r="F11" s="22"/>
      <c r="G11" s="23"/>
      <c r="H11" s="23"/>
      <c r="I11" s="23"/>
      <c r="J11" s="23"/>
      <c r="K11" s="23"/>
      <c r="L11" s="24"/>
      <c r="M11" s="40"/>
      <c r="N11" s="40"/>
    </row>
    <row r="12" spans="1:26" ht="15.75" x14ac:dyDescent="0.25">
      <c r="A12" s="60">
        <v>44896</v>
      </c>
      <c r="B12" s="193" t="s">
        <v>30</v>
      </c>
      <c r="C12" s="188">
        <v>178</v>
      </c>
      <c r="D12" s="189">
        <v>0</v>
      </c>
      <c r="E12" s="188">
        <v>0</v>
      </c>
      <c r="F12" s="194">
        <v>178</v>
      </c>
      <c r="G12" s="190" t="s">
        <v>156</v>
      </c>
      <c r="H12" s="190">
        <v>9821</v>
      </c>
      <c r="I12" s="190" t="s">
        <v>115</v>
      </c>
      <c r="J12" s="196"/>
      <c r="K12" s="196" t="s">
        <v>123</v>
      </c>
      <c r="L12" s="232" t="s">
        <v>200</v>
      </c>
      <c r="M12" s="204" t="s">
        <v>157</v>
      </c>
      <c r="N12" s="204" t="s">
        <v>124</v>
      </c>
      <c r="P12" t="b">
        <f t="shared" ref="P12:P13" si="0">OR(G12&lt;100,LEN(G12)=2)</f>
        <v>0</v>
      </c>
      <c r="Q12" t="b">
        <f t="shared" ref="Q12:Q13" si="1">OR(H12&lt;1000,LEN(H12)=3)</f>
        <v>0</v>
      </c>
      <c r="R12" t="b">
        <f t="shared" ref="R12:R13" si="2">IF(I12&lt;1000,TRUE)</f>
        <v>0</v>
      </c>
      <c r="S12" t="e">
        <f>OR(#REF!&lt;100000,LEN(#REF!)=5)</f>
        <v>#REF!</v>
      </c>
    </row>
    <row r="13" spans="1:26" ht="15.75" x14ac:dyDescent="0.25">
      <c r="A13" s="60">
        <v>44893</v>
      </c>
      <c r="B13" s="187" t="s">
        <v>38</v>
      </c>
      <c r="C13" s="188">
        <v>20.98</v>
      </c>
      <c r="D13" s="189">
        <v>3.5</v>
      </c>
      <c r="E13" s="188"/>
      <c r="F13" s="194">
        <v>17.48</v>
      </c>
      <c r="G13" s="190">
        <v>370</v>
      </c>
      <c r="H13" s="190">
        <v>4020</v>
      </c>
      <c r="I13" s="190">
        <v>37030</v>
      </c>
      <c r="J13" s="196"/>
      <c r="K13" s="196" t="s">
        <v>101</v>
      </c>
      <c r="L13" s="197" t="s">
        <v>201</v>
      </c>
      <c r="M13" s="204" t="s">
        <v>202</v>
      </c>
      <c r="N13" s="204" t="s">
        <v>113</v>
      </c>
      <c r="P13" t="b">
        <f t="shared" si="0"/>
        <v>0</v>
      </c>
      <c r="Q13" t="b">
        <f t="shared" si="1"/>
        <v>0</v>
      </c>
      <c r="R13" t="b">
        <f t="shared" si="2"/>
        <v>0</v>
      </c>
      <c r="S13" t="e">
        <f>OR(#REF!&lt;100000,LEN(#REF!)=5)</f>
        <v>#REF!</v>
      </c>
    </row>
    <row r="14" spans="1:26" ht="15.75" x14ac:dyDescent="0.25">
      <c r="A14" s="60">
        <v>44894</v>
      </c>
      <c r="B14" s="193" t="s">
        <v>30</v>
      </c>
      <c r="C14" s="188">
        <v>8</v>
      </c>
      <c r="D14" s="189"/>
      <c r="E14" s="188"/>
      <c r="F14" s="194">
        <v>8</v>
      </c>
      <c r="G14" s="190">
        <v>370</v>
      </c>
      <c r="H14" s="190">
        <v>4020</v>
      </c>
      <c r="I14" s="190">
        <v>37030</v>
      </c>
      <c r="J14" s="196"/>
      <c r="K14" s="196" t="s">
        <v>203</v>
      </c>
      <c r="L14" s="197" t="s">
        <v>148</v>
      </c>
      <c r="M14" s="204"/>
      <c r="N14" s="204"/>
    </row>
    <row r="15" spans="1:26" ht="13.5" thickBot="1" x14ac:dyDescent="0.25">
      <c r="A15" s="304" t="s">
        <v>33</v>
      </c>
      <c r="B15" s="305"/>
      <c r="C15" s="36">
        <f>SUM(C12:C14)</f>
        <v>206.98</v>
      </c>
      <c r="D15" s="36">
        <f>SUM(D12:D14)</f>
        <v>3.5</v>
      </c>
      <c r="E15" s="36"/>
      <c r="F15" s="36">
        <f>SUM(F12:F14)</f>
        <v>203.48</v>
      </c>
      <c r="G15" s="62"/>
      <c r="H15" s="62"/>
      <c r="I15" s="62"/>
      <c r="J15" s="37"/>
      <c r="K15" s="37"/>
      <c r="L15" s="43"/>
      <c r="M15" s="63"/>
      <c r="N15" s="44"/>
    </row>
    <row r="17" spans="2:6" x14ac:dyDescent="0.2">
      <c r="B17" s="301" t="s">
        <v>34</v>
      </c>
      <c r="C17" s="303"/>
    </row>
    <row r="18" spans="2:6" x14ac:dyDescent="0.2">
      <c r="B18" s="38" t="s">
        <v>35</v>
      </c>
      <c r="C18" s="39" t="s">
        <v>36</v>
      </c>
    </row>
    <row r="19" spans="2:6" x14ac:dyDescent="0.2">
      <c r="B19" s="38" t="s">
        <v>30</v>
      </c>
      <c r="C19" s="39" t="s">
        <v>37</v>
      </c>
    </row>
    <row r="20" spans="2:6" x14ac:dyDescent="0.2">
      <c r="B20" s="38" t="s">
        <v>38</v>
      </c>
      <c r="C20" s="39" t="s">
        <v>39</v>
      </c>
      <c r="F20" s="52"/>
    </row>
    <row r="21" spans="2:6" x14ac:dyDescent="0.2">
      <c r="B21" s="38" t="s">
        <v>95</v>
      </c>
      <c r="C21" s="39" t="s">
        <v>96</v>
      </c>
    </row>
    <row r="22" spans="2:6" x14ac:dyDescent="0.2">
      <c r="B22" s="40" t="s">
        <v>32</v>
      </c>
      <c r="C22" s="64" t="s">
        <v>40</v>
      </c>
    </row>
    <row r="25" spans="2:6" x14ac:dyDescent="0.2">
      <c r="B25" s="306"/>
      <c r="C25" s="306"/>
    </row>
  </sheetData>
  <mergeCells count="7">
    <mergeCell ref="B25:C25"/>
    <mergeCell ref="B1:E1"/>
    <mergeCell ref="B3:E3"/>
    <mergeCell ref="G8:J8"/>
    <mergeCell ref="G9:J9"/>
    <mergeCell ref="A15:B15"/>
    <mergeCell ref="B17:C17"/>
  </mergeCells>
  <conditionalFormatting sqref="B1:E1 B3:E3">
    <cfRule type="expression" dxfId="81" priority="36" stopIfTrue="1">
      <formula>ISBLANK(B1)</formula>
    </cfRule>
  </conditionalFormatting>
  <conditionalFormatting sqref="C5">
    <cfRule type="expression" dxfId="80" priority="24" stopIfTrue="1">
      <formula>ISBLANK(C5)</formula>
    </cfRule>
  </conditionalFormatting>
  <conditionalFormatting sqref="J12">
    <cfRule type="expression" priority="18" stopIfTrue="1">
      <formula>AND(SUM($P12:$T12)&gt;0,NOT(ISBLANK(J12)))</formula>
    </cfRule>
    <cfRule type="expression" dxfId="79" priority="19" stopIfTrue="1">
      <formula>SUM($P12:$T12)&gt;0</formula>
    </cfRule>
  </conditionalFormatting>
  <conditionalFormatting sqref="C12">
    <cfRule type="expression" dxfId="78" priority="20" stopIfTrue="1">
      <formula>ISBLANK(C12)</formula>
    </cfRule>
  </conditionalFormatting>
  <conditionalFormatting sqref="B12">
    <cfRule type="expression" dxfId="77" priority="21" stopIfTrue="1">
      <formula>AND(NOT(ISBLANK(C12)),ISBLANK(B12))</formula>
    </cfRule>
  </conditionalFormatting>
  <conditionalFormatting sqref="A12">
    <cfRule type="expression" dxfId="76" priority="22" stopIfTrue="1">
      <formula>AND(NOT(ISBLANK(C12)),ISBLANK(A12))</formula>
    </cfRule>
  </conditionalFormatting>
  <conditionalFormatting sqref="E12">
    <cfRule type="expression" dxfId="75" priority="23" stopIfTrue="1">
      <formula>AND(NOT(ISBLANK(C12)),ISBLANK(E12),B12="S")</formula>
    </cfRule>
  </conditionalFormatting>
  <conditionalFormatting sqref="L12">
    <cfRule type="expression" dxfId="74" priority="17" stopIfTrue="1">
      <formula>AND(NOT(ISBLANK($C13)),ISBLANK(L12))</formula>
    </cfRule>
  </conditionalFormatting>
  <conditionalFormatting sqref="K12">
    <cfRule type="expression" priority="15" stopIfTrue="1">
      <formula>AND(SUM($P12:$T12)&gt;0,NOT(ISBLANK(K12)))</formula>
    </cfRule>
    <cfRule type="expression" dxfId="73" priority="16" stopIfTrue="1">
      <formula>SUM($P12:$T12)&gt;0</formula>
    </cfRule>
  </conditionalFormatting>
  <conditionalFormatting sqref="N12">
    <cfRule type="expression" dxfId="72" priority="14" stopIfTrue="1">
      <formula>AND(NOT(ISBLANK($C12)),ISBLANK(N12))</formula>
    </cfRule>
  </conditionalFormatting>
  <conditionalFormatting sqref="L12">
    <cfRule type="expression" dxfId="71" priority="13" stopIfTrue="1">
      <formula>AND(NOT(ISBLANK($C12)),ISBLANK(L12))</formula>
    </cfRule>
  </conditionalFormatting>
  <conditionalFormatting sqref="M12">
    <cfRule type="expression" dxfId="70" priority="12" stopIfTrue="1">
      <formula>AND(NOT(ISBLANK($C12)),ISBLANK(M12))</formula>
    </cfRule>
  </conditionalFormatting>
  <conditionalFormatting sqref="J13:K13 J14">
    <cfRule type="expression" priority="5" stopIfTrue="1">
      <formula>AND(SUM($P13:$T13)&gt;0,NOT(ISBLANK(J13)))</formula>
    </cfRule>
    <cfRule type="expression" dxfId="69" priority="6" stopIfTrue="1">
      <formula>SUM($P13:$T13)&gt;0</formula>
    </cfRule>
  </conditionalFormatting>
  <conditionalFormatting sqref="C13:C14">
    <cfRule type="expression" dxfId="68" priority="7" stopIfTrue="1">
      <formula>ISBLANK(C13)</formula>
    </cfRule>
  </conditionalFormatting>
  <conditionalFormatting sqref="L13:N13">
    <cfRule type="expression" dxfId="67" priority="8" stopIfTrue="1">
      <formula>AND(NOT(ISBLANK($C13)),ISBLANK(L13))</formula>
    </cfRule>
  </conditionalFormatting>
  <conditionalFormatting sqref="B13:B14">
    <cfRule type="expression" dxfId="66" priority="9" stopIfTrue="1">
      <formula>AND(NOT(ISBLANK(C13)),ISBLANK(B13))</formula>
    </cfRule>
  </conditionalFormatting>
  <conditionalFormatting sqref="A13:A14">
    <cfRule type="expression" dxfId="65" priority="10" stopIfTrue="1">
      <formula>AND(NOT(ISBLANK(C13)),ISBLANK(A13))</formula>
    </cfRule>
  </conditionalFormatting>
  <conditionalFormatting sqref="E13:E14">
    <cfRule type="expression" dxfId="64" priority="11" stopIfTrue="1">
      <formula>AND(NOT(ISBLANK(C13)),ISBLANK(E13),B13="S")</formula>
    </cfRule>
  </conditionalFormatting>
  <conditionalFormatting sqref="K14">
    <cfRule type="expression" priority="2" stopIfTrue="1">
      <formula>AND(SUM($P14:$T14)&gt;0,NOT(ISBLANK(K14)))</formula>
    </cfRule>
    <cfRule type="expression" dxfId="63" priority="3" stopIfTrue="1">
      <formula>SUM($P14:$T14)&gt;0</formula>
    </cfRule>
  </conditionalFormatting>
  <conditionalFormatting sqref="L14:N14">
    <cfRule type="expression" dxfId="62" priority="4" stopIfTrue="1">
      <formula>AND(NOT(ISBLANK($C14)),ISBLANK(L14))</formula>
    </cfRule>
  </conditionalFormatting>
  <dataValidations count="3">
    <dataValidation type="date" allowBlank="1" showInputMessage="1" showErrorMessage="1" sqref="C5" xr:uid="{79BD2EAB-E224-4FA6-9B29-8CCFD37DAA27}">
      <formula1>NOW()-120</formula1>
      <formula2>NOW()</formula2>
    </dataValidation>
    <dataValidation type="list" allowBlank="1" showInputMessage="1" showErrorMessage="1" sqref="B13:B14" xr:uid="{88A1797E-84DB-4891-A017-3DE72C5FE002}">
      <formula1>$B$18:$B$22</formula1>
    </dataValidation>
    <dataValidation type="list" allowBlank="1" showInputMessage="1" showErrorMessage="1" sqref="B12" xr:uid="{AA29995F-D21F-4ACC-BF55-1409C5953D0A}">
      <formula1>$B$15:$B$19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0"/>
  </sheetPr>
  <dimension ref="A1:R48"/>
  <sheetViews>
    <sheetView topLeftCell="A5" workbookViewId="0">
      <selection activeCell="C36" sqref="C36"/>
    </sheetView>
  </sheetViews>
  <sheetFormatPr defaultColWidth="9.140625" defaultRowHeight="12.75" outlineLevelCol="1" x14ac:dyDescent="0.2"/>
  <cols>
    <col min="1" max="1" width="11.85546875" style="249" bestFit="1" customWidth="1"/>
    <col min="2" max="2" width="10.42578125" style="249" customWidth="1"/>
    <col min="3" max="6" width="15.85546875" style="249" customWidth="1"/>
    <col min="7" max="7" width="8.42578125" style="249" customWidth="1"/>
    <col min="8" max="8" width="9" style="249" customWidth="1"/>
    <col min="9" max="9" width="11.85546875" style="249" customWidth="1"/>
    <col min="10" max="10" width="3.140625" style="249" customWidth="1"/>
    <col min="11" max="11" width="42.140625" style="249" bestFit="1" customWidth="1"/>
    <col min="12" max="12" width="61" style="249" customWidth="1"/>
    <col min="13" max="13" width="33" style="249" customWidth="1"/>
    <col min="14" max="14" width="27.42578125" style="249" customWidth="1"/>
    <col min="15" max="18" width="9.140625" style="249" outlineLevel="1"/>
    <col min="19" max="16384" width="9.140625" style="249"/>
  </cols>
  <sheetData>
    <row r="1" spans="1:14" ht="36.75" customHeight="1" x14ac:dyDescent="0.2">
      <c r="A1" s="245" t="s">
        <v>0</v>
      </c>
      <c r="B1" s="314" t="s">
        <v>100</v>
      </c>
      <c r="C1" s="315"/>
      <c r="D1" s="315"/>
      <c r="E1" s="316"/>
      <c r="F1" s="246"/>
      <c r="G1" s="246"/>
      <c r="H1" s="246"/>
      <c r="I1" s="246"/>
      <c r="J1" s="246"/>
      <c r="K1" s="246"/>
      <c r="L1" s="247"/>
      <c r="M1" s="247"/>
      <c r="N1" s="248"/>
    </row>
    <row r="2" spans="1:14" x14ac:dyDescent="0.2">
      <c r="A2" s="250"/>
      <c r="N2" s="251"/>
    </row>
    <row r="3" spans="1:14" ht="36.75" customHeight="1" x14ac:dyDescent="0.2">
      <c r="A3" s="252" t="s">
        <v>2</v>
      </c>
      <c r="B3" s="347" t="s">
        <v>99</v>
      </c>
      <c r="C3" s="348"/>
      <c r="D3" s="348"/>
      <c r="E3" s="349"/>
      <c r="F3" s="253"/>
      <c r="G3" s="253"/>
      <c r="H3" s="253"/>
      <c r="I3" s="253"/>
      <c r="J3" s="253"/>
      <c r="K3" s="253"/>
      <c r="L3" s="254"/>
      <c r="N3" s="251"/>
    </row>
    <row r="4" spans="1:14" x14ac:dyDescent="0.2">
      <c r="A4" s="250"/>
      <c r="N4" s="251"/>
    </row>
    <row r="5" spans="1:14" ht="36" customHeight="1" x14ac:dyDescent="0.2">
      <c r="A5" s="255" t="s">
        <v>3</v>
      </c>
      <c r="B5" s="183" t="s">
        <v>4</v>
      </c>
      <c r="C5" s="184">
        <v>44877</v>
      </c>
      <c r="D5" s="205" t="s">
        <v>106</v>
      </c>
      <c r="E5" s="206">
        <v>44906</v>
      </c>
      <c r="F5" s="253"/>
      <c r="G5" s="256"/>
      <c r="N5" s="251"/>
    </row>
    <row r="6" spans="1:14" x14ac:dyDescent="0.2">
      <c r="A6" s="250"/>
      <c r="N6" s="251"/>
    </row>
    <row r="7" spans="1:14" x14ac:dyDescent="0.2">
      <c r="A7" s="250"/>
      <c r="N7" s="251"/>
    </row>
    <row r="8" spans="1:14" x14ac:dyDescent="0.2">
      <c r="A8" s="257" t="s">
        <v>6</v>
      </c>
      <c r="B8" s="258" t="s">
        <v>7</v>
      </c>
      <c r="C8" s="258" t="s">
        <v>8</v>
      </c>
      <c r="D8" s="258" t="s">
        <v>7</v>
      </c>
      <c r="E8" s="258" t="s">
        <v>9</v>
      </c>
      <c r="F8" s="258" t="s">
        <v>10</v>
      </c>
      <c r="G8" s="312" t="s">
        <v>11</v>
      </c>
      <c r="H8" s="317"/>
      <c r="I8" s="317"/>
      <c r="J8" s="313"/>
      <c r="K8" s="257" t="s">
        <v>12</v>
      </c>
      <c r="L8" s="258" t="s">
        <v>13</v>
      </c>
      <c r="M8" s="259" t="s">
        <v>14</v>
      </c>
      <c r="N8" s="259" t="s">
        <v>15</v>
      </c>
    </row>
    <row r="9" spans="1:14" x14ac:dyDescent="0.2">
      <c r="A9" s="260" t="s">
        <v>16</v>
      </c>
      <c r="B9" s="261" t="s">
        <v>17</v>
      </c>
      <c r="C9" s="261" t="s">
        <v>18</v>
      </c>
      <c r="D9" s="261" t="s">
        <v>18</v>
      </c>
      <c r="E9" s="261" t="s">
        <v>19</v>
      </c>
      <c r="F9" s="261" t="s">
        <v>18</v>
      </c>
      <c r="G9" s="318"/>
      <c r="H9" s="319"/>
      <c r="I9" s="319"/>
      <c r="J9" s="320"/>
      <c r="K9" s="260" t="s">
        <v>20</v>
      </c>
      <c r="L9" s="261" t="s">
        <v>21</v>
      </c>
      <c r="M9" s="262"/>
      <c r="N9" s="263" t="s">
        <v>22</v>
      </c>
    </row>
    <row r="10" spans="1:14" ht="22.35" customHeight="1" x14ac:dyDescent="0.2">
      <c r="A10" s="264" t="s">
        <v>23</v>
      </c>
      <c r="B10" s="265" t="s">
        <v>24</v>
      </c>
      <c r="C10" s="265" t="s">
        <v>25</v>
      </c>
      <c r="D10" s="265" t="s">
        <v>25</v>
      </c>
      <c r="E10" s="265" t="s">
        <v>25</v>
      </c>
      <c r="F10" s="265" t="s">
        <v>25</v>
      </c>
      <c r="G10" s="265" t="s">
        <v>26</v>
      </c>
      <c r="H10" s="265" t="s">
        <v>27</v>
      </c>
      <c r="I10" s="265" t="s">
        <v>28</v>
      </c>
      <c r="J10" s="265"/>
      <c r="K10" s="266" t="s">
        <v>29</v>
      </c>
      <c r="L10" s="265"/>
      <c r="M10" s="267"/>
      <c r="N10" s="268"/>
    </row>
    <row r="11" spans="1:14" ht="15" x14ac:dyDescent="0.25">
      <c r="A11" s="292">
        <v>44877</v>
      </c>
      <c r="B11" s="265" t="s">
        <v>30</v>
      </c>
      <c r="C11" s="265">
        <v>561.19000000000005</v>
      </c>
      <c r="D11" s="269"/>
      <c r="E11" s="265"/>
      <c r="F11" s="293">
        <v>561.19000000000005</v>
      </c>
      <c r="G11" s="293">
        <v>611</v>
      </c>
      <c r="H11" s="265">
        <v>4200</v>
      </c>
      <c r="I11" s="293">
        <v>61106</v>
      </c>
      <c r="J11" s="265"/>
      <c r="K11" s="265" t="s">
        <v>204</v>
      </c>
      <c r="L11" s="293" t="s">
        <v>205</v>
      </c>
      <c r="M11" s="293" t="s">
        <v>97</v>
      </c>
      <c r="N11" s="293" t="s">
        <v>98</v>
      </c>
    </row>
    <row r="12" spans="1:14" ht="15" x14ac:dyDescent="0.25">
      <c r="A12" s="292">
        <v>44879</v>
      </c>
      <c r="B12" s="265" t="s">
        <v>38</v>
      </c>
      <c r="C12" s="269">
        <v>174</v>
      </c>
      <c r="D12" s="269">
        <v>29</v>
      </c>
      <c r="E12" s="265"/>
      <c r="F12" s="294">
        <v>145</v>
      </c>
      <c r="G12" s="293">
        <v>611</v>
      </c>
      <c r="H12" s="265">
        <v>4200</v>
      </c>
      <c r="I12" s="293">
        <v>61111</v>
      </c>
      <c r="J12" s="265"/>
      <c r="K12" s="265" t="s">
        <v>204</v>
      </c>
      <c r="L12" s="293" t="s">
        <v>206</v>
      </c>
      <c r="M12" s="293" t="s">
        <v>125</v>
      </c>
      <c r="N12" s="293" t="s">
        <v>126</v>
      </c>
    </row>
    <row r="13" spans="1:14" ht="15" x14ac:dyDescent="0.25">
      <c r="A13" s="292">
        <v>44879</v>
      </c>
      <c r="B13" s="265" t="s">
        <v>30</v>
      </c>
      <c r="C13" s="269">
        <v>240</v>
      </c>
      <c r="D13" s="269"/>
      <c r="E13" s="265"/>
      <c r="F13" s="269">
        <v>240</v>
      </c>
      <c r="G13" s="265">
        <v>595</v>
      </c>
      <c r="H13" s="265">
        <v>1105</v>
      </c>
      <c r="I13" s="265"/>
      <c r="J13" s="265"/>
      <c r="K13" s="265"/>
      <c r="L13" s="265" t="s">
        <v>207</v>
      </c>
      <c r="M13" s="265" t="s">
        <v>128</v>
      </c>
      <c r="N13" s="265" t="s">
        <v>208</v>
      </c>
    </row>
    <row r="14" spans="1:14" ht="15" x14ac:dyDescent="0.25">
      <c r="A14" s="292">
        <v>44882</v>
      </c>
      <c r="B14" s="265" t="s">
        <v>30</v>
      </c>
      <c r="C14" s="269">
        <v>250</v>
      </c>
      <c r="D14" s="269"/>
      <c r="E14" s="265"/>
      <c r="F14" s="294">
        <v>250</v>
      </c>
      <c r="G14" s="293">
        <v>611</v>
      </c>
      <c r="H14" s="265">
        <v>4200</v>
      </c>
      <c r="I14" s="293">
        <v>61106</v>
      </c>
      <c r="J14" s="265"/>
      <c r="K14" s="265" t="s">
        <v>204</v>
      </c>
      <c r="L14" s="293" t="s">
        <v>209</v>
      </c>
      <c r="M14" s="293" t="s">
        <v>97</v>
      </c>
      <c r="N14" s="293" t="s">
        <v>98</v>
      </c>
    </row>
    <row r="15" spans="1:14" ht="15" x14ac:dyDescent="0.25">
      <c r="A15" s="292">
        <v>44883</v>
      </c>
      <c r="B15" s="265" t="s">
        <v>30</v>
      </c>
      <c r="C15" s="269">
        <v>500</v>
      </c>
      <c r="D15" s="269"/>
      <c r="E15" s="265"/>
      <c r="F15" s="294">
        <v>500</v>
      </c>
      <c r="G15" s="293">
        <v>611</v>
      </c>
      <c r="H15" s="265">
        <v>4200</v>
      </c>
      <c r="I15" s="293">
        <v>61106</v>
      </c>
      <c r="J15" s="265"/>
      <c r="K15" s="265" t="s">
        <v>204</v>
      </c>
      <c r="L15" s="293" t="s">
        <v>210</v>
      </c>
      <c r="M15" s="293" t="s">
        <v>127</v>
      </c>
      <c r="N15" s="293" t="s">
        <v>98</v>
      </c>
    </row>
    <row r="16" spans="1:14" ht="15" x14ac:dyDescent="0.25">
      <c r="A16" s="292">
        <v>44884</v>
      </c>
      <c r="B16" s="265" t="s">
        <v>30</v>
      </c>
      <c r="C16" s="269">
        <v>250</v>
      </c>
      <c r="D16" s="269"/>
      <c r="E16" s="265"/>
      <c r="F16" s="294">
        <v>250</v>
      </c>
      <c r="G16" s="293">
        <v>611</v>
      </c>
      <c r="H16" s="265">
        <v>4200</v>
      </c>
      <c r="I16" s="293">
        <v>61111</v>
      </c>
      <c r="J16" s="265"/>
      <c r="K16" s="265" t="s">
        <v>204</v>
      </c>
      <c r="L16" s="293" t="s">
        <v>211</v>
      </c>
      <c r="M16" s="293" t="s">
        <v>97</v>
      </c>
      <c r="N16" s="293" t="s">
        <v>98</v>
      </c>
    </row>
    <row r="17" spans="1:14" ht="15" x14ac:dyDescent="0.25">
      <c r="A17" s="292">
        <v>44884</v>
      </c>
      <c r="B17" s="265" t="s">
        <v>30</v>
      </c>
      <c r="C17" s="269">
        <v>31.33</v>
      </c>
      <c r="D17" s="269"/>
      <c r="E17" s="265"/>
      <c r="F17" s="294">
        <v>31.33</v>
      </c>
      <c r="G17" s="293">
        <v>595</v>
      </c>
      <c r="H17" s="293">
        <v>4200</v>
      </c>
      <c r="I17" s="293">
        <v>59516</v>
      </c>
      <c r="J17" s="293"/>
      <c r="K17" s="265" t="s">
        <v>204</v>
      </c>
      <c r="L17" s="293" t="s">
        <v>212</v>
      </c>
      <c r="M17" s="293" t="s">
        <v>108</v>
      </c>
      <c r="N17" s="293" t="s">
        <v>98</v>
      </c>
    </row>
    <row r="18" spans="1:14" ht="15" x14ac:dyDescent="0.25">
      <c r="A18" s="292">
        <v>44884</v>
      </c>
      <c r="B18" s="265" t="s">
        <v>30</v>
      </c>
      <c r="C18" s="269">
        <v>245</v>
      </c>
      <c r="D18" s="269"/>
      <c r="E18" s="265"/>
      <c r="F18" s="294">
        <v>245</v>
      </c>
      <c r="G18" s="293">
        <v>611</v>
      </c>
      <c r="H18" s="265">
        <v>4200</v>
      </c>
      <c r="I18" s="293">
        <v>61106</v>
      </c>
      <c r="J18" s="265"/>
      <c r="K18" s="265" t="s">
        <v>204</v>
      </c>
      <c r="L18" s="293" t="s">
        <v>213</v>
      </c>
      <c r="M18" s="293" t="s">
        <v>108</v>
      </c>
      <c r="N18" s="293" t="s">
        <v>98</v>
      </c>
    </row>
    <row r="19" spans="1:14" ht="15" x14ac:dyDescent="0.25">
      <c r="A19" s="292">
        <v>44885</v>
      </c>
      <c r="B19" s="265" t="s">
        <v>30</v>
      </c>
      <c r="C19" s="269">
        <v>250</v>
      </c>
      <c r="D19" s="269"/>
      <c r="E19" s="265"/>
      <c r="F19" s="294">
        <v>250</v>
      </c>
      <c r="G19" s="293">
        <v>611</v>
      </c>
      <c r="H19" s="265">
        <v>4200</v>
      </c>
      <c r="I19" s="293">
        <v>61111</v>
      </c>
      <c r="J19" s="265"/>
      <c r="K19" s="265" t="s">
        <v>204</v>
      </c>
      <c r="L19" s="293" t="s">
        <v>150</v>
      </c>
      <c r="M19" s="293" t="s">
        <v>97</v>
      </c>
      <c r="N19" s="293" t="s">
        <v>98</v>
      </c>
    </row>
    <row r="20" spans="1:14" ht="15" x14ac:dyDescent="0.25">
      <c r="A20" s="292">
        <v>44888</v>
      </c>
      <c r="B20" s="265" t="s">
        <v>30</v>
      </c>
      <c r="C20" s="269">
        <v>250</v>
      </c>
      <c r="D20" s="269"/>
      <c r="E20" s="265"/>
      <c r="F20" s="294">
        <v>250</v>
      </c>
      <c r="G20" s="293">
        <v>611</v>
      </c>
      <c r="H20" s="265">
        <v>4200</v>
      </c>
      <c r="I20" s="293">
        <v>61106</v>
      </c>
      <c r="J20" s="265"/>
      <c r="K20" s="265" t="s">
        <v>204</v>
      </c>
      <c r="L20" s="293" t="s">
        <v>214</v>
      </c>
      <c r="M20" s="293" t="s">
        <v>97</v>
      </c>
      <c r="N20" s="293" t="s">
        <v>98</v>
      </c>
    </row>
    <row r="21" spans="1:14" x14ac:dyDescent="0.2">
      <c r="A21" s="270">
        <v>44888</v>
      </c>
      <c r="B21" s="265" t="s">
        <v>38</v>
      </c>
      <c r="C21" s="269">
        <v>210</v>
      </c>
      <c r="D21" s="269">
        <v>35</v>
      </c>
      <c r="E21" s="265"/>
      <c r="F21" s="269">
        <v>175</v>
      </c>
      <c r="G21" s="265">
        <v>595</v>
      </c>
      <c r="H21" s="265">
        <v>1101</v>
      </c>
      <c r="I21" s="265"/>
      <c r="J21" s="265"/>
      <c r="K21" s="270" t="s">
        <v>149</v>
      </c>
      <c r="L21" s="265" t="s">
        <v>215</v>
      </c>
      <c r="M21" s="265" t="s">
        <v>216</v>
      </c>
      <c r="N21" s="265" t="s">
        <v>217</v>
      </c>
    </row>
    <row r="22" spans="1:14" ht="15" x14ac:dyDescent="0.25">
      <c r="A22" s="292">
        <v>44890</v>
      </c>
      <c r="B22" s="265" t="s">
        <v>30</v>
      </c>
      <c r="C22" s="269">
        <v>295.87</v>
      </c>
      <c r="D22" s="269"/>
      <c r="E22" s="265"/>
      <c r="F22" s="294">
        <v>295.87</v>
      </c>
      <c r="G22" s="293">
        <v>611</v>
      </c>
      <c r="H22" s="265">
        <v>4200</v>
      </c>
      <c r="I22" s="293">
        <v>61106</v>
      </c>
      <c r="J22" s="265"/>
      <c r="K22" s="265" t="s">
        <v>204</v>
      </c>
      <c r="L22" s="293" t="s">
        <v>218</v>
      </c>
      <c r="M22" s="293" t="s">
        <v>108</v>
      </c>
      <c r="N22" s="293" t="s">
        <v>98</v>
      </c>
    </row>
    <row r="23" spans="1:14" ht="15" x14ac:dyDescent="0.25">
      <c r="A23" s="292">
        <v>44890</v>
      </c>
      <c r="B23" s="265" t="s">
        <v>30</v>
      </c>
      <c r="C23" s="269">
        <v>249.99</v>
      </c>
      <c r="D23" s="269"/>
      <c r="E23" s="265"/>
      <c r="F23" s="294">
        <v>249.99</v>
      </c>
      <c r="G23" s="293">
        <v>611</v>
      </c>
      <c r="H23" s="265">
        <v>4200</v>
      </c>
      <c r="I23" s="293">
        <v>61111</v>
      </c>
      <c r="J23" s="265"/>
      <c r="K23" s="265" t="s">
        <v>204</v>
      </c>
      <c r="L23" s="293" t="s">
        <v>150</v>
      </c>
      <c r="M23" s="293" t="s">
        <v>97</v>
      </c>
      <c r="N23" s="293" t="s">
        <v>98</v>
      </c>
    </row>
    <row r="24" spans="1:14" ht="15" x14ac:dyDescent="0.25">
      <c r="A24" s="292">
        <v>44891</v>
      </c>
      <c r="B24" s="265" t="s">
        <v>30</v>
      </c>
      <c r="C24" s="269">
        <v>250</v>
      </c>
      <c r="D24" s="269"/>
      <c r="E24" s="265"/>
      <c r="F24" s="294">
        <v>250</v>
      </c>
      <c r="G24" s="293">
        <v>611</v>
      </c>
      <c r="H24" s="265">
        <v>4200</v>
      </c>
      <c r="I24" s="293">
        <v>61111</v>
      </c>
      <c r="J24" s="265"/>
      <c r="K24" s="265" t="s">
        <v>204</v>
      </c>
      <c r="L24" s="293" t="s">
        <v>150</v>
      </c>
      <c r="M24" s="293" t="s">
        <v>97</v>
      </c>
      <c r="N24" s="293" t="s">
        <v>98</v>
      </c>
    </row>
    <row r="25" spans="1:14" ht="15" x14ac:dyDescent="0.25">
      <c r="A25" s="292">
        <v>44893</v>
      </c>
      <c r="B25" s="265" t="s">
        <v>30</v>
      </c>
      <c r="C25" s="269">
        <v>250</v>
      </c>
      <c r="D25" s="269"/>
      <c r="E25" s="265"/>
      <c r="F25" s="294">
        <v>250</v>
      </c>
      <c r="G25" s="293">
        <v>611</v>
      </c>
      <c r="H25" s="265">
        <v>4200</v>
      </c>
      <c r="I25" s="293">
        <v>61111</v>
      </c>
      <c r="J25" s="265"/>
      <c r="K25" s="265" t="s">
        <v>204</v>
      </c>
      <c r="L25" s="293" t="s">
        <v>150</v>
      </c>
      <c r="M25" s="293" t="s">
        <v>97</v>
      </c>
      <c r="N25" s="293" t="s">
        <v>98</v>
      </c>
    </row>
    <row r="26" spans="1:14" ht="15" x14ac:dyDescent="0.25">
      <c r="A26" s="292">
        <v>44895</v>
      </c>
      <c r="B26" s="265" t="s">
        <v>30</v>
      </c>
      <c r="C26" s="269">
        <v>300.43</v>
      </c>
      <c r="D26" s="269"/>
      <c r="E26" s="265"/>
      <c r="F26" s="294">
        <v>300.43</v>
      </c>
      <c r="G26" s="293">
        <v>611</v>
      </c>
      <c r="H26" s="265">
        <v>4200</v>
      </c>
      <c r="I26" s="293">
        <v>61106</v>
      </c>
      <c r="J26" s="265"/>
      <c r="K26" s="265" t="s">
        <v>204</v>
      </c>
      <c r="L26" s="293" t="s">
        <v>218</v>
      </c>
      <c r="M26" s="293" t="s">
        <v>108</v>
      </c>
      <c r="N26" s="293" t="s">
        <v>98</v>
      </c>
    </row>
    <row r="27" spans="1:14" ht="15" x14ac:dyDescent="0.25">
      <c r="A27" s="292">
        <v>44895</v>
      </c>
      <c r="B27" s="265" t="s">
        <v>30</v>
      </c>
      <c r="C27" s="269">
        <v>250</v>
      </c>
      <c r="D27" s="269"/>
      <c r="E27" s="265"/>
      <c r="F27" s="294">
        <v>250</v>
      </c>
      <c r="G27" s="293">
        <v>595</v>
      </c>
      <c r="H27" s="293">
        <v>4200</v>
      </c>
      <c r="I27" s="293">
        <v>59516</v>
      </c>
      <c r="J27" s="293"/>
      <c r="K27" s="265" t="s">
        <v>204</v>
      </c>
      <c r="L27" s="293" t="s">
        <v>219</v>
      </c>
      <c r="M27" s="293" t="s">
        <v>97</v>
      </c>
      <c r="N27" s="293" t="s">
        <v>98</v>
      </c>
    </row>
    <row r="28" spans="1:14" ht="15" x14ac:dyDescent="0.25">
      <c r="A28" s="292">
        <v>44896</v>
      </c>
      <c r="B28" s="265" t="s">
        <v>30</v>
      </c>
      <c r="C28" s="269">
        <v>514.70000000000005</v>
      </c>
      <c r="D28" s="269"/>
      <c r="E28" s="265"/>
      <c r="F28" s="294">
        <v>514.70000000000005</v>
      </c>
      <c r="G28" s="293">
        <v>611</v>
      </c>
      <c r="H28" s="265">
        <v>4200</v>
      </c>
      <c r="I28" s="293">
        <v>61106</v>
      </c>
      <c r="J28" s="265"/>
      <c r="K28" s="265" t="s">
        <v>204</v>
      </c>
      <c r="L28" s="293" t="s">
        <v>220</v>
      </c>
      <c r="M28" s="293" t="s">
        <v>127</v>
      </c>
      <c r="N28" s="293" t="s">
        <v>98</v>
      </c>
    </row>
    <row r="29" spans="1:14" ht="15" x14ac:dyDescent="0.25">
      <c r="A29" s="292">
        <v>44896</v>
      </c>
      <c r="B29" s="265" t="s">
        <v>30</v>
      </c>
      <c r="C29" s="269">
        <v>369.14</v>
      </c>
      <c r="D29" s="269"/>
      <c r="E29" s="265"/>
      <c r="F29" s="294">
        <v>369.14</v>
      </c>
      <c r="G29" s="293">
        <v>595</v>
      </c>
      <c r="H29" s="293">
        <v>4200</v>
      </c>
      <c r="I29" s="293">
        <v>59516</v>
      </c>
      <c r="J29" s="293"/>
      <c r="K29" s="265" t="s">
        <v>204</v>
      </c>
      <c r="L29" s="293" t="s">
        <v>221</v>
      </c>
      <c r="M29" s="293" t="s">
        <v>127</v>
      </c>
      <c r="N29" s="293" t="s">
        <v>98</v>
      </c>
    </row>
    <row r="30" spans="1:14" ht="15" x14ac:dyDescent="0.25">
      <c r="A30" s="292">
        <v>44896</v>
      </c>
      <c r="B30" s="265" t="s">
        <v>30</v>
      </c>
      <c r="C30" s="269">
        <v>61.18</v>
      </c>
      <c r="D30" s="269"/>
      <c r="E30" s="265"/>
      <c r="F30" s="294">
        <v>61.18</v>
      </c>
      <c r="G30" s="293">
        <v>611</v>
      </c>
      <c r="H30" s="265">
        <v>4200</v>
      </c>
      <c r="I30" s="293">
        <v>61106</v>
      </c>
      <c r="J30" s="265"/>
      <c r="K30" s="265" t="s">
        <v>204</v>
      </c>
      <c r="L30" s="293" t="s">
        <v>218</v>
      </c>
      <c r="M30" s="293" t="s">
        <v>108</v>
      </c>
      <c r="N30" s="293" t="s">
        <v>98</v>
      </c>
    </row>
    <row r="31" spans="1:14" ht="15" x14ac:dyDescent="0.25">
      <c r="A31" s="292">
        <v>44896</v>
      </c>
      <c r="B31" s="265" t="s">
        <v>30</v>
      </c>
      <c r="C31" s="269">
        <v>84.45</v>
      </c>
      <c r="D31" s="269"/>
      <c r="E31" s="265"/>
      <c r="F31" s="294">
        <v>84.45</v>
      </c>
      <c r="G31" s="293">
        <v>611</v>
      </c>
      <c r="H31" s="265">
        <v>4200</v>
      </c>
      <c r="I31" s="293">
        <v>61106</v>
      </c>
      <c r="J31" s="265"/>
      <c r="K31" s="265" t="s">
        <v>204</v>
      </c>
      <c r="L31" s="293" t="s">
        <v>209</v>
      </c>
      <c r="M31" s="293" t="s">
        <v>97</v>
      </c>
      <c r="N31" s="293" t="s">
        <v>98</v>
      </c>
    </row>
    <row r="32" spans="1:14" ht="15" x14ac:dyDescent="0.25">
      <c r="A32" s="292">
        <v>44898</v>
      </c>
      <c r="B32" s="265" t="s">
        <v>30</v>
      </c>
      <c r="C32" s="269">
        <v>250</v>
      </c>
      <c r="D32" s="269"/>
      <c r="E32" s="265"/>
      <c r="F32" s="294">
        <v>250</v>
      </c>
      <c r="G32" s="293">
        <v>611</v>
      </c>
      <c r="H32" s="265">
        <v>4200</v>
      </c>
      <c r="I32" s="293">
        <v>61106</v>
      </c>
      <c r="J32" s="265"/>
      <c r="K32" s="265" t="s">
        <v>204</v>
      </c>
      <c r="L32" s="293" t="s">
        <v>209</v>
      </c>
      <c r="M32" s="293" t="s">
        <v>97</v>
      </c>
      <c r="N32" s="293" t="s">
        <v>98</v>
      </c>
    </row>
    <row r="33" spans="1:14" ht="15" x14ac:dyDescent="0.25">
      <c r="A33" s="292">
        <v>44901</v>
      </c>
      <c r="B33" s="265" t="s">
        <v>30</v>
      </c>
      <c r="C33" s="269">
        <v>250</v>
      </c>
      <c r="D33" s="269"/>
      <c r="E33" s="265"/>
      <c r="F33" s="294">
        <v>250</v>
      </c>
      <c r="G33" s="293">
        <v>611</v>
      </c>
      <c r="H33" s="265">
        <v>4200</v>
      </c>
      <c r="I33" s="293">
        <v>61106</v>
      </c>
      <c r="J33" s="265"/>
      <c r="K33" s="265" t="s">
        <v>204</v>
      </c>
      <c r="L33" s="293" t="s">
        <v>209</v>
      </c>
      <c r="M33" s="293" t="s">
        <v>97</v>
      </c>
      <c r="N33" s="293" t="s">
        <v>98</v>
      </c>
    </row>
    <row r="34" spans="1:14" ht="15" x14ac:dyDescent="0.25">
      <c r="A34" s="292">
        <v>44902</v>
      </c>
      <c r="B34" s="265" t="s">
        <v>38</v>
      </c>
      <c r="C34" s="269">
        <v>46.84</v>
      </c>
      <c r="D34" s="269">
        <v>7.8</v>
      </c>
      <c r="E34" s="265"/>
      <c r="F34" s="265">
        <v>39.04</v>
      </c>
      <c r="G34" s="265">
        <v>595</v>
      </c>
      <c r="H34" s="265">
        <v>4202</v>
      </c>
      <c r="I34" s="265"/>
      <c r="J34" s="265"/>
      <c r="K34" s="270" t="s">
        <v>149</v>
      </c>
      <c r="L34" s="265" t="s">
        <v>222</v>
      </c>
      <c r="M34" s="265" t="s">
        <v>31</v>
      </c>
      <c r="N34" s="265" t="s">
        <v>152</v>
      </c>
    </row>
    <row r="35" spans="1:14" ht="15" x14ac:dyDescent="0.25">
      <c r="A35" s="292">
        <v>44903</v>
      </c>
      <c r="B35" s="265" t="s">
        <v>30</v>
      </c>
      <c r="C35" s="269">
        <v>250</v>
      </c>
      <c r="D35" s="265"/>
      <c r="E35" s="265"/>
      <c r="F35" s="294">
        <v>250</v>
      </c>
      <c r="G35" s="293">
        <v>611</v>
      </c>
      <c r="H35" s="265">
        <v>4200</v>
      </c>
      <c r="I35" s="293">
        <v>61106</v>
      </c>
      <c r="J35" s="265"/>
      <c r="K35" s="265" t="s">
        <v>204</v>
      </c>
      <c r="L35" s="293" t="s">
        <v>209</v>
      </c>
      <c r="M35" s="293" t="s">
        <v>97</v>
      </c>
      <c r="N35" s="293" t="s">
        <v>98</v>
      </c>
    </row>
    <row r="36" spans="1:14" ht="20.100000000000001" customHeight="1" thickBot="1" x14ac:dyDescent="0.25">
      <c r="A36" s="310" t="s">
        <v>129</v>
      </c>
      <c r="B36" s="311"/>
      <c r="C36" s="271">
        <f>SUM(C11:C35)</f>
        <v>6384.1200000000008</v>
      </c>
      <c r="D36" s="271">
        <f>SUM(D11:D35)</f>
        <v>71.8</v>
      </c>
      <c r="E36" s="271"/>
      <c r="F36" s="271">
        <f>SUM(F11:F35)</f>
        <v>6312.3200000000006</v>
      </c>
      <c r="G36" s="272"/>
      <c r="H36" s="272"/>
      <c r="I36" s="272"/>
      <c r="J36" s="273"/>
      <c r="K36" s="273"/>
      <c r="L36" s="273"/>
      <c r="M36" s="274"/>
      <c r="N36" s="275"/>
    </row>
    <row r="38" spans="1:14" x14ac:dyDescent="0.2">
      <c r="B38" s="312" t="s">
        <v>34</v>
      </c>
      <c r="C38" s="313"/>
    </row>
    <row r="39" spans="1:14" x14ac:dyDescent="0.2">
      <c r="B39" s="276" t="s">
        <v>35</v>
      </c>
      <c r="C39" s="277" t="s">
        <v>36</v>
      </c>
    </row>
    <row r="40" spans="1:14" x14ac:dyDescent="0.2">
      <c r="B40" s="276" t="s">
        <v>30</v>
      </c>
      <c r="C40" s="277" t="s">
        <v>37</v>
      </c>
    </row>
    <row r="41" spans="1:14" x14ac:dyDescent="0.2">
      <c r="B41" s="276" t="s">
        <v>38</v>
      </c>
      <c r="C41" s="277" t="s">
        <v>39</v>
      </c>
    </row>
    <row r="42" spans="1:14" x14ac:dyDescent="0.2">
      <c r="B42" s="276" t="s">
        <v>95</v>
      </c>
      <c r="C42" s="277" t="s">
        <v>96</v>
      </c>
      <c r="F42" s="254"/>
    </row>
    <row r="43" spans="1:14" x14ac:dyDescent="0.2">
      <c r="B43" s="267" t="s">
        <v>32</v>
      </c>
      <c r="C43" s="278" t="s">
        <v>40</v>
      </c>
    </row>
    <row r="48" spans="1:14" x14ac:dyDescent="0.2">
      <c r="E48" s="254"/>
    </row>
  </sheetData>
  <mergeCells count="6">
    <mergeCell ref="A36:B36"/>
    <mergeCell ref="B38:C38"/>
    <mergeCell ref="B1:E1"/>
    <mergeCell ref="B3:E3"/>
    <mergeCell ref="G8:J8"/>
    <mergeCell ref="G9:J9"/>
  </mergeCells>
  <conditionalFormatting sqref="B1:E1 B3">
    <cfRule type="expression" dxfId="61" priority="93" stopIfTrue="1">
      <formula>ISBLANK(B1)</formula>
    </cfRule>
  </conditionalFormatting>
  <conditionalFormatting sqref="C5">
    <cfRule type="expression" dxfId="60" priority="4" stopIfTrue="1">
      <formula>ISBLANK(C5)</formula>
    </cfRule>
  </conditionalFormatting>
  <conditionalFormatting sqref="A11:A35">
    <cfRule type="expression" dxfId="59" priority="3" stopIfTrue="1">
      <formula>AND(NOT(ISBLANK(C11)),ISBLANK(A11))</formula>
    </cfRule>
  </conditionalFormatting>
  <conditionalFormatting sqref="K34">
    <cfRule type="expression" dxfId="58" priority="2" stopIfTrue="1">
      <formula>AND(NOT(ISBLANK(M34)),ISBLANK(K34))</formula>
    </cfRule>
  </conditionalFormatting>
  <conditionalFormatting sqref="K21">
    <cfRule type="expression" dxfId="57" priority="1" stopIfTrue="1">
      <formula>AND(NOT(ISBLANK(M21)),ISBLANK(K21))</formula>
    </cfRule>
  </conditionalFormatting>
  <dataValidations count="2">
    <dataValidation type="date" allowBlank="1" showInputMessage="1" showErrorMessage="1" sqref="C5" xr:uid="{49E4D8E0-E034-4BBE-8EC5-18B244650E19}">
      <formula1>NOW()-120</formula1>
      <formula2>NOW()</formula2>
    </dataValidation>
    <dataValidation type="list" allowBlank="1" showInputMessage="1" showErrorMessage="1" sqref="B1:E1" xr:uid="{4EE88CC0-B1C8-49A5-B71E-BDD09A721590}">
      <formula1>#REF!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0"/>
  </sheetPr>
  <dimension ref="A1:Z26"/>
  <sheetViews>
    <sheetView workbookViewId="0">
      <selection activeCell="C11" sqref="C11:C13"/>
    </sheetView>
  </sheetViews>
  <sheetFormatPr defaultColWidth="11.85546875" defaultRowHeight="12.75" x14ac:dyDescent="0.2"/>
  <cols>
    <col min="1" max="1" width="11.140625" style="115" customWidth="1"/>
    <col min="2" max="2" width="10.42578125" style="115" customWidth="1"/>
    <col min="3" max="6" width="15.5703125" style="115" customWidth="1"/>
    <col min="7" max="7" width="8.42578125" style="115" customWidth="1"/>
    <col min="8" max="8" width="25.28515625" style="115" customWidth="1"/>
    <col min="9" max="9" width="11.5703125" style="115" customWidth="1"/>
    <col min="10" max="10" width="3" style="115" customWidth="1"/>
    <col min="11" max="11" width="29.5703125" style="115" customWidth="1"/>
    <col min="12" max="12" width="50.5703125" style="115" customWidth="1"/>
    <col min="13" max="14" width="27.42578125" style="115" customWidth="1"/>
    <col min="15" max="15" width="33.5703125" style="115" bestFit="1" customWidth="1"/>
    <col min="16" max="18" width="11.85546875" style="115" hidden="1" customWidth="1"/>
    <col min="19" max="19" width="13" style="115" customWidth="1"/>
    <col min="20" max="26" width="9.140625" style="115" customWidth="1"/>
    <col min="27" max="16384" width="11.85546875" style="115"/>
  </cols>
  <sheetData>
    <row r="1" spans="1:26" ht="36.75" customHeight="1" x14ac:dyDescent="0.2">
      <c r="A1" s="107" t="s">
        <v>0</v>
      </c>
      <c r="B1" s="323" t="s">
        <v>1</v>
      </c>
      <c r="C1" s="324"/>
      <c r="D1" s="324"/>
      <c r="E1" s="325"/>
      <c r="F1" s="108"/>
      <c r="G1" s="109"/>
      <c r="H1" s="109"/>
      <c r="I1" s="109"/>
      <c r="J1" s="109"/>
      <c r="K1" s="109"/>
      <c r="L1" s="110"/>
      <c r="M1" s="110"/>
      <c r="N1" s="111"/>
      <c r="O1" s="112"/>
      <c r="P1" s="113"/>
      <c r="Q1" s="113"/>
      <c r="R1" s="113"/>
      <c r="S1" s="113"/>
      <c r="T1" s="114"/>
      <c r="U1" s="114"/>
      <c r="V1" s="114"/>
      <c r="W1" s="114"/>
      <c r="X1" s="114"/>
      <c r="Y1" s="114"/>
      <c r="Z1" s="114"/>
    </row>
    <row r="2" spans="1:26" ht="13.7" customHeight="1" x14ac:dyDescent="0.2">
      <c r="A2" s="116"/>
      <c r="B2" s="117"/>
      <c r="C2" s="117"/>
      <c r="D2" s="117"/>
      <c r="E2" s="117"/>
      <c r="F2" s="114"/>
      <c r="G2" s="114"/>
      <c r="H2" s="114"/>
      <c r="I2" s="114"/>
      <c r="J2" s="114"/>
      <c r="K2" s="114"/>
      <c r="L2" s="114"/>
      <c r="M2" s="114"/>
      <c r="N2" s="118"/>
      <c r="O2" s="112"/>
      <c r="P2" s="119"/>
      <c r="Q2" s="119"/>
      <c r="R2" s="119"/>
      <c r="S2" s="119"/>
      <c r="T2" s="114"/>
      <c r="U2" s="114"/>
      <c r="V2" s="114"/>
      <c r="W2" s="114"/>
      <c r="X2" s="114"/>
      <c r="Y2" s="114"/>
      <c r="Z2" s="114"/>
    </row>
    <row r="3" spans="1:26" ht="36.75" customHeight="1" x14ac:dyDescent="0.2">
      <c r="A3" s="120" t="s">
        <v>2</v>
      </c>
      <c r="B3" s="323" t="s">
        <v>118</v>
      </c>
      <c r="C3" s="324"/>
      <c r="D3" s="324"/>
      <c r="E3" s="325"/>
      <c r="F3" s="121"/>
      <c r="G3" s="122"/>
      <c r="H3" s="122"/>
      <c r="I3" s="122"/>
      <c r="J3" s="122"/>
      <c r="K3" s="122"/>
      <c r="L3" s="114"/>
      <c r="M3" s="114"/>
      <c r="N3" s="118"/>
      <c r="O3" s="112"/>
      <c r="P3" s="119"/>
      <c r="Q3" s="119"/>
      <c r="R3" s="119"/>
      <c r="S3" s="119"/>
      <c r="T3" s="114"/>
      <c r="U3" s="114"/>
      <c r="V3" s="114"/>
      <c r="W3" s="114"/>
      <c r="X3" s="114"/>
      <c r="Y3" s="114"/>
      <c r="Z3" s="114"/>
    </row>
    <row r="4" spans="1:26" ht="13.7" customHeight="1" x14ac:dyDescent="0.2">
      <c r="A4" s="116"/>
      <c r="B4" s="117"/>
      <c r="C4" s="117"/>
      <c r="D4" s="117"/>
      <c r="E4" s="117"/>
      <c r="F4" s="114"/>
      <c r="G4" s="114"/>
      <c r="H4" s="114"/>
      <c r="I4" s="114"/>
      <c r="J4" s="114"/>
      <c r="K4" s="114"/>
      <c r="L4" s="114"/>
      <c r="M4" s="114"/>
      <c r="N4" s="118"/>
      <c r="O4" s="112"/>
      <c r="P4" s="119"/>
      <c r="Q4" s="119"/>
      <c r="R4" s="119"/>
      <c r="S4" s="119"/>
      <c r="T4" s="114"/>
      <c r="U4" s="114"/>
      <c r="V4" s="114"/>
      <c r="W4" s="114"/>
      <c r="X4" s="114"/>
      <c r="Y4" s="114"/>
      <c r="Z4" s="114"/>
    </row>
    <row r="5" spans="1:26" ht="36" customHeight="1" x14ac:dyDescent="0.2">
      <c r="A5" s="123" t="s">
        <v>3</v>
      </c>
      <c r="B5" s="124" t="s">
        <v>4</v>
      </c>
      <c r="C5" s="184">
        <v>44877</v>
      </c>
      <c r="D5" s="205" t="s">
        <v>106</v>
      </c>
      <c r="E5" s="206">
        <v>44906</v>
      </c>
      <c r="F5" s="121"/>
      <c r="G5" s="125"/>
      <c r="H5" s="233"/>
      <c r="I5" s="114"/>
      <c r="J5" s="114"/>
      <c r="K5" s="114"/>
      <c r="L5" s="114"/>
      <c r="M5" s="114"/>
      <c r="N5" s="118"/>
      <c r="O5" s="112"/>
      <c r="P5" s="119"/>
      <c r="Q5" s="119"/>
      <c r="R5" s="119"/>
      <c r="S5" s="119"/>
      <c r="T5" s="114"/>
      <c r="U5" s="114"/>
      <c r="V5" s="114"/>
      <c r="W5" s="114"/>
      <c r="X5" s="114"/>
      <c r="Y5" s="114"/>
      <c r="Z5" s="114"/>
    </row>
    <row r="6" spans="1:26" ht="13.7" customHeight="1" x14ac:dyDescent="0.2">
      <c r="A6" s="126"/>
      <c r="B6" s="127"/>
      <c r="C6" s="127"/>
      <c r="D6" s="127"/>
      <c r="E6" s="127"/>
      <c r="F6" s="114"/>
      <c r="G6" s="114"/>
      <c r="H6" s="114"/>
      <c r="I6" s="114"/>
      <c r="J6" s="114"/>
      <c r="K6" s="114"/>
      <c r="L6" s="114"/>
      <c r="M6" s="114"/>
      <c r="N6" s="118"/>
      <c r="O6" s="112"/>
      <c r="P6" s="119"/>
      <c r="Q6" s="119"/>
      <c r="R6" s="119"/>
      <c r="S6" s="119"/>
      <c r="T6" s="114"/>
      <c r="U6" s="114"/>
      <c r="V6" s="114"/>
      <c r="W6" s="114"/>
      <c r="X6" s="114"/>
      <c r="Y6" s="114"/>
      <c r="Z6" s="114"/>
    </row>
    <row r="7" spans="1:26" ht="13.7" customHeight="1" x14ac:dyDescent="0.2">
      <c r="A7" s="128"/>
      <c r="B7" s="129"/>
      <c r="C7" s="129"/>
      <c r="D7" s="129"/>
      <c r="E7" s="129"/>
      <c r="F7" s="129"/>
      <c r="G7" s="129"/>
      <c r="H7" s="129"/>
      <c r="I7" s="129"/>
      <c r="J7" s="129"/>
      <c r="K7" s="129"/>
      <c r="L7" s="129"/>
      <c r="M7" s="129"/>
      <c r="N7" s="130"/>
      <c r="O7" s="131"/>
      <c r="P7" s="119"/>
      <c r="Q7" s="119"/>
      <c r="R7" s="119"/>
      <c r="S7" s="119"/>
      <c r="T7" s="114"/>
      <c r="U7" s="114"/>
      <c r="V7" s="114"/>
      <c r="W7" s="114"/>
      <c r="X7" s="114"/>
      <c r="Y7" s="114"/>
      <c r="Z7" s="114"/>
    </row>
    <row r="8" spans="1:26" ht="13.7" customHeight="1" x14ac:dyDescent="0.2">
      <c r="A8" s="132" t="s">
        <v>6</v>
      </c>
      <c r="B8" s="133" t="s">
        <v>7</v>
      </c>
      <c r="C8" s="133" t="s">
        <v>8</v>
      </c>
      <c r="D8" s="133" t="s">
        <v>7</v>
      </c>
      <c r="E8" s="133" t="s">
        <v>9</v>
      </c>
      <c r="F8" s="133" t="s">
        <v>10</v>
      </c>
      <c r="G8" s="321" t="s">
        <v>11</v>
      </c>
      <c r="H8" s="326"/>
      <c r="I8" s="326"/>
      <c r="J8" s="322"/>
      <c r="K8" s="133" t="s">
        <v>12</v>
      </c>
      <c r="L8" s="133" t="s">
        <v>13</v>
      </c>
      <c r="M8" s="134" t="s">
        <v>14</v>
      </c>
      <c r="N8" s="135" t="s">
        <v>15</v>
      </c>
      <c r="O8" s="136" t="s">
        <v>114</v>
      </c>
      <c r="P8" s="137"/>
      <c r="Q8" s="138"/>
      <c r="R8" s="138"/>
      <c r="S8" s="138"/>
      <c r="T8" s="139"/>
      <c r="U8" s="139"/>
      <c r="V8" s="139"/>
      <c r="W8" s="139"/>
      <c r="X8" s="139"/>
      <c r="Y8" s="139"/>
      <c r="Z8" s="139"/>
    </row>
    <row r="9" spans="1:26" ht="13.7" customHeight="1" x14ac:dyDescent="0.2">
      <c r="A9" s="140" t="s">
        <v>16</v>
      </c>
      <c r="B9" s="141" t="s">
        <v>17</v>
      </c>
      <c r="C9" s="141" t="s">
        <v>18</v>
      </c>
      <c r="D9" s="141" t="s">
        <v>18</v>
      </c>
      <c r="E9" s="141" t="s">
        <v>19</v>
      </c>
      <c r="F9" s="141" t="s">
        <v>18</v>
      </c>
      <c r="G9" s="327"/>
      <c r="H9" s="328"/>
      <c r="I9" s="328"/>
      <c r="J9" s="329"/>
      <c r="K9" s="141" t="s">
        <v>20</v>
      </c>
      <c r="L9" s="141" t="s">
        <v>21</v>
      </c>
      <c r="M9" s="142"/>
      <c r="N9" s="143" t="s">
        <v>22</v>
      </c>
      <c r="O9" s="144"/>
      <c r="P9" s="137"/>
      <c r="Q9" s="138"/>
      <c r="R9" s="138"/>
      <c r="S9" s="138"/>
      <c r="T9" s="139"/>
      <c r="U9" s="139"/>
      <c r="V9" s="139"/>
      <c r="W9" s="139"/>
      <c r="X9" s="139"/>
      <c r="Y9" s="139"/>
      <c r="Z9" s="139"/>
    </row>
    <row r="10" spans="1:26" ht="13.5" customHeight="1" x14ac:dyDescent="0.2">
      <c r="A10" s="145" t="s">
        <v>23</v>
      </c>
      <c r="B10" s="146" t="s">
        <v>24</v>
      </c>
      <c r="C10" s="146" t="s">
        <v>25</v>
      </c>
      <c r="D10" s="146" t="s">
        <v>25</v>
      </c>
      <c r="E10" s="146" t="s">
        <v>25</v>
      </c>
      <c r="F10" s="146" t="s">
        <v>25</v>
      </c>
      <c r="G10" s="147" t="s">
        <v>26</v>
      </c>
      <c r="H10" s="147" t="s">
        <v>27</v>
      </c>
      <c r="I10" s="147" t="s">
        <v>28</v>
      </c>
      <c r="J10" s="148"/>
      <c r="K10" s="149" t="s">
        <v>29</v>
      </c>
      <c r="L10" s="150"/>
      <c r="M10" s="150"/>
      <c r="N10" s="151"/>
      <c r="O10" s="152"/>
      <c r="P10" s="153"/>
      <c r="Q10" s="119"/>
      <c r="R10" s="119"/>
      <c r="S10" s="119"/>
      <c r="T10" s="114"/>
      <c r="U10" s="114"/>
      <c r="V10" s="114"/>
      <c r="W10" s="114"/>
      <c r="X10" s="114"/>
      <c r="Y10" s="114"/>
      <c r="Z10" s="114"/>
    </row>
    <row r="11" spans="1:26" ht="45.6" customHeight="1" x14ac:dyDescent="0.25">
      <c r="A11" s="295">
        <v>43429</v>
      </c>
      <c r="B11" s="279" t="s">
        <v>30</v>
      </c>
      <c r="C11" s="280">
        <v>700</v>
      </c>
      <c r="D11" s="156"/>
      <c r="E11" s="155">
        <v>0</v>
      </c>
      <c r="F11" s="157">
        <v>700</v>
      </c>
      <c r="G11" s="158">
        <v>112</v>
      </c>
      <c r="H11" s="234">
        <v>4207</v>
      </c>
      <c r="I11" s="154" t="s">
        <v>115</v>
      </c>
      <c r="J11" s="159" t="s">
        <v>38</v>
      </c>
      <c r="K11" s="161" t="s">
        <v>116</v>
      </c>
      <c r="L11" s="162" t="s">
        <v>117</v>
      </c>
      <c r="M11" s="162" t="s">
        <v>97</v>
      </c>
      <c r="N11" s="162" t="s">
        <v>98</v>
      </c>
      <c r="O11" s="163"/>
      <c r="P11" s="153"/>
      <c r="Q11" s="119"/>
      <c r="R11" s="119"/>
      <c r="S11" s="160"/>
      <c r="T11" s="164"/>
      <c r="U11" s="164"/>
      <c r="V11" s="114"/>
      <c r="W11" s="114"/>
      <c r="X11" s="114"/>
      <c r="Y11" s="114"/>
      <c r="Z11" s="114"/>
    </row>
    <row r="12" spans="1:26" ht="20.100000000000001" customHeight="1" x14ac:dyDescent="0.25">
      <c r="A12" s="295">
        <v>43433</v>
      </c>
      <c r="B12" s="281" t="s">
        <v>30</v>
      </c>
      <c r="C12" s="280">
        <v>62.83</v>
      </c>
      <c r="D12" s="165"/>
      <c r="E12" s="155">
        <v>0</v>
      </c>
      <c r="F12" s="166">
        <v>62.83</v>
      </c>
      <c r="G12" s="158">
        <v>112</v>
      </c>
      <c r="H12" s="158">
        <v>4207</v>
      </c>
      <c r="I12" s="158"/>
      <c r="J12" s="159" t="s">
        <v>38</v>
      </c>
      <c r="K12" s="161" t="s">
        <v>116</v>
      </c>
      <c r="L12" s="162" t="s">
        <v>117</v>
      </c>
      <c r="M12" s="162" t="s">
        <v>97</v>
      </c>
      <c r="N12" s="162" t="s">
        <v>98</v>
      </c>
      <c r="O12" s="163"/>
      <c r="P12" s="119"/>
      <c r="Q12" s="119"/>
      <c r="R12" s="119"/>
      <c r="S12" s="160"/>
      <c r="T12" s="114"/>
      <c r="U12" s="114"/>
      <c r="V12" s="114"/>
      <c r="W12" s="114"/>
      <c r="X12" s="114"/>
      <c r="Y12" s="114"/>
      <c r="Z12" s="114"/>
    </row>
    <row r="13" spans="1:26" ht="20.100000000000001" customHeight="1" thickBot="1" x14ac:dyDescent="0.3">
      <c r="A13" s="295">
        <v>43433</v>
      </c>
      <c r="B13" s="281" t="s">
        <v>30</v>
      </c>
      <c r="C13" s="280">
        <v>87.87</v>
      </c>
      <c r="D13" s="156"/>
      <c r="E13" s="155">
        <v>0</v>
      </c>
      <c r="F13" s="166">
        <v>87.87</v>
      </c>
      <c r="G13" s="158">
        <v>103</v>
      </c>
      <c r="H13" s="296">
        <v>4020</v>
      </c>
      <c r="I13" s="165" t="s">
        <v>115</v>
      </c>
      <c r="J13" s="159" t="s">
        <v>38</v>
      </c>
      <c r="K13" s="161" t="s">
        <v>130</v>
      </c>
      <c r="L13" s="162" t="s">
        <v>131</v>
      </c>
      <c r="M13" s="162" t="s">
        <v>132</v>
      </c>
      <c r="N13" s="162" t="s">
        <v>133</v>
      </c>
      <c r="O13" s="167"/>
      <c r="P13" s="119"/>
      <c r="Q13" s="119"/>
      <c r="R13" s="119"/>
      <c r="S13" s="160"/>
      <c r="T13" s="114"/>
      <c r="U13" s="114"/>
      <c r="V13" s="114"/>
      <c r="W13" s="114"/>
      <c r="X13" s="114"/>
      <c r="Y13" s="114"/>
      <c r="Z13" s="114"/>
    </row>
    <row r="14" spans="1:26" ht="20.100000000000001" customHeight="1" thickBot="1" x14ac:dyDescent="0.3">
      <c r="A14" s="330" t="s">
        <v>33</v>
      </c>
      <c r="B14" s="331"/>
      <c r="C14" s="168">
        <f>SUM(C11:C13)</f>
        <v>850.7</v>
      </c>
      <c r="D14" s="168"/>
      <c r="E14" s="168"/>
      <c r="F14" s="235">
        <f>SUM(F11:F13)</f>
        <v>850.7</v>
      </c>
      <c r="G14" s="236"/>
      <c r="H14" s="169"/>
      <c r="I14" s="169"/>
      <c r="J14" s="170"/>
      <c r="K14" s="170"/>
      <c r="L14" s="171"/>
      <c r="M14" s="171"/>
      <c r="N14" s="162"/>
      <c r="O14" s="167"/>
      <c r="P14" s="119"/>
      <c r="Q14" s="119"/>
      <c r="R14" s="119"/>
      <c r="S14" s="160"/>
      <c r="T14" s="114"/>
      <c r="U14" s="114"/>
      <c r="V14" s="114"/>
      <c r="W14" s="114"/>
      <c r="X14" s="114"/>
      <c r="Y14" s="114"/>
      <c r="Z14" s="114"/>
    </row>
    <row r="15" spans="1:26" ht="20.100000000000001" customHeight="1" x14ac:dyDescent="0.25">
      <c r="A15" s="109"/>
      <c r="B15" s="172"/>
      <c r="C15" s="172"/>
      <c r="D15" s="109"/>
      <c r="E15" s="109"/>
      <c r="F15" s="109"/>
      <c r="G15" s="109"/>
      <c r="H15" s="109"/>
      <c r="I15" s="109"/>
      <c r="J15" s="109"/>
      <c r="K15" s="109"/>
      <c r="L15" s="109"/>
      <c r="M15" s="109"/>
      <c r="N15" s="162"/>
      <c r="O15" s="167"/>
      <c r="P15" s="119"/>
      <c r="Q15" s="119"/>
      <c r="R15" s="119"/>
      <c r="S15" s="160"/>
      <c r="T15" s="114"/>
      <c r="U15" s="114"/>
      <c r="V15" s="114"/>
      <c r="W15" s="114"/>
      <c r="X15" s="114"/>
      <c r="Y15" s="114"/>
      <c r="Z15" s="114"/>
    </row>
    <row r="16" spans="1:26" ht="20.100000000000001" customHeight="1" thickBot="1" x14ac:dyDescent="0.25">
      <c r="A16" s="173"/>
      <c r="B16" s="321" t="s">
        <v>34</v>
      </c>
      <c r="C16" s="322"/>
      <c r="D16" s="167"/>
      <c r="E16" s="114"/>
      <c r="F16" s="114"/>
      <c r="G16" s="114"/>
      <c r="H16" s="114"/>
      <c r="I16" s="114"/>
      <c r="J16" s="114"/>
      <c r="K16" s="114"/>
      <c r="L16" s="114"/>
      <c r="M16" s="114"/>
      <c r="N16" s="174"/>
      <c r="O16" s="112"/>
      <c r="P16" s="119"/>
      <c r="Q16" s="119"/>
      <c r="R16" s="119"/>
      <c r="S16" s="119"/>
      <c r="T16" s="114"/>
      <c r="U16" s="114"/>
      <c r="V16" s="114"/>
      <c r="W16" s="114"/>
      <c r="X16" s="114"/>
      <c r="Y16" s="114"/>
      <c r="Z16" s="114"/>
    </row>
    <row r="17" spans="1:26" ht="14.1" customHeight="1" x14ac:dyDescent="0.2">
      <c r="A17" s="173"/>
      <c r="B17" s="175" t="s">
        <v>35</v>
      </c>
      <c r="C17" s="176" t="s">
        <v>36</v>
      </c>
      <c r="D17" s="167"/>
      <c r="E17" s="114"/>
      <c r="F17" s="177"/>
      <c r="G17" s="114"/>
      <c r="H17" s="114"/>
      <c r="I17" s="114"/>
      <c r="J17" s="114"/>
      <c r="K17" s="114"/>
      <c r="L17" s="114"/>
      <c r="M17" s="114"/>
      <c r="N17" s="109"/>
      <c r="O17" s="114"/>
      <c r="P17" s="119"/>
      <c r="Q17" s="119"/>
      <c r="R17" s="119"/>
      <c r="S17" s="119"/>
      <c r="T17" s="114"/>
      <c r="U17" s="114"/>
      <c r="V17" s="114"/>
      <c r="W17" s="114"/>
      <c r="X17" s="114"/>
      <c r="Y17" s="114"/>
      <c r="Z17" s="114"/>
    </row>
    <row r="18" spans="1:26" ht="13.7" customHeight="1" x14ac:dyDescent="0.2">
      <c r="A18" s="173"/>
      <c r="B18" s="175" t="s">
        <v>30</v>
      </c>
      <c r="C18" s="176" t="s">
        <v>37</v>
      </c>
      <c r="D18" s="167"/>
      <c r="E18" s="114"/>
      <c r="F18" s="177"/>
      <c r="G18" s="114"/>
      <c r="H18" s="114"/>
      <c r="I18" s="114"/>
      <c r="J18" s="114"/>
      <c r="K18" s="114"/>
      <c r="L18" s="114"/>
      <c r="M18" s="114"/>
      <c r="N18" s="114"/>
      <c r="O18" s="114"/>
      <c r="P18" s="119"/>
      <c r="Q18" s="119"/>
      <c r="R18" s="119"/>
      <c r="S18" s="119"/>
      <c r="T18" s="114"/>
      <c r="U18" s="114"/>
      <c r="V18" s="114"/>
      <c r="W18" s="114"/>
      <c r="X18" s="114"/>
      <c r="Y18" s="114"/>
      <c r="Z18" s="114"/>
    </row>
    <row r="19" spans="1:26" ht="13.7" customHeight="1" x14ac:dyDescent="0.2">
      <c r="A19" s="173"/>
      <c r="B19" s="175" t="s">
        <v>38</v>
      </c>
      <c r="C19" s="176" t="s">
        <v>39</v>
      </c>
      <c r="D19" s="167"/>
      <c r="E19" s="114"/>
      <c r="F19" s="114"/>
      <c r="G19" s="114"/>
      <c r="H19" s="114"/>
      <c r="I19" s="114"/>
      <c r="J19" s="114"/>
      <c r="K19" s="114"/>
      <c r="L19" s="114"/>
      <c r="M19" s="114"/>
      <c r="N19" s="114"/>
      <c r="O19" s="114"/>
      <c r="P19" s="119"/>
      <c r="Q19" s="119"/>
      <c r="R19" s="119"/>
      <c r="S19" s="119"/>
      <c r="T19" s="114"/>
      <c r="U19" s="114"/>
      <c r="V19" s="114"/>
      <c r="W19" s="114"/>
      <c r="X19" s="114"/>
      <c r="Y19" s="114"/>
      <c r="Z19" s="114"/>
    </row>
    <row r="20" spans="1:26" ht="13.7" customHeight="1" x14ac:dyDescent="0.2">
      <c r="A20" s="173"/>
      <c r="B20" s="178" t="s">
        <v>32</v>
      </c>
      <c r="C20" s="179" t="s">
        <v>40</v>
      </c>
      <c r="D20" s="167"/>
      <c r="E20" s="114"/>
      <c r="F20" s="114"/>
      <c r="G20" s="114"/>
      <c r="H20" s="114"/>
      <c r="I20" s="114"/>
      <c r="J20" s="114"/>
      <c r="K20" s="114"/>
      <c r="L20" s="114"/>
      <c r="M20" s="114"/>
      <c r="N20" s="114"/>
      <c r="O20" s="114"/>
      <c r="P20" s="119"/>
      <c r="Q20" s="119"/>
      <c r="R20" s="119"/>
      <c r="S20" s="119"/>
      <c r="T20" s="114"/>
      <c r="U20" s="114"/>
      <c r="V20" s="114"/>
      <c r="W20" s="114"/>
      <c r="X20" s="114"/>
      <c r="Y20" s="114"/>
      <c r="Z20" s="114"/>
    </row>
    <row r="21" spans="1:26" ht="13.7" customHeight="1" x14ac:dyDescent="0.2">
      <c r="N21" s="114"/>
      <c r="O21" s="114"/>
      <c r="P21" s="119"/>
      <c r="Q21" s="119"/>
      <c r="R21" s="119"/>
      <c r="S21" s="119"/>
      <c r="T21" s="114"/>
      <c r="U21" s="114"/>
      <c r="V21" s="114"/>
      <c r="W21" s="114"/>
      <c r="X21" s="114"/>
      <c r="Y21" s="114"/>
      <c r="Z21" s="114"/>
    </row>
    <row r="22" spans="1:26" ht="13.7" customHeight="1" x14ac:dyDescent="0.2">
      <c r="N22" s="114"/>
      <c r="O22" s="114"/>
      <c r="P22" s="180"/>
      <c r="Q22" s="180"/>
      <c r="R22" s="180"/>
      <c r="S22" s="180"/>
      <c r="T22" s="114"/>
      <c r="U22" s="114"/>
      <c r="V22" s="114"/>
      <c r="W22" s="114"/>
      <c r="X22" s="114"/>
      <c r="Y22" s="114"/>
      <c r="Z22" s="114"/>
    </row>
    <row r="23" spans="1:26" ht="13.5" customHeight="1" x14ac:dyDescent="0.2"/>
    <row r="24" spans="1:26" ht="13.5" customHeight="1" x14ac:dyDescent="0.2"/>
    <row r="25" spans="1:26" ht="13.5" customHeight="1" x14ac:dyDescent="0.2"/>
    <row r="26" spans="1:26" ht="13.5" customHeight="1" x14ac:dyDescent="0.2"/>
  </sheetData>
  <mergeCells count="6">
    <mergeCell ref="B16:C16"/>
    <mergeCell ref="B1:E1"/>
    <mergeCell ref="B3:E3"/>
    <mergeCell ref="G8:J8"/>
    <mergeCell ref="G9:J9"/>
    <mergeCell ref="A14:B14"/>
  </mergeCells>
  <conditionalFormatting sqref="A11">
    <cfRule type="expression" dxfId="56" priority="3" stopIfTrue="1">
      <formula>ISBLANK(A11)</formula>
    </cfRule>
  </conditionalFormatting>
  <conditionalFormatting sqref="C5">
    <cfRule type="expression" dxfId="55" priority="1" stopIfTrue="1">
      <formula>ISBLANK(C5)</formula>
    </cfRule>
  </conditionalFormatting>
  <dataValidations count="1">
    <dataValidation type="date" allowBlank="1" showInputMessage="1" showErrorMessage="1" sqref="C5 A11" xr:uid="{00000000-0002-0000-0700-000000000000}">
      <formula1>NOW()-120</formula1>
      <formula2>NOW()</formula2>
    </dataValidation>
  </dataValidation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945DEF-77D3-4A3D-A2AB-090FF4E7266B}">
  <sheetPr>
    <tabColor theme="0"/>
  </sheetPr>
  <dimension ref="A1:Z19"/>
  <sheetViews>
    <sheetView workbookViewId="0">
      <selection activeCell="A13" sqref="A13:XFD31"/>
    </sheetView>
  </sheetViews>
  <sheetFormatPr defaultColWidth="9.140625" defaultRowHeight="12.75" outlineLevelCol="1" x14ac:dyDescent="0.2"/>
  <cols>
    <col min="1" max="1" width="11.85546875" bestFit="1" customWidth="1"/>
    <col min="2" max="2" width="10.42578125" customWidth="1"/>
    <col min="3" max="6" width="15.85546875" customWidth="1"/>
    <col min="7" max="7" width="8.42578125" customWidth="1"/>
    <col min="8" max="8" width="9" customWidth="1"/>
    <col min="9" max="9" width="11.85546875" bestFit="1" customWidth="1"/>
    <col min="10" max="10" width="3" customWidth="1"/>
    <col min="11" max="11" width="29.85546875" customWidth="1"/>
    <col min="12" max="12" width="50.85546875" customWidth="1"/>
    <col min="13" max="14" width="27.42578125" customWidth="1"/>
    <col min="16" max="19" width="0" hidden="1" customWidth="1" outlineLevel="1"/>
    <col min="20" max="20" width="9.140625" collapsed="1"/>
  </cols>
  <sheetData>
    <row r="1" spans="1:26" ht="36.75" customHeight="1" x14ac:dyDescent="0.2">
      <c r="A1" s="181" t="s">
        <v>0</v>
      </c>
      <c r="B1" s="298" t="s">
        <v>1</v>
      </c>
      <c r="C1" s="299"/>
      <c r="D1" s="299"/>
      <c r="E1" s="300"/>
      <c r="F1" s="1"/>
      <c r="G1" s="1"/>
      <c r="H1" s="1"/>
      <c r="I1" s="1"/>
      <c r="J1" s="1"/>
      <c r="K1" s="1"/>
      <c r="L1" s="3"/>
      <c r="M1" s="3"/>
      <c r="N1" s="4"/>
    </row>
    <row r="2" spans="1:26" x14ac:dyDescent="0.2">
      <c r="A2" s="5"/>
      <c r="N2" s="6"/>
    </row>
    <row r="3" spans="1:26" ht="36.75" customHeight="1" x14ac:dyDescent="0.2">
      <c r="A3" s="7" t="s">
        <v>2</v>
      </c>
      <c r="B3" s="298" t="s">
        <v>120</v>
      </c>
      <c r="C3" s="299"/>
      <c r="D3" s="299"/>
      <c r="E3" s="300"/>
      <c r="F3" s="8"/>
      <c r="G3" s="8"/>
      <c r="H3" s="8"/>
      <c r="I3" s="8"/>
      <c r="J3" s="8"/>
      <c r="K3" s="8"/>
      <c r="N3" s="6"/>
    </row>
    <row r="4" spans="1:26" x14ac:dyDescent="0.2">
      <c r="A4" s="5"/>
      <c r="N4" s="6"/>
    </row>
    <row r="5" spans="1:26" ht="36" customHeight="1" x14ac:dyDescent="0.2">
      <c r="A5" s="182" t="s">
        <v>3</v>
      </c>
      <c r="B5" s="183" t="s">
        <v>4</v>
      </c>
      <c r="C5" s="184">
        <v>44877</v>
      </c>
      <c r="D5" s="205" t="s">
        <v>106</v>
      </c>
      <c r="E5" s="206">
        <v>44906</v>
      </c>
      <c r="F5" s="8"/>
      <c r="G5" s="11"/>
      <c r="H5" s="12"/>
      <c r="I5" s="12"/>
      <c r="J5" s="12"/>
      <c r="K5" s="12"/>
      <c r="N5" s="6"/>
    </row>
    <row r="6" spans="1:26" x14ac:dyDescent="0.2">
      <c r="A6" s="5"/>
      <c r="N6" s="6"/>
    </row>
    <row r="7" spans="1:26" x14ac:dyDescent="0.2">
      <c r="A7" s="5"/>
      <c r="N7" s="6"/>
    </row>
    <row r="8" spans="1:26" x14ac:dyDescent="0.2">
      <c r="A8" s="238" t="s">
        <v>6</v>
      </c>
      <c r="B8" s="185" t="s">
        <v>7</v>
      </c>
      <c r="C8" s="185" t="s">
        <v>8</v>
      </c>
      <c r="D8" s="185" t="s">
        <v>7</v>
      </c>
      <c r="E8" s="185" t="s">
        <v>9</v>
      </c>
      <c r="F8" s="185" t="s">
        <v>10</v>
      </c>
      <c r="G8" s="301" t="s">
        <v>11</v>
      </c>
      <c r="H8" s="302"/>
      <c r="I8" s="302"/>
      <c r="J8" s="303"/>
      <c r="K8" s="238" t="s">
        <v>12</v>
      </c>
      <c r="L8" s="185" t="s">
        <v>13</v>
      </c>
      <c r="M8" s="186" t="s">
        <v>14</v>
      </c>
      <c r="N8" s="186" t="s">
        <v>15</v>
      </c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</row>
    <row r="9" spans="1:26" x14ac:dyDescent="0.2">
      <c r="A9" s="55" t="s">
        <v>16</v>
      </c>
      <c r="B9" s="18" t="s">
        <v>17</v>
      </c>
      <c r="C9" s="18" t="s">
        <v>18</v>
      </c>
      <c r="D9" s="18" t="s">
        <v>18</v>
      </c>
      <c r="E9" s="18" t="s">
        <v>19</v>
      </c>
      <c r="F9" s="18" t="s">
        <v>18</v>
      </c>
      <c r="G9" s="307"/>
      <c r="H9" s="308"/>
      <c r="I9" s="308"/>
      <c r="J9" s="309"/>
      <c r="K9" s="55" t="s">
        <v>20</v>
      </c>
      <c r="L9" s="18" t="s">
        <v>21</v>
      </c>
      <c r="M9" s="56"/>
      <c r="N9" s="57" t="s">
        <v>22</v>
      </c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</row>
    <row r="10" spans="1:26" x14ac:dyDescent="0.2">
      <c r="A10" s="58" t="s">
        <v>23</v>
      </c>
      <c r="B10" s="22" t="s">
        <v>24</v>
      </c>
      <c r="C10" s="22" t="s">
        <v>25</v>
      </c>
      <c r="D10" s="22" t="s">
        <v>25</v>
      </c>
      <c r="E10" s="22" t="s">
        <v>25</v>
      </c>
      <c r="F10" s="22" t="s">
        <v>25</v>
      </c>
      <c r="G10" s="231" t="s">
        <v>26</v>
      </c>
      <c r="H10" s="231" t="s">
        <v>27</v>
      </c>
      <c r="I10" s="231" t="s">
        <v>28</v>
      </c>
      <c r="J10" s="231"/>
      <c r="K10" s="59" t="s">
        <v>29</v>
      </c>
      <c r="L10" s="24"/>
      <c r="M10" s="40"/>
      <c r="N10" s="25"/>
    </row>
    <row r="11" spans="1:26" ht="0.75" customHeight="1" x14ac:dyDescent="0.2">
      <c r="A11" s="21"/>
      <c r="B11" s="22"/>
      <c r="C11" s="22"/>
      <c r="D11" s="22"/>
      <c r="E11" s="22"/>
      <c r="F11" s="22"/>
      <c r="G11" s="231"/>
      <c r="H11" s="231"/>
      <c r="I11" s="231"/>
      <c r="J11" s="231"/>
      <c r="K11" s="231"/>
      <c r="L11" s="24"/>
      <c r="M11" s="40"/>
      <c r="N11" s="40"/>
    </row>
    <row r="12" spans="1:26" ht="20.100000000000001" customHeight="1" x14ac:dyDescent="0.25">
      <c r="A12" s="218">
        <v>44879</v>
      </c>
      <c r="B12" s="219"/>
      <c r="C12" s="220">
        <v>764.34</v>
      </c>
      <c r="D12" s="221">
        <v>127.39</v>
      </c>
      <c r="E12" s="220"/>
      <c r="F12" s="221">
        <v>636.95000000000005</v>
      </c>
      <c r="G12" s="222">
        <v>260</v>
      </c>
      <c r="H12" s="222">
        <v>4014</v>
      </c>
      <c r="I12" s="222"/>
      <c r="J12" s="191" t="s">
        <v>38</v>
      </c>
      <c r="K12" s="191" t="s">
        <v>158</v>
      </c>
      <c r="L12" s="192" t="s">
        <v>223</v>
      </c>
      <c r="M12" s="192" t="s">
        <v>224</v>
      </c>
      <c r="N12" s="192"/>
    </row>
    <row r="13" spans="1:26" ht="20.100000000000001" customHeight="1" thickBot="1" x14ac:dyDescent="0.3">
      <c r="A13" s="332" t="s">
        <v>33</v>
      </c>
      <c r="B13" s="333"/>
      <c r="C13" s="287">
        <f>SUM(C12:C12)</f>
        <v>764.34</v>
      </c>
      <c r="D13" s="287">
        <f>SUM(D12:D12)</f>
        <v>127.39</v>
      </c>
      <c r="E13" s="287"/>
      <c r="F13" s="287">
        <f>SUM(F12:F12)</f>
        <v>636.95000000000005</v>
      </c>
      <c r="G13" s="223"/>
      <c r="H13" s="223"/>
      <c r="I13" s="223"/>
      <c r="J13" s="224"/>
      <c r="K13" s="224"/>
      <c r="L13" s="225"/>
      <c r="M13" s="226"/>
      <c r="N13" s="227"/>
    </row>
    <row r="15" spans="1:26" x14ac:dyDescent="0.2">
      <c r="B15" s="301" t="s">
        <v>34</v>
      </c>
      <c r="C15" s="303"/>
    </row>
    <row r="16" spans="1:26" x14ac:dyDescent="0.2">
      <c r="B16" s="38" t="s">
        <v>35</v>
      </c>
      <c r="C16" s="39" t="s">
        <v>36</v>
      </c>
    </row>
    <row r="17" spans="2:3" x14ac:dyDescent="0.2">
      <c r="B17" s="38" t="s">
        <v>30</v>
      </c>
      <c r="C17" s="39" t="s">
        <v>37</v>
      </c>
    </row>
    <row r="18" spans="2:3" x14ac:dyDescent="0.2">
      <c r="B18" s="38" t="s">
        <v>38</v>
      </c>
      <c r="C18" s="39" t="s">
        <v>39</v>
      </c>
    </row>
    <row r="19" spans="2:3" x14ac:dyDescent="0.2">
      <c r="B19" s="40" t="s">
        <v>32</v>
      </c>
      <c r="C19" s="64" t="s">
        <v>40</v>
      </c>
    </row>
  </sheetData>
  <mergeCells count="6">
    <mergeCell ref="B15:C15"/>
    <mergeCell ref="B1:E1"/>
    <mergeCell ref="B3:E3"/>
    <mergeCell ref="G8:J8"/>
    <mergeCell ref="G9:J9"/>
    <mergeCell ref="A13:B13"/>
  </mergeCells>
  <conditionalFormatting sqref="B1:E1 B3:E3">
    <cfRule type="expression" dxfId="53" priority="13" stopIfTrue="1">
      <formula>ISBLANK(B1)</formula>
    </cfRule>
  </conditionalFormatting>
  <conditionalFormatting sqref="N12">
    <cfRule type="expression" dxfId="52" priority="14" stopIfTrue="1">
      <formula>AND(NOT(ISBLANK($C12)),ISBLANK(N12))</formula>
    </cfRule>
  </conditionalFormatting>
  <conditionalFormatting sqref="C5">
    <cfRule type="expression" dxfId="43" priority="8" stopIfTrue="1">
      <formula>ISBLANK(C5)</formula>
    </cfRule>
  </conditionalFormatting>
  <conditionalFormatting sqref="J12:K12">
    <cfRule type="expression" priority="1" stopIfTrue="1">
      <formula>AND(SUM($P12:$T12)&gt;0,NOT(ISBLANK(J12)))</formula>
    </cfRule>
    <cfRule type="expression" dxfId="42" priority="2" stopIfTrue="1">
      <formula>SUM($P12:$T12)&gt;0</formula>
    </cfRule>
  </conditionalFormatting>
  <conditionalFormatting sqref="C12">
    <cfRule type="expression" dxfId="41" priority="3" stopIfTrue="1">
      <formula>ISBLANK(C12)</formula>
    </cfRule>
  </conditionalFormatting>
  <conditionalFormatting sqref="L12:M12">
    <cfRule type="expression" dxfId="40" priority="4" stopIfTrue="1">
      <formula>AND(NOT(ISBLANK($C12)),ISBLANK(L12))</formula>
    </cfRule>
  </conditionalFormatting>
  <conditionalFormatting sqref="B12">
    <cfRule type="expression" dxfId="39" priority="5" stopIfTrue="1">
      <formula>AND(NOT(ISBLANK(C12)),ISBLANK(B12))</formula>
    </cfRule>
  </conditionalFormatting>
  <conditionalFormatting sqref="A12">
    <cfRule type="expression" dxfId="38" priority="6" stopIfTrue="1">
      <formula>AND(NOT(ISBLANK(C12)),ISBLANK(A12))</formula>
    </cfRule>
  </conditionalFormatting>
  <conditionalFormatting sqref="E12">
    <cfRule type="expression" dxfId="37" priority="7" stopIfTrue="1">
      <formula>AND(NOT(ISBLANK(C12)),ISBLANK(E12),B12="S")</formula>
    </cfRule>
  </conditionalFormatting>
  <dataValidations count="3">
    <dataValidation type="list" allowBlank="1" showInputMessage="1" showErrorMessage="1" sqref="B1:E1" xr:uid="{46C7EB19-E135-4E7E-9C3D-D59F24E462E7}">
      <formula1>"BARCLAYCARD,CORPORATE CARD"</formula1>
    </dataValidation>
    <dataValidation type="date" allowBlank="1" showInputMessage="1" showErrorMessage="1" sqref="C5" xr:uid="{64D27F97-77E7-4BAA-9F9E-17144C3126CF}">
      <formula1>NOW()-120</formula1>
      <formula2>NOW()</formula2>
    </dataValidation>
    <dataValidation type="list" allowBlank="1" showInputMessage="1" showErrorMessage="1" sqref="B12" xr:uid="{68E86596-5892-4A08-9632-B3B4BD861F3D}">
      <formula1>$B$16:$B$19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0"/>
  </sheetPr>
  <dimension ref="A1:Z33"/>
  <sheetViews>
    <sheetView topLeftCell="A5" workbookViewId="0">
      <selection activeCell="G27" sqref="E27:G27"/>
    </sheetView>
  </sheetViews>
  <sheetFormatPr defaultColWidth="9.140625" defaultRowHeight="12.75" outlineLevelCol="1" x14ac:dyDescent="0.2"/>
  <cols>
    <col min="1" max="1" width="10.140625" bestFit="1" customWidth="1"/>
    <col min="2" max="2" width="11.85546875" bestFit="1" customWidth="1"/>
    <col min="3" max="3" width="10.42578125" customWidth="1"/>
    <col min="4" max="7" width="15.7109375" customWidth="1"/>
    <col min="8" max="8" width="8.42578125" customWidth="1"/>
    <col min="9" max="9" width="9" customWidth="1"/>
    <col min="10" max="10" width="11.7109375" bestFit="1" customWidth="1"/>
    <col min="11" max="11" width="29.7109375" customWidth="1"/>
    <col min="12" max="12" width="50.7109375" customWidth="1"/>
    <col min="13" max="14" width="27.42578125" customWidth="1"/>
    <col min="16" max="19" width="0" hidden="1" customWidth="1" outlineLevel="1"/>
    <col min="20" max="20" width="9.140625" collapsed="1"/>
  </cols>
  <sheetData>
    <row r="1" spans="1:26" ht="36.75" customHeight="1" x14ac:dyDescent="0.2">
      <c r="B1" s="181" t="s">
        <v>0</v>
      </c>
      <c r="C1" s="298" t="s">
        <v>1</v>
      </c>
      <c r="D1" s="299"/>
      <c r="E1" s="299"/>
      <c r="F1" s="300"/>
      <c r="G1" s="1"/>
      <c r="H1" s="1"/>
      <c r="I1" s="1"/>
      <c r="J1" s="1"/>
      <c r="K1" s="1"/>
      <c r="L1" s="3"/>
      <c r="M1" s="3"/>
      <c r="N1" s="4"/>
    </row>
    <row r="2" spans="1:26" x14ac:dyDescent="0.2">
      <c r="B2" s="5"/>
      <c r="N2" s="6"/>
    </row>
    <row r="3" spans="1:26" ht="36.75" customHeight="1" x14ac:dyDescent="0.2">
      <c r="B3" s="7" t="s">
        <v>2</v>
      </c>
      <c r="C3" s="298" t="s">
        <v>94</v>
      </c>
      <c r="D3" s="299"/>
      <c r="E3" s="299"/>
      <c r="F3" s="300"/>
      <c r="G3" s="8"/>
      <c r="H3" s="8"/>
      <c r="I3" s="8"/>
      <c r="J3" s="8"/>
      <c r="K3" s="8"/>
      <c r="N3" s="6"/>
    </row>
    <row r="4" spans="1:26" x14ac:dyDescent="0.2">
      <c r="B4" s="5"/>
      <c r="N4" s="6"/>
    </row>
    <row r="5" spans="1:26" ht="36" customHeight="1" x14ac:dyDescent="0.2">
      <c r="B5" s="182" t="s">
        <v>3</v>
      </c>
      <c r="C5" s="183" t="s">
        <v>4</v>
      </c>
      <c r="D5" s="184">
        <v>44877</v>
      </c>
      <c r="E5" s="205" t="s">
        <v>106</v>
      </c>
      <c r="F5" s="206">
        <v>44906</v>
      </c>
      <c r="G5" s="8"/>
      <c r="H5" s="11"/>
      <c r="I5" s="12"/>
      <c r="J5" s="12"/>
      <c r="K5" s="12"/>
      <c r="N5" s="6"/>
    </row>
    <row r="6" spans="1:26" x14ac:dyDescent="0.2">
      <c r="B6" s="5"/>
      <c r="N6" s="6"/>
    </row>
    <row r="7" spans="1:26" x14ac:dyDescent="0.2">
      <c r="B7" s="5"/>
      <c r="N7" s="6"/>
    </row>
    <row r="8" spans="1:26" x14ac:dyDescent="0.2">
      <c r="A8" s="282" t="s">
        <v>153</v>
      </c>
      <c r="B8" s="238" t="s">
        <v>6</v>
      </c>
      <c r="C8" s="185" t="s">
        <v>7</v>
      </c>
      <c r="D8" s="185" t="s">
        <v>8</v>
      </c>
      <c r="E8" s="185" t="s">
        <v>7</v>
      </c>
      <c r="F8" s="185" t="s">
        <v>9</v>
      </c>
      <c r="G8" s="185" t="s">
        <v>10</v>
      </c>
      <c r="H8" s="301" t="s">
        <v>11</v>
      </c>
      <c r="I8" s="302"/>
      <c r="J8" s="302"/>
      <c r="K8" s="185" t="s">
        <v>12</v>
      </c>
      <c r="L8" s="185" t="s">
        <v>13</v>
      </c>
      <c r="M8" s="186" t="s">
        <v>14</v>
      </c>
      <c r="N8" s="186" t="s">
        <v>15</v>
      </c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</row>
    <row r="9" spans="1:26" x14ac:dyDescent="0.2">
      <c r="A9" s="283" t="s">
        <v>154</v>
      </c>
      <c r="B9" s="55" t="s">
        <v>16</v>
      </c>
      <c r="C9" s="18" t="s">
        <v>17</v>
      </c>
      <c r="D9" s="18" t="s">
        <v>18</v>
      </c>
      <c r="E9" s="18" t="s">
        <v>18</v>
      </c>
      <c r="F9" s="18" t="s">
        <v>19</v>
      </c>
      <c r="G9" s="18" t="s">
        <v>18</v>
      </c>
      <c r="H9" s="307"/>
      <c r="I9" s="308"/>
      <c r="J9" s="308"/>
      <c r="K9" s="18" t="s">
        <v>20</v>
      </c>
      <c r="L9" s="18" t="s">
        <v>21</v>
      </c>
      <c r="M9" s="56"/>
      <c r="N9" s="57" t="s">
        <v>22</v>
      </c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</row>
    <row r="10" spans="1:26" x14ac:dyDescent="0.2">
      <c r="A10" s="284"/>
      <c r="B10" s="58" t="s">
        <v>23</v>
      </c>
      <c r="C10" s="22" t="s">
        <v>24</v>
      </c>
      <c r="D10" s="22" t="s">
        <v>25</v>
      </c>
      <c r="E10" s="22" t="s">
        <v>25</v>
      </c>
      <c r="F10" s="22" t="s">
        <v>25</v>
      </c>
      <c r="G10" s="22" t="s">
        <v>25</v>
      </c>
      <c r="H10" s="23" t="s">
        <v>26</v>
      </c>
      <c r="I10" s="23" t="s">
        <v>27</v>
      </c>
      <c r="J10" s="99" t="s">
        <v>28</v>
      </c>
      <c r="K10" s="59" t="s">
        <v>29</v>
      </c>
      <c r="L10" s="24"/>
      <c r="M10" s="40"/>
      <c r="N10" s="25"/>
    </row>
    <row r="11" spans="1:26" ht="0.75" customHeight="1" x14ac:dyDescent="0.2">
      <c r="B11" s="21"/>
      <c r="C11" s="22"/>
      <c r="D11" s="22"/>
      <c r="E11" s="22"/>
      <c r="F11" s="22"/>
      <c r="G11" s="22"/>
      <c r="H11" s="19"/>
      <c r="I11" s="19"/>
      <c r="J11" s="19"/>
      <c r="K11" s="23"/>
      <c r="L11" s="24"/>
      <c r="M11" s="40"/>
      <c r="N11" s="40"/>
    </row>
    <row r="12" spans="1:26" s="65" customFormat="1" ht="20.100000000000001" customHeight="1" x14ac:dyDescent="0.25">
      <c r="A12" s="285">
        <v>1</v>
      </c>
      <c r="B12" s="68">
        <v>44876</v>
      </c>
      <c r="C12" s="212" t="s">
        <v>30</v>
      </c>
      <c r="D12" s="208">
        <v>289.98</v>
      </c>
      <c r="E12" s="286"/>
      <c r="F12" s="213"/>
      <c r="G12" s="211">
        <f>D12-E12</f>
        <v>289.98</v>
      </c>
      <c r="H12" s="67">
        <v>114</v>
      </c>
      <c r="I12" s="195">
        <v>4020</v>
      </c>
      <c r="J12" s="66"/>
      <c r="K12" s="209" t="s">
        <v>94</v>
      </c>
      <c r="L12" s="210" t="s">
        <v>225</v>
      </c>
      <c r="M12" s="210" t="s">
        <v>226</v>
      </c>
      <c r="N12" s="210" t="s">
        <v>155</v>
      </c>
      <c r="P12" s="65" t="b">
        <f t="shared" ref="P12:P22" si="0">OR(H12&lt;100,LEN(H12)=2)</f>
        <v>0</v>
      </c>
      <c r="Q12" s="65" t="b">
        <f t="shared" ref="Q12:Q22" si="1">OR(I12&lt;1000,LEN(I12)=3)</f>
        <v>0</v>
      </c>
      <c r="R12" s="65" t="b">
        <f t="shared" ref="R12:R22" si="2">IF(J12&lt;1000,TRUE)</f>
        <v>1</v>
      </c>
      <c r="S12" s="65" t="e">
        <f>OR(#REF!&lt;100000,LEN(#REF!)=5)</f>
        <v>#REF!</v>
      </c>
    </row>
    <row r="13" spans="1:26" s="65" customFormat="1" ht="20.100000000000001" customHeight="1" x14ac:dyDescent="0.25">
      <c r="A13" s="285">
        <v>2</v>
      </c>
      <c r="B13" s="68">
        <v>44876</v>
      </c>
      <c r="C13" s="212" t="s">
        <v>30</v>
      </c>
      <c r="D13" s="208">
        <v>270.69</v>
      </c>
      <c r="E13" s="286"/>
      <c r="F13" s="213"/>
      <c r="G13" s="211">
        <f t="shared" ref="G13:G16" si="3">D13-E13</f>
        <v>270.69</v>
      </c>
      <c r="H13" s="67">
        <v>114</v>
      </c>
      <c r="I13" s="195">
        <v>4020</v>
      </c>
      <c r="J13" s="66"/>
      <c r="K13" s="209" t="s">
        <v>94</v>
      </c>
      <c r="L13" s="210" t="s">
        <v>227</v>
      </c>
      <c r="M13" s="210" t="s">
        <v>228</v>
      </c>
      <c r="N13" s="210" t="s">
        <v>155</v>
      </c>
    </row>
    <row r="14" spans="1:26" s="65" customFormat="1" ht="20.100000000000001" customHeight="1" x14ac:dyDescent="0.25">
      <c r="A14" s="285">
        <v>3</v>
      </c>
      <c r="B14" s="68">
        <v>44878</v>
      </c>
      <c r="C14" s="212" t="s">
        <v>38</v>
      </c>
      <c r="D14" s="208">
        <v>20.99</v>
      </c>
      <c r="E14" s="286">
        <v>3.5</v>
      </c>
      <c r="F14" s="213"/>
      <c r="G14" s="211">
        <f t="shared" si="3"/>
        <v>17.489999999999998</v>
      </c>
      <c r="H14" s="67">
        <v>114</v>
      </c>
      <c r="I14" s="195">
        <v>4020</v>
      </c>
      <c r="J14" s="66"/>
      <c r="K14" s="209" t="s">
        <v>94</v>
      </c>
      <c r="L14" s="210" t="s">
        <v>229</v>
      </c>
      <c r="M14" s="210" t="s">
        <v>31</v>
      </c>
      <c r="N14" s="210" t="s">
        <v>155</v>
      </c>
      <c r="P14" s="65" t="b">
        <f t="shared" si="0"/>
        <v>0</v>
      </c>
      <c r="Q14" s="65" t="b">
        <f t="shared" si="1"/>
        <v>0</v>
      </c>
      <c r="R14" s="65" t="b">
        <f t="shared" si="2"/>
        <v>1</v>
      </c>
      <c r="S14" s="65" t="e">
        <f>OR(#REF!&lt;100000,LEN(#REF!)=5)</f>
        <v>#REF!</v>
      </c>
    </row>
    <row r="15" spans="1:26" s="65" customFormat="1" ht="20.100000000000001" customHeight="1" x14ac:dyDescent="0.25">
      <c r="A15" s="285">
        <v>4</v>
      </c>
      <c r="B15" s="68">
        <v>44878</v>
      </c>
      <c r="C15" s="212" t="s">
        <v>30</v>
      </c>
      <c r="D15" s="213">
        <v>182.59</v>
      </c>
      <c r="E15" s="214"/>
      <c r="F15" s="213"/>
      <c r="G15" s="211">
        <v>182.59</v>
      </c>
      <c r="H15" s="67">
        <v>114</v>
      </c>
      <c r="I15" s="195">
        <v>4020</v>
      </c>
      <c r="J15" s="66"/>
      <c r="K15" s="209" t="s">
        <v>94</v>
      </c>
      <c r="L15" s="210" t="s">
        <v>230</v>
      </c>
      <c r="M15" s="210" t="s">
        <v>31</v>
      </c>
      <c r="N15" s="210" t="s">
        <v>109</v>
      </c>
      <c r="P15" s="65" t="b">
        <f t="shared" si="0"/>
        <v>0</v>
      </c>
      <c r="Q15" s="65" t="b">
        <f t="shared" si="1"/>
        <v>0</v>
      </c>
      <c r="R15" s="65" t="b">
        <f t="shared" si="2"/>
        <v>1</v>
      </c>
      <c r="S15" s="65" t="e">
        <f>OR(#REF!&lt;100000,LEN(#REF!)=5)</f>
        <v>#REF!</v>
      </c>
    </row>
    <row r="16" spans="1:26" s="65" customFormat="1" ht="20.100000000000001" customHeight="1" x14ac:dyDescent="0.25">
      <c r="A16" s="285">
        <v>5</v>
      </c>
      <c r="B16" s="68">
        <v>44880</v>
      </c>
      <c r="C16" s="212" t="s">
        <v>38</v>
      </c>
      <c r="D16" s="213">
        <v>20.99</v>
      </c>
      <c r="E16" s="214">
        <v>3.5</v>
      </c>
      <c r="G16" s="211">
        <f t="shared" si="3"/>
        <v>17.489999999999998</v>
      </c>
      <c r="H16" s="67">
        <v>114</v>
      </c>
      <c r="I16" s="195">
        <v>4020</v>
      </c>
      <c r="J16" s="66"/>
      <c r="K16" s="209" t="s">
        <v>94</v>
      </c>
      <c r="L16" s="210" t="s">
        <v>229</v>
      </c>
      <c r="M16" s="210" t="s">
        <v>31</v>
      </c>
      <c r="N16" s="210" t="s">
        <v>155</v>
      </c>
      <c r="P16" s="65" t="b">
        <f t="shared" si="0"/>
        <v>0</v>
      </c>
      <c r="Q16" s="65" t="b">
        <f t="shared" si="1"/>
        <v>0</v>
      </c>
      <c r="R16" s="65" t="b">
        <f t="shared" si="2"/>
        <v>1</v>
      </c>
      <c r="S16" s="65" t="e">
        <f>OR(#REF!&lt;100000,LEN(#REF!)=5)</f>
        <v>#REF!</v>
      </c>
    </row>
    <row r="17" spans="1:19" ht="20.100000000000001" customHeight="1" x14ac:dyDescent="0.25">
      <c r="A17" s="297">
        <v>6</v>
      </c>
      <c r="B17" s="47">
        <v>44881</v>
      </c>
      <c r="C17" s="193" t="s">
        <v>38</v>
      </c>
      <c r="D17" s="188">
        <v>21.98</v>
      </c>
      <c r="E17" s="189">
        <v>3.66</v>
      </c>
      <c r="F17" s="188"/>
      <c r="G17" s="216">
        <v>18.32</v>
      </c>
      <c r="H17" s="49">
        <v>110</v>
      </c>
      <c r="I17" s="190">
        <v>2001</v>
      </c>
      <c r="J17" s="61"/>
      <c r="K17" s="215" t="s">
        <v>94</v>
      </c>
      <c r="L17" s="192" t="s">
        <v>231</v>
      </c>
      <c r="M17" s="192" t="s">
        <v>232</v>
      </c>
      <c r="N17" s="192" t="s">
        <v>155</v>
      </c>
      <c r="P17" t="b">
        <f t="shared" si="0"/>
        <v>0</v>
      </c>
      <c r="Q17" t="b">
        <f t="shared" si="1"/>
        <v>0</v>
      </c>
    </row>
    <row r="18" spans="1:19" ht="20.100000000000001" customHeight="1" x14ac:dyDescent="0.25">
      <c r="A18" s="297">
        <v>7</v>
      </c>
      <c r="B18" s="47">
        <v>44882</v>
      </c>
      <c r="C18" s="193" t="s">
        <v>30</v>
      </c>
      <c r="D18" s="188">
        <v>8</v>
      </c>
      <c r="E18" s="189"/>
      <c r="F18" s="188"/>
      <c r="G18" s="216">
        <v>8</v>
      </c>
      <c r="H18" s="49">
        <v>110</v>
      </c>
      <c r="I18" s="190">
        <v>2001</v>
      </c>
      <c r="J18" s="61"/>
      <c r="K18" s="215" t="s">
        <v>94</v>
      </c>
      <c r="L18" s="192" t="s">
        <v>233</v>
      </c>
      <c r="M18" s="192" t="s">
        <v>234</v>
      </c>
      <c r="N18" s="192" t="s">
        <v>155</v>
      </c>
    </row>
    <row r="19" spans="1:19" ht="20.100000000000001" customHeight="1" x14ac:dyDescent="0.25">
      <c r="A19" s="16">
        <v>8</v>
      </c>
      <c r="B19" s="47">
        <v>44886</v>
      </c>
      <c r="C19" s="193" t="s">
        <v>32</v>
      </c>
      <c r="D19" s="188">
        <v>34.53</v>
      </c>
      <c r="E19" s="189"/>
      <c r="F19" s="188"/>
      <c r="G19" s="216">
        <v>34.53</v>
      </c>
      <c r="H19" s="49">
        <v>114</v>
      </c>
      <c r="I19" s="190">
        <v>4020</v>
      </c>
      <c r="J19" s="61"/>
      <c r="K19" s="215" t="s">
        <v>94</v>
      </c>
      <c r="L19" s="192" t="s">
        <v>235</v>
      </c>
      <c r="M19" s="192" t="s">
        <v>31</v>
      </c>
      <c r="N19" s="192" t="s">
        <v>155</v>
      </c>
    </row>
    <row r="20" spans="1:19" ht="20.100000000000001" customHeight="1" x14ac:dyDescent="0.25">
      <c r="A20" s="16">
        <v>9</v>
      </c>
      <c r="B20" s="47">
        <v>44887</v>
      </c>
      <c r="C20" s="193" t="s">
        <v>30</v>
      </c>
      <c r="D20" s="188">
        <v>168</v>
      </c>
      <c r="E20" s="189"/>
      <c r="F20" s="188"/>
      <c r="G20" s="216">
        <v>168</v>
      </c>
      <c r="H20" s="49">
        <v>110</v>
      </c>
      <c r="I20" s="190">
        <v>4001</v>
      </c>
      <c r="J20" s="61" t="s">
        <v>236</v>
      </c>
      <c r="K20" s="215" t="s">
        <v>94</v>
      </c>
      <c r="L20" s="192" t="s">
        <v>237</v>
      </c>
      <c r="M20" s="192" t="s">
        <v>238</v>
      </c>
      <c r="N20" s="192" t="s">
        <v>155</v>
      </c>
    </row>
    <row r="21" spans="1:19" ht="20.100000000000001" customHeight="1" x14ac:dyDescent="0.25">
      <c r="A21" s="16">
        <v>10</v>
      </c>
      <c r="B21" s="47">
        <v>44891</v>
      </c>
      <c r="C21" s="193" t="s">
        <v>38</v>
      </c>
      <c r="D21" s="188">
        <v>33.86</v>
      </c>
      <c r="E21" s="189">
        <v>5.64</v>
      </c>
      <c r="F21" s="188"/>
      <c r="G21" s="216">
        <v>28.22</v>
      </c>
      <c r="H21" s="49">
        <v>110</v>
      </c>
      <c r="I21" s="190">
        <v>4001</v>
      </c>
      <c r="J21" s="61" t="s">
        <v>236</v>
      </c>
      <c r="K21" s="215" t="s">
        <v>94</v>
      </c>
      <c r="L21" s="192" t="s">
        <v>239</v>
      </c>
      <c r="M21" s="192" t="s">
        <v>31</v>
      </c>
      <c r="N21" s="192" t="s">
        <v>155</v>
      </c>
    </row>
    <row r="22" spans="1:19" ht="20.100000000000001" customHeight="1" x14ac:dyDescent="0.25">
      <c r="A22" s="16">
        <v>11</v>
      </c>
      <c r="B22" s="47">
        <v>44895</v>
      </c>
      <c r="C22" s="193" t="s">
        <v>38</v>
      </c>
      <c r="D22" s="188">
        <v>15.98</v>
      </c>
      <c r="E22" s="189">
        <v>2.66</v>
      </c>
      <c r="F22" s="188"/>
      <c r="G22" s="216">
        <v>13.32</v>
      </c>
      <c r="H22" s="49">
        <v>114</v>
      </c>
      <c r="I22" s="190">
        <v>4020</v>
      </c>
      <c r="J22" s="61"/>
      <c r="K22" s="215" t="s">
        <v>94</v>
      </c>
      <c r="L22" s="192" t="s">
        <v>240</v>
      </c>
      <c r="M22" s="192" t="s">
        <v>31</v>
      </c>
      <c r="N22" s="192" t="s">
        <v>155</v>
      </c>
      <c r="P22" t="b">
        <f t="shared" si="0"/>
        <v>0</v>
      </c>
      <c r="Q22" t="b">
        <f t="shared" si="1"/>
        <v>0</v>
      </c>
      <c r="R22" t="b">
        <f t="shared" si="2"/>
        <v>1</v>
      </c>
      <c r="S22" t="e">
        <f>OR(#REF!&lt;100000,LEN(#REF!)=5)</f>
        <v>#REF!</v>
      </c>
    </row>
    <row r="23" spans="1:19" ht="20.100000000000001" customHeight="1" x14ac:dyDescent="0.25">
      <c r="A23" s="16">
        <v>12</v>
      </c>
      <c r="B23" s="47">
        <v>44895</v>
      </c>
      <c r="C23" s="193" t="s">
        <v>30</v>
      </c>
      <c r="D23" s="188">
        <v>40.479999999999997</v>
      </c>
      <c r="E23" s="217"/>
      <c r="F23" s="188"/>
      <c r="G23" s="216">
        <v>40.479999999999997</v>
      </c>
      <c r="H23" s="49">
        <v>114</v>
      </c>
      <c r="I23" s="190">
        <v>4020</v>
      </c>
      <c r="J23" s="61"/>
      <c r="K23" s="215" t="s">
        <v>94</v>
      </c>
      <c r="L23" s="192" t="s">
        <v>241</v>
      </c>
      <c r="M23" s="192" t="s">
        <v>31</v>
      </c>
      <c r="N23" s="192" t="s">
        <v>155</v>
      </c>
    </row>
    <row r="24" spans="1:19" ht="20.100000000000001" customHeight="1" x14ac:dyDescent="0.25">
      <c r="A24" s="16">
        <v>13</v>
      </c>
      <c r="B24" s="47">
        <v>44896</v>
      </c>
      <c r="C24" s="193" t="s">
        <v>38</v>
      </c>
      <c r="D24" s="188">
        <v>16.68</v>
      </c>
      <c r="E24" s="217">
        <v>2.78</v>
      </c>
      <c r="F24" s="188"/>
      <c r="G24" s="216">
        <v>13.9</v>
      </c>
      <c r="H24" s="49">
        <v>110</v>
      </c>
      <c r="I24" s="190">
        <v>2001</v>
      </c>
      <c r="J24" s="61"/>
      <c r="K24" s="215" t="s">
        <v>94</v>
      </c>
      <c r="L24" s="192" t="s">
        <v>242</v>
      </c>
      <c r="M24" s="192" t="s">
        <v>31</v>
      </c>
      <c r="N24" s="192" t="s">
        <v>155</v>
      </c>
    </row>
    <row r="25" spans="1:19" ht="20.100000000000001" customHeight="1" x14ac:dyDescent="0.25">
      <c r="A25" s="16">
        <v>14</v>
      </c>
      <c r="B25" s="47">
        <v>44896</v>
      </c>
      <c r="C25" s="193" t="s">
        <v>30</v>
      </c>
      <c r="D25" s="188">
        <v>16.989999999999998</v>
      </c>
      <c r="E25" s="217"/>
      <c r="F25" s="188"/>
      <c r="G25" s="216">
        <v>16.989999999999998</v>
      </c>
      <c r="H25" s="49">
        <v>110</v>
      </c>
      <c r="I25" s="190">
        <v>4400</v>
      </c>
      <c r="J25" s="61" t="s">
        <v>107</v>
      </c>
      <c r="K25" s="215" t="s">
        <v>94</v>
      </c>
      <c r="L25" s="192" t="s">
        <v>243</v>
      </c>
      <c r="M25" s="192" t="s">
        <v>108</v>
      </c>
      <c r="N25" s="192" t="s">
        <v>155</v>
      </c>
    </row>
    <row r="26" spans="1:19" ht="20.100000000000001" customHeight="1" x14ac:dyDescent="0.25">
      <c r="A26" s="16">
        <v>15</v>
      </c>
      <c r="B26" s="47">
        <v>44900</v>
      </c>
      <c r="C26" s="193" t="s">
        <v>30</v>
      </c>
      <c r="D26" s="188">
        <v>18</v>
      </c>
      <c r="E26" s="217"/>
      <c r="F26" s="188"/>
      <c r="G26" s="216">
        <v>18</v>
      </c>
      <c r="H26" s="49">
        <v>110</v>
      </c>
      <c r="I26" s="190">
        <v>4020</v>
      </c>
      <c r="J26" s="61"/>
      <c r="K26" s="215" t="s">
        <v>94</v>
      </c>
      <c r="L26" s="192" t="s">
        <v>244</v>
      </c>
      <c r="M26" s="192" t="s">
        <v>245</v>
      </c>
      <c r="N26" s="192" t="s">
        <v>155</v>
      </c>
    </row>
    <row r="27" spans="1:19" ht="20.100000000000001" customHeight="1" thickBot="1" x14ac:dyDescent="0.25">
      <c r="B27" s="304" t="s">
        <v>33</v>
      </c>
      <c r="C27" s="305"/>
      <c r="D27" s="36">
        <f>SUM(D12:D26)</f>
        <v>1159.7400000000002</v>
      </c>
      <c r="E27" s="36">
        <f>SUM(E12:E26)</f>
        <v>21.740000000000002</v>
      </c>
      <c r="F27" s="36"/>
      <c r="G27" s="100">
        <f>SUM(G12:G26)</f>
        <v>1138.0000000000002</v>
      </c>
      <c r="H27" s="101"/>
      <c r="I27" s="62"/>
      <c r="J27" s="102"/>
      <c r="K27" s="103"/>
      <c r="L27" s="43"/>
      <c r="M27" s="63"/>
      <c r="N27" s="44"/>
    </row>
    <row r="29" spans="1:19" x14ac:dyDescent="0.2">
      <c r="C29" s="301" t="s">
        <v>34</v>
      </c>
      <c r="D29" s="303"/>
    </row>
    <row r="30" spans="1:19" x14ac:dyDescent="0.2">
      <c r="C30" s="38" t="s">
        <v>35</v>
      </c>
      <c r="D30" s="39" t="s">
        <v>36</v>
      </c>
    </row>
    <row r="31" spans="1:19" x14ac:dyDescent="0.2">
      <c r="C31" s="38" t="s">
        <v>30</v>
      </c>
      <c r="D31" s="39" t="s">
        <v>37</v>
      </c>
    </row>
    <row r="32" spans="1:19" x14ac:dyDescent="0.2">
      <c r="C32" s="38" t="s">
        <v>38</v>
      </c>
      <c r="D32" s="39" t="s">
        <v>39</v>
      </c>
      <c r="H32" s="52"/>
    </row>
    <row r="33" spans="3:4" x14ac:dyDescent="0.2">
      <c r="C33" s="40" t="s">
        <v>32</v>
      </c>
      <c r="D33" s="64" t="s">
        <v>40</v>
      </c>
    </row>
  </sheetData>
  <mergeCells count="6">
    <mergeCell ref="C29:D29"/>
    <mergeCell ref="C1:F1"/>
    <mergeCell ref="C3:F3"/>
    <mergeCell ref="H8:J8"/>
    <mergeCell ref="H9:J9"/>
    <mergeCell ref="B27:C27"/>
  </mergeCells>
  <conditionalFormatting sqref="C1:F1 C3:F3">
    <cfRule type="expression" dxfId="36" priority="29" stopIfTrue="1">
      <formula>ISBLANK(C1)</formula>
    </cfRule>
  </conditionalFormatting>
  <conditionalFormatting sqref="D5">
    <cfRule type="expression" dxfId="35" priority="17" stopIfTrue="1">
      <formula>ISBLANK(D5)</formula>
    </cfRule>
  </conditionalFormatting>
  <conditionalFormatting sqref="D12:D13 D15:D26">
    <cfRule type="expression" dxfId="34" priority="12" stopIfTrue="1">
      <formula>ISBLANK(D12)</formula>
    </cfRule>
  </conditionalFormatting>
  <conditionalFormatting sqref="L12:N13 L15:N26">
    <cfRule type="expression" dxfId="33" priority="13" stopIfTrue="1">
      <formula>AND(NOT(ISBLANK($D12)),ISBLANK(L12))</formula>
    </cfRule>
  </conditionalFormatting>
  <conditionalFormatting sqref="C12:C13 C15:C26">
    <cfRule type="expression" dxfId="32" priority="14" stopIfTrue="1">
      <formula>AND(NOT(ISBLANK(D12)),ISBLANK(C12))</formula>
    </cfRule>
  </conditionalFormatting>
  <conditionalFormatting sqref="B12:B13 B15:B26">
    <cfRule type="expression" dxfId="31" priority="15" stopIfTrue="1">
      <formula>AND(NOT(ISBLANK(D12)),ISBLANK(B12))</formula>
    </cfRule>
  </conditionalFormatting>
  <conditionalFormatting sqref="F12:F13 F15 F17:F26">
    <cfRule type="expression" dxfId="30" priority="16" stopIfTrue="1">
      <formula>AND(NOT(ISBLANK(D12)),ISBLANK(F12),C12="S")</formula>
    </cfRule>
  </conditionalFormatting>
  <conditionalFormatting sqref="K12:K13 K15:K26">
    <cfRule type="expression" priority="10" stopIfTrue="1">
      <formula>AND(SUM($P12:$T12)&gt;0,NOT(ISBLANK(K12)))</formula>
    </cfRule>
    <cfRule type="expression" dxfId="29" priority="11" stopIfTrue="1">
      <formula>SUM($P12:$T12)&gt;0</formula>
    </cfRule>
  </conditionalFormatting>
  <conditionalFormatting sqref="D14">
    <cfRule type="expression" dxfId="28" priority="5" stopIfTrue="1">
      <formula>ISBLANK(D14)</formula>
    </cfRule>
  </conditionalFormatting>
  <conditionalFormatting sqref="L14:N14">
    <cfRule type="expression" dxfId="27" priority="6" stopIfTrue="1">
      <formula>AND(NOT(ISBLANK($D14)),ISBLANK(L14))</formula>
    </cfRule>
  </conditionalFormatting>
  <conditionalFormatting sqref="C14">
    <cfRule type="expression" dxfId="26" priority="7" stopIfTrue="1">
      <formula>AND(NOT(ISBLANK(D14)),ISBLANK(C14))</formula>
    </cfRule>
  </conditionalFormatting>
  <conditionalFormatting sqref="B14">
    <cfRule type="expression" dxfId="25" priority="8" stopIfTrue="1">
      <formula>AND(NOT(ISBLANK(D14)),ISBLANK(B14))</formula>
    </cfRule>
  </conditionalFormatting>
  <conditionalFormatting sqref="F14">
    <cfRule type="expression" dxfId="24" priority="9" stopIfTrue="1">
      <formula>AND(NOT(ISBLANK(D14)),ISBLANK(F14),C14="S")</formula>
    </cfRule>
  </conditionalFormatting>
  <conditionalFormatting sqref="K14">
    <cfRule type="expression" priority="3" stopIfTrue="1">
      <formula>AND(SUM($P14:$T14)&gt;0,NOT(ISBLANK(K14)))</formula>
    </cfRule>
    <cfRule type="expression" dxfId="23" priority="4" stopIfTrue="1">
      <formula>SUM($P14:$T14)&gt;0</formula>
    </cfRule>
  </conditionalFormatting>
  <conditionalFormatting sqref="A12">
    <cfRule type="expression" dxfId="22" priority="2" stopIfTrue="1">
      <formula>AND(NOT(ISBLANK(C12)),ISBLANK(A12))</formula>
    </cfRule>
  </conditionalFormatting>
  <conditionalFormatting sqref="A13:A18">
    <cfRule type="expression" dxfId="21" priority="1" stopIfTrue="1">
      <formula>AND(NOT(ISBLANK(C13)),ISBLANK(A13))</formula>
    </cfRule>
  </conditionalFormatting>
  <dataValidations count="3">
    <dataValidation type="list" allowBlank="1" showInputMessage="1" showErrorMessage="1" sqref="C1:F1" xr:uid="{BFAD0CC1-F524-4D95-B2E0-D31D8414648F}">
      <formula1>"BARCLAYCARD,CORPORATE CARD"</formula1>
    </dataValidation>
    <dataValidation type="list" allowBlank="1" showInputMessage="1" showErrorMessage="1" sqref="C12:C26" xr:uid="{394DD31B-15E2-43E5-913B-6500DB6E8378}">
      <formula1>$C$30:$C$33</formula1>
    </dataValidation>
    <dataValidation type="date" allowBlank="1" showInputMessage="1" showErrorMessage="1" sqref="D5" xr:uid="{FF9A2DD1-9741-45CD-8FB6-805115EA9CAA}">
      <formula1>NOW()-120</formula1>
      <formula2>NOW()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Corporate Mngmt</vt:lpstr>
      <vt:lpstr>Family Support</vt:lpstr>
      <vt:lpstr>Facilities</vt:lpstr>
      <vt:lpstr>Greenspace</vt:lpstr>
      <vt:lpstr>Housing</vt:lpstr>
      <vt:lpstr>JWS</vt:lpstr>
      <vt:lpstr>Marketing</vt:lpstr>
      <vt:lpstr>Planning</vt:lpstr>
      <vt:lpstr>Theatre</vt:lpstr>
      <vt:lpstr>Example</vt:lpstr>
      <vt:lpstr>Sheet1</vt:lpstr>
    </vt:vector>
  </TitlesOfParts>
  <Manager/>
  <Company>SHBC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Hilda</dc:creator>
  <cp:keywords/>
  <dc:description/>
  <cp:lastModifiedBy>Michelle Smith</cp:lastModifiedBy>
  <cp:revision/>
  <dcterms:created xsi:type="dcterms:W3CDTF">2011-07-25T12:59:48Z</dcterms:created>
  <dcterms:modified xsi:type="dcterms:W3CDTF">2022-12-21T11:45:09Z</dcterms:modified>
  <cp:category/>
  <cp:contentStatus/>
</cp:coreProperties>
</file>