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mith\Box\Transactions\Transparency reporting\Procurement cards (PUBLISHED DIRECTLY TO WEB)\"/>
    </mc:Choice>
  </mc:AlternateContent>
  <xr:revisionPtr revIDLastSave="0" documentId="13_ncr:1_{B235C2D5-2330-419B-9DE6-FF1ECE2D5267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Facilities" sheetId="40" r:id="rId1"/>
    <sheet name="Family Support" sheetId="5" r:id="rId2"/>
    <sheet name="Family Support (2)" sheetId="36" r:id="rId3"/>
    <sheet name="Greenspace" sheetId="11" r:id="rId4"/>
    <sheet name="Housing" sheetId="34" r:id="rId5"/>
    <sheet name="JWS" sheetId="20" r:id="rId6"/>
    <sheet name="JWS1" sheetId="23" r:id="rId7"/>
    <sheet name="JWS2" sheetId="44" r:id="rId8"/>
    <sheet name="Legal" sheetId="41" r:id="rId9"/>
    <sheet name="Marketing" sheetId="29" r:id="rId10"/>
    <sheet name="Planning" sheetId="43" r:id="rId11"/>
    <sheet name="Theatre" sheetId="18" r:id="rId12"/>
    <sheet name="Theatre-1" sheetId="25" r:id="rId13"/>
    <sheet name="Example" sheetId="3" state="hidden" r:id="rId14"/>
    <sheet name="Sheet1" sheetId="4" state="hidden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4" l="1"/>
  <c r="C14" i="44"/>
  <c r="F14" i="44" s="1"/>
  <c r="D13" i="44"/>
  <c r="C13" i="44"/>
  <c r="F13" i="44" s="1"/>
  <c r="D12" i="44"/>
  <c r="C12" i="44"/>
  <c r="C15" i="44" s="1"/>
  <c r="F11" i="44"/>
  <c r="D11" i="44"/>
  <c r="D15" i="44" s="1"/>
  <c r="C11" i="44"/>
  <c r="F12" i="44" l="1"/>
  <c r="F15" i="44" s="1"/>
  <c r="R27" i="29" l="1"/>
  <c r="Q27" i="29"/>
  <c r="P27" i="29"/>
  <c r="R26" i="29"/>
  <c r="Q26" i="29"/>
  <c r="P26" i="29"/>
  <c r="F26" i="29"/>
  <c r="C26" i="29"/>
  <c r="R25" i="29"/>
  <c r="Q25" i="29"/>
  <c r="P25" i="29"/>
  <c r="D25" i="29"/>
  <c r="R24" i="29"/>
  <c r="Q24" i="29"/>
  <c r="P24" i="29"/>
  <c r="D24" i="29"/>
  <c r="R23" i="29"/>
  <c r="Q23" i="29"/>
  <c r="P23" i="29"/>
  <c r="D23" i="29"/>
  <c r="R22" i="29"/>
  <c r="Q22" i="29"/>
  <c r="P22" i="29"/>
  <c r="D22" i="29"/>
  <c r="R21" i="29"/>
  <c r="Q21" i="29"/>
  <c r="P21" i="29"/>
  <c r="D21" i="29"/>
  <c r="R20" i="29"/>
  <c r="Q20" i="29"/>
  <c r="P20" i="29"/>
  <c r="D20" i="29"/>
  <c r="R19" i="29"/>
  <c r="Q19" i="29"/>
  <c r="P19" i="29"/>
  <c r="D19" i="29"/>
  <c r="R18" i="29"/>
  <c r="Q18" i="29"/>
  <c r="P18" i="29"/>
  <c r="D18" i="29"/>
  <c r="R17" i="29"/>
  <c r="Q17" i="29"/>
  <c r="P17" i="29"/>
  <c r="D17" i="29"/>
  <c r="R16" i="29"/>
  <c r="Q16" i="29"/>
  <c r="P16" i="29"/>
  <c r="D16" i="29"/>
  <c r="R15" i="29"/>
  <c r="Q15" i="29"/>
  <c r="P15" i="29"/>
  <c r="D15" i="29"/>
  <c r="R14" i="29"/>
  <c r="Q14" i="29"/>
  <c r="P14" i="29"/>
  <c r="D14" i="29"/>
  <c r="D26" i="29" s="1"/>
  <c r="R13" i="29"/>
  <c r="Q13" i="29"/>
  <c r="P13" i="29"/>
  <c r="R12" i="29"/>
  <c r="Q12" i="29"/>
  <c r="P12" i="29"/>
  <c r="R11" i="29"/>
  <c r="Q11" i="29"/>
  <c r="P11" i="29"/>
  <c r="F30" i="29" l="1"/>
  <c r="F32" i="43"/>
  <c r="C32" i="43"/>
  <c r="S31" i="43"/>
  <c r="R31" i="43"/>
  <c r="Q31" i="43"/>
  <c r="P31" i="43"/>
  <c r="D31" i="43"/>
  <c r="D32" i="43" s="1"/>
  <c r="S30" i="43"/>
  <c r="R30" i="43"/>
  <c r="Q30" i="43"/>
  <c r="P30" i="43"/>
  <c r="S29" i="43"/>
  <c r="R29" i="43"/>
  <c r="Q29" i="43"/>
  <c r="P29" i="43"/>
  <c r="S28" i="43"/>
  <c r="R28" i="43"/>
  <c r="Q28" i="43"/>
  <c r="P28" i="43"/>
  <c r="S27" i="43"/>
  <c r="R27" i="43"/>
  <c r="Q27" i="43"/>
  <c r="P27" i="43"/>
  <c r="S26" i="43"/>
  <c r="R26" i="43"/>
  <c r="Q26" i="43"/>
  <c r="P26" i="43"/>
  <c r="S25" i="43"/>
  <c r="R25" i="43"/>
  <c r="Q25" i="43"/>
  <c r="P25" i="43"/>
  <c r="S24" i="43"/>
  <c r="R24" i="43"/>
  <c r="Q24" i="43"/>
  <c r="P24" i="43"/>
  <c r="S23" i="43"/>
  <c r="R23" i="43"/>
  <c r="Q23" i="43"/>
  <c r="P23" i="43"/>
  <c r="S22" i="43"/>
  <c r="R22" i="43"/>
  <c r="Q22" i="43"/>
  <c r="P22" i="43"/>
  <c r="S21" i="43"/>
  <c r="R21" i="43"/>
  <c r="Q21" i="43"/>
  <c r="P21" i="43"/>
  <c r="S20" i="43"/>
  <c r="R20" i="43"/>
  <c r="Q20" i="43"/>
  <c r="P20" i="43"/>
  <c r="S19" i="43"/>
  <c r="R19" i="43"/>
  <c r="Q19" i="43"/>
  <c r="P19" i="43"/>
  <c r="S18" i="43"/>
  <c r="R18" i="43"/>
  <c r="Q18" i="43"/>
  <c r="P18" i="43"/>
  <c r="S17" i="43"/>
  <c r="R17" i="43"/>
  <c r="Q17" i="43"/>
  <c r="P17" i="43"/>
  <c r="S16" i="43"/>
  <c r="R16" i="43"/>
  <c r="Q16" i="43"/>
  <c r="P16" i="43"/>
  <c r="S15" i="43"/>
  <c r="R15" i="43"/>
  <c r="Q15" i="43"/>
  <c r="P15" i="43"/>
  <c r="S14" i="43"/>
  <c r="R14" i="43"/>
  <c r="Q14" i="43"/>
  <c r="P14" i="43"/>
  <c r="S13" i="43"/>
  <c r="R13" i="43"/>
  <c r="Q13" i="43"/>
  <c r="P13" i="43"/>
  <c r="S12" i="43"/>
  <c r="R12" i="43"/>
  <c r="Q12" i="43"/>
  <c r="P12" i="43"/>
  <c r="F27" i="23" l="1"/>
  <c r="G20" i="23"/>
  <c r="E20" i="23"/>
  <c r="D20" i="23"/>
  <c r="F29" i="25" l="1"/>
  <c r="D29" i="25"/>
  <c r="C29" i="25"/>
  <c r="R28" i="25"/>
  <c r="Q28" i="25"/>
  <c r="P28" i="25"/>
  <c r="O28" i="25"/>
  <c r="R20" i="25"/>
  <c r="Q20" i="25"/>
  <c r="P20" i="25"/>
  <c r="O20" i="25"/>
  <c r="P15" i="25"/>
  <c r="O15" i="25"/>
  <c r="R14" i="25"/>
  <c r="Q14" i="25"/>
  <c r="P14" i="25"/>
  <c r="O14" i="25"/>
  <c r="R13" i="25"/>
  <c r="Q13" i="25"/>
  <c r="P13" i="25"/>
  <c r="O13" i="25"/>
  <c r="R12" i="25"/>
  <c r="Q12" i="25"/>
  <c r="P12" i="25"/>
  <c r="O12" i="25"/>
  <c r="F52" i="18" l="1"/>
  <c r="F47" i="18"/>
  <c r="D47" i="18"/>
  <c r="C47" i="18"/>
  <c r="R46" i="18"/>
  <c r="Q46" i="18"/>
  <c r="P46" i="18"/>
  <c r="O46" i="18"/>
  <c r="P45" i="18"/>
  <c r="O45" i="18"/>
  <c r="P44" i="18"/>
  <c r="O44" i="18"/>
  <c r="P43" i="18"/>
  <c r="O43" i="18"/>
  <c r="P42" i="18"/>
  <c r="O42" i="18"/>
  <c r="P41" i="18"/>
  <c r="O41" i="18"/>
  <c r="P40" i="18"/>
  <c r="O40" i="18"/>
  <c r="P39" i="18"/>
  <c r="O39" i="18"/>
  <c r="P38" i="18"/>
  <c r="O38" i="18"/>
  <c r="P37" i="18"/>
  <c r="O37" i="18"/>
  <c r="R36" i="18"/>
  <c r="Q36" i="18"/>
  <c r="P36" i="18"/>
  <c r="O36" i="18"/>
  <c r="R35" i="18"/>
  <c r="Q35" i="18"/>
  <c r="P35" i="18"/>
  <c r="O35" i="18"/>
  <c r="R34" i="18"/>
  <c r="Q34" i="18"/>
  <c r="P34" i="18"/>
  <c r="O34" i="18"/>
  <c r="R33" i="18"/>
  <c r="Q33" i="18"/>
  <c r="P33" i="18"/>
  <c r="O33" i="18"/>
  <c r="R32" i="18"/>
  <c r="Q32" i="18"/>
  <c r="P32" i="18"/>
  <c r="O32" i="18"/>
  <c r="P31" i="18"/>
  <c r="O31" i="18"/>
  <c r="R30" i="18"/>
  <c r="Q30" i="18"/>
  <c r="P30" i="18"/>
  <c r="O30" i="18"/>
  <c r="R29" i="18"/>
  <c r="Q29" i="18"/>
  <c r="P29" i="18"/>
  <c r="O29" i="18"/>
  <c r="P28" i="18"/>
  <c r="O28" i="18"/>
  <c r="Q27" i="18"/>
  <c r="P27" i="18"/>
  <c r="O27" i="18"/>
  <c r="R26" i="18"/>
  <c r="Q26" i="18"/>
  <c r="P26" i="18"/>
  <c r="O26" i="18"/>
  <c r="R25" i="18"/>
  <c r="Q25" i="18"/>
  <c r="P25" i="18"/>
  <c r="O25" i="18"/>
  <c r="R24" i="18"/>
  <c r="Q24" i="18"/>
  <c r="P24" i="18"/>
  <c r="O24" i="18"/>
  <c r="R23" i="18"/>
  <c r="Q23" i="18"/>
  <c r="P23" i="18"/>
  <c r="O23" i="18"/>
  <c r="P22" i="18"/>
  <c r="O22" i="18"/>
  <c r="R21" i="18"/>
  <c r="Q21" i="18"/>
  <c r="P21" i="18"/>
  <c r="O21" i="18"/>
  <c r="P20" i="18"/>
  <c r="O20" i="18"/>
  <c r="Q19" i="18"/>
  <c r="P19" i="18"/>
  <c r="O19" i="18"/>
  <c r="Q18" i="18"/>
  <c r="P18" i="18"/>
  <c r="O18" i="18"/>
  <c r="R17" i="18"/>
  <c r="Q17" i="18"/>
  <c r="P17" i="18"/>
  <c r="O17" i="18"/>
  <c r="R15" i="18"/>
  <c r="Q15" i="18"/>
  <c r="P15" i="18"/>
  <c r="O15" i="18"/>
  <c r="R14" i="18"/>
  <c r="Q14" i="18"/>
  <c r="P14" i="18"/>
  <c r="O14" i="18"/>
  <c r="R13" i="18"/>
  <c r="Q13" i="18"/>
  <c r="P13" i="18"/>
  <c r="O13" i="18"/>
  <c r="R12" i="18"/>
  <c r="Q12" i="18"/>
  <c r="P12" i="18"/>
  <c r="O12" i="18"/>
  <c r="F31" i="41" l="1"/>
  <c r="C31" i="41"/>
  <c r="S30" i="41"/>
  <c r="R30" i="41"/>
  <c r="Q30" i="41"/>
  <c r="P30" i="41"/>
  <c r="D30" i="41"/>
  <c r="S29" i="41"/>
  <c r="R29" i="41"/>
  <c r="Q29" i="41"/>
  <c r="P29" i="41"/>
  <c r="D29" i="41"/>
  <c r="S28" i="41"/>
  <c r="R28" i="41"/>
  <c r="Q28" i="41"/>
  <c r="P28" i="41"/>
  <c r="D28" i="41"/>
  <c r="S27" i="41"/>
  <c r="R27" i="41"/>
  <c r="Q27" i="41"/>
  <c r="P27" i="41"/>
  <c r="D27" i="41"/>
  <c r="S26" i="41"/>
  <c r="R26" i="41"/>
  <c r="Q26" i="41"/>
  <c r="P26" i="41"/>
  <c r="D26" i="41"/>
  <c r="S25" i="41"/>
  <c r="R25" i="41"/>
  <c r="Q25" i="41"/>
  <c r="P25" i="41"/>
  <c r="D25" i="41"/>
  <c r="S24" i="41"/>
  <c r="R24" i="41"/>
  <c r="Q24" i="41"/>
  <c r="P24" i="41"/>
  <c r="D24" i="41"/>
  <c r="S23" i="41"/>
  <c r="R23" i="41"/>
  <c r="Q23" i="41"/>
  <c r="P23" i="41"/>
  <c r="D23" i="41"/>
  <c r="S22" i="41"/>
  <c r="R22" i="41"/>
  <c r="Q22" i="41"/>
  <c r="P22" i="41"/>
  <c r="D22" i="41"/>
  <c r="S21" i="41"/>
  <c r="R21" i="41"/>
  <c r="Q21" i="41"/>
  <c r="P21" i="41"/>
  <c r="D21" i="41"/>
  <c r="S20" i="41"/>
  <c r="R20" i="41"/>
  <c r="Q20" i="41"/>
  <c r="P20" i="41"/>
  <c r="D20" i="41"/>
  <c r="S19" i="41"/>
  <c r="R19" i="41"/>
  <c r="Q19" i="41"/>
  <c r="P19" i="41"/>
  <c r="D19" i="41"/>
  <c r="S18" i="41"/>
  <c r="R18" i="41"/>
  <c r="Q18" i="41"/>
  <c r="P18" i="41"/>
  <c r="D18" i="41"/>
  <c r="S17" i="41"/>
  <c r="R17" i="41"/>
  <c r="Q17" i="41"/>
  <c r="P17" i="41"/>
  <c r="D17" i="41"/>
  <c r="S16" i="41"/>
  <c r="R16" i="41"/>
  <c r="Q16" i="41"/>
  <c r="P16" i="41"/>
  <c r="D16" i="41"/>
  <c r="D31" i="41" s="1"/>
  <c r="S15" i="41"/>
  <c r="R15" i="41"/>
  <c r="Q15" i="41"/>
  <c r="P15" i="41"/>
  <c r="D15" i="41"/>
  <c r="S14" i="41"/>
  <c r="R14" i="41"/>
  <c r="Q14" i="41"/>
  <c r="P14" i="41"/>
  <c r="S13" i="41"/>
  <c r="R13" i="41"/>
  <c r="Q13" i="41"/>
  <c r="P13" i="41"/>
  <c r="S12" i="41"/>
  <c r="R12" i="41"/>
  <c r="Q12" i="41"/>
  <c r="P12" i="41"/>
  <c r="D41" i="20" l="1"/>
  <c r="C41" i="20"/>
  <c r="F41" i="20"/>
  <c r="F47" i="20" l="1"/>
  <c r="D18" i="34"/>
  <c r="C18" i="34"/>
  <c r="S17" i="34"/>
  <c r="R17" i="34"/>
  <c r="Q17" i="34"/>
  <c r="P17" i="34"/>
  <c r="S13" i="34"/>
  <c r="R13" i="34"/>
  <c r="Q13" i="34"/>
  <c r="P13" i="34"/>
  <c r="S12" i="34"/>
  <c r="R12" i="34"/>
  <c r="Q12" i="34"/>
  <c r="P12" i="34"/>
  <c r="C31" i="11"/>
  <c r="S30" i="11"/>
  <c r="R30" i="11"/>
  <c r="Q30" i="11"/>
  <c r="P30" i="11"/>
  <c r="D30" i="11"/>
  <c r="D13" i="11"/>
  <c r="F13" i="11" s="1"/>
  <c r="S12" i="11"/>
  <c r="R12" i="11"/>
  <c r="Q12" i="11"/>
  <c r="P12" i="11"/>
  <c r="F12" i="11"/>
  <c r="D11" i="11"/>
  <c r="D31" i="11" l="1"/>
  <c r="F31" i="11" s="1"/>
  <c r="F38" i="11" s="1"/>
  <c r="E29" i="36" l="1"/>
  <c r="D29" i="36"/>
  <c r="C29" i="36"/>
  <c r="E17" i="5" l="1"/>
  <c r="D17" i="5"/>
  <c r="C17" i="5"/>
  <c r="F44" i="40"/>
  <c r="D44" i="40"/>
  <c r="C44" i="40"/>
  <c r="Q39" i="40"/>
  <c r="Q38" i="40"/>
  <c r="Q37" i="40"/>
  <c r="Q36" i="40"/>
  <c r="P36" i="40"/>
  <c r="Q35" i="40"/>
  <c r="P35" i="40"/>
  <c r="S34" i="40"/>
  <c r="R34" i="40"/>
  <c r="Q34" i="40"/>
  <c r="P34" i="40"/>
  <c r="S33" i="40"/>
  <c r="R33" i="40"/>
  <c r="Q33" i="40"/>
  <c r="P33" i="40"/>
  <c r="S32" i="40"/>
  <c r="R32" i="40"/>
  <c r="Q32" i="40"/>
  <c r="P32" i="40"/>
  <c r="S31" i="40"/>
  <c r="R31" i="40"/>
  <c r="Q31" i="40"/>
  <c r="P31" i="40"/>
  <c r="S30" i="40"/>
  <c r="R30" i="40"/>
  <c r="Q30" i="40"/>
  <c r="P30" i="40"/>
  <c r="S29" i="40"/>
  <c r="R29" i="40"/>
  <c r="Q29" i="40"/>
  <c r="P29" i="40"/>
  <c r="S28" i="40"/>
  <c r="R28" i="40"/>
  <c r="Q28" i="40"/>
  <c r="P28" i="40"/>
  <c r="S27" i="40"/>
  <c r="R27" i="40"/>
  <c r="Q27" i="40"/>
  <c r="P27" i="40"/>
  <c r="S18" i="40"/>
  <c r="R18" i="40"/>
  <c r="Q18" i="40"/>
  <c r="P18" i="40"/>
  <c r="S17" i="40"/>
  <c r="R17" i="40"/>
  <c r="Q17" i="40"/>
  <c r="P17" i="40"/>
  <c r="S12" i="40"/>
  <c r="R12" i="40"/>
  <c r="Q12" i="40"/>
  <c r="P12" i="40"/>
  <c r="E37" i="4" l="1"/>
  <c r="F37" i="4"/>
  <c r="D37" i="4"/>
  <c r="E33" i="4"/>
  <c r="F33" i="4"/>
  <c r="D33" i="4"/>
  <c r="E32" i="4"/>
  <c r="F32" i="4"/>
  <c r="D32" i="4"/>
  <c r="F26" i="4"/>
  <c r="D26" i="4"/>
  <c r="F24" i="4"/>
  <c r="D24" i="4"/>
  <c r="D25" i="4"/>
  <c r="D23" i="4"/>
  <c r="D20" i="4"/>
  <c r="D5" i="4"/>
  <c r="F5" i="4" s="1"/>
  <c r="F13" i="4"/>
  <c r="D11" i="4"/>
  <c r="F11" i="4" s="1"/>
  <c r="G26" i="4" s="1"/>
  <c r="F12" i="4"/>
  <c r="D10" i="4"/>
  <c r="F10" i="4" s="1"/>
  <c r="D9" i="4"/>
  <c r="F9" i="4" s="1"/>
  <c r="F4" i="4"/>
  <c r="G33" i="4" s="1"/>
  <c r="D8" i="4"/>
  <c r="F8" i="4" s="1"/>
  <c r="G25" i="4" s="1"/>
  <c r="D7" i="4"/>
  <c r="F7" i="4" s="1"/>
  <c r="F3" i="4"/>
  <c r="F2" i="4"/>
  <c r="D6" i="4"/>
  <c r="F6" i="4" s="1"/>
  <c r="G24" i="4" l="1"/>
  <c r="G32" i="4"/>
  <c r="G37" i="4"/>
  <c r="G23" i="4"/>
  <c r="E20" i="4"/>
  <c r="E23" i="4"/>
  <c r="G20" i="4"/>
  <c r="E25" i="4"/>
  <c r="E24" i="4"/>
  <c r="E26" i="4"/>
  <c r="F12" i="3" l="1"/>
  <c r="D13" i="3"/>
  <c r="F13" i="3" s="1"/>
  <c r="F14" i="3"/>
  <c r="D15" i="3"/>
  <c r="F15" i="3" s="1"/>
  <c r="F16" i="3"/>
  <c r="D17" i="3"/>
  <c r="F17" i="3" s="1"/>
  <c r="F18" i="3"/>
  <c r="F19" i="3"/>
  <c r="F20" i="3"/>
  <c r="F21" i="3"/>
  <c r="D22" i="3"/>
  <c r="F22" i="3" s="1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D32" i="3" l="1"/>
  <c r="F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0E6F5848-046E-4F9F-9039-04BA38D0C705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68FF5877-AB8C-4E55-9CA5-2BA51C1EEB5C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32B2386B-13BF-4242-ACE8-749D70195355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698A46D7-4F81-401F-9668-7DC190D70344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CB479097-DD86-4F85-B2F4-A41A77EB1328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6CFFA1D8-C360-4B90-9E32-D236B0D7E078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D5" authorId="0" shapeId="0" xr:uid="{AEBD3BFC-D062-47F9-9B36-D2315FE1E07B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F5" authorId="0" shapeId="0" xr:uid="{9A796AB3-853E-4891-BFAD-660A56FD5271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tc={56548ECA-F139-4648-839A-00108776B1CD}</author>
  </authors>
  <commentList>
    <comment ref="C15" authorId="0" shapeId="0" xr:uid="{56548ECA-F139-4648-839A-00108776B1C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credit, for all lines</t>
      </text>
    </comment>
  </commentList>
</comments>
</file>

<file path=xl/sharedStrings.xml><?xml version="1.0" encoding="utf-8"?>
<sst xmlns="http://schemas.openxmlformats.org/spreadsheetml/2006/main" count="1439" uniqueCount="278">
  <si>
    <t>CARD:</t>
  </si>
  <si>
    <t>BARCLAYCARD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</si>
  <si>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</si>
  <si>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</si>
  <si>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</si>
  <si>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</si>
  <si>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</si>
  <si>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</si>
  <si>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</si>
  <si>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</si>
  <si>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</si>
  <si>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</si>
  <si>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</si>
  <si>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</si>
  <si>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Supplier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</si>
  <si>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</si>
  <si>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</si>
  <si>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</si>
  <si>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</si>
  <si>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</si>
  <si>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</si>
  <si>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</si>
  <si>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</si>
  <si>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</si>
  <si>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</si>
  <si>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</si>
  <si>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</si>
  <si>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</si>
  <si>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</si>
  <si>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</si>
  <si>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T</t>
  </si>
  <si>
    <t>O</t>
  </si>
  <si>
    <t>Amazon</t>
  </si>
  <si>
    <t>Z</t>
  </si>
  <si>
    <t>Totals</t>
  </si>
  <si>
    <t>VAT indicators</t>
  </si>
  <si>
    <t>E</t>
  </si>
  <si>
    <t>Exempt</t>
  </si>
  <si>
    <t>Outside Scope</t>
  </si>
  <si>
    <t>S</t>
  </si>
  <si>
    <t>Standard Rated</t>
  </si>
  <si>
    <t>Zero Rated</t>
  </si>
  <si>
    <t>CORPORATE CARD</t>
  </si>
  <si>
    <t>Mrs Rita Hall</t>
  </si>
  <si>
    <t>Order</t>
  </si>
  <si>
    <t>No</t>
  </si>
  <si>
    <t>eg: Name, Item, event &amp; venue,</t>
  </si>
  <si>
    <t>PA</t>
  </si>
  <si>
    <t>CC</t>
  </si>
  <si>
    <t>AC</t>
  </si>
  <si>
    <t>JOB</t>
  </si>
  <si>
    <t>CF2149</t>
  </si>
  <si>
    <t>CISM Review 2011 Manual &amp; Q &amp; As</t>
  </si>
  <si>
    <t>itgovernance</t>
  </si>
  <si>
    <t>VAT only on shipping</t>
  </si>
  <si>
    <t>CF2158</t>
  </si>
  <si>
    <t>Battery for Phone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</si>
  <si>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</si>
  <si>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</si>
  <si>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</si>
  <si>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</si>
  <si>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</si>
  <si>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</si>
  <si>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</si>
  <si>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Accomodation for xyz, 3 nights</t>
  </si>
  <si>
    <t>Travelodge</t>
  </si>
  <si>
    <t>CF2156</t>
  </si>
  <si>
    <t>LPT renewal fees</t>
  </si>
  <si>
    <t>EC-Council Int. Ltd  USA</t>
  </si>
  <si>
    <t>CF2143</t>
  </si>
  <si>
    <t>New Book for xyz</t>
  </si>
  <si>
    <t>CF2167</t>
  </si>
  <si>
    <t>Xyz - Rail Fare - to abc</t>
  </si>
  <si>
    <t>South Western Trains</t>
  </si>
  <si>
    <t>CF2137</t>
  </si>
  <si>
    <t>30 sheets foam board</t>
  </si>
  <si>
    <t>The Foamboard Store</t>
  </si>
  <si>
    <t>cc</t>
  </si>
  <si>
    <t>GL</t>
  </si>
  <si>
    <t>20.07.17</t>
  </si>
  <si>
    <t>21.07.17</t>
  </si>
  <si>
    <t>26.07.17</t>
  </si>
  <si>
    <t>o</t>
  </si>
  <si>
    <t>15.07.17</t>
  </si>
  <si>
    <t>s</t>
  </si>
  <si>
    <t>29.07.17</t>
  </si>
  <si>
    <t>31.07.17</t>
  </si>
  <si>
    <t>04.08.17</t>
  </si>
  <si>
    <t>z</t>
  </si>
  <si>
    <t>gross</t>
  </si>
  <si>
    <t xml:space="preserve">vat </t>
  </si>
  <si>
    <t>net</t>
  </si>
  <si>
    <t>standard</t>
  </si>
  <si>
    <t>outside</t>
  </si>
  <si>
    <t>x=zero</t>
  </si>
  <si>
    <t>Theatre</t>
  </si>
  <si>
    <t>11BAR</t>
  </si>
  <si>
    <t>R</t>
  </si>
  <si>
    <t>Reduced rated</t>
  </si>
  <si>
    <t>Facebook</t>
  </si>
  <si>
    <t>Advertising</t>
  </si>
  <si>
    <t>JWS</t>
  </si>
  <si>
    <t>Barclaycard - Procurement Card</t>
  </si>
  <si>
    <t>Subscription</t>
  </si>
  <si>
    <t>Booker</t>
  </si>
  <si>
    <t>Communications &amp; Engagement</t>
  </si>
  <si>
    <t>iStock</t>
  </si>
  <si>
    <t>Housing</t>
  </si>
  <si>
    <t>Greenspace</t>
  </si>
  <si>
    <t>Wilko</t>
  </si>
  <si>
    <t>Google</t>
  </si>
  <si>
    <t>Gross Amount</t>
  </si>
  <si>
    <t>VAT Amount</t>
  </si>
  <si>
    <t>Net Amount</t>
  </si>
  <si>
    <t>to</t>
  </si>
  <si>
    <t>FRONT</t>
  </si>
  <si>
    <t xml:space="preserve">Monthly Spotify payment </t>
  </si>
  <si>
    <t>Spotify</t>
  </si>
  <si>
    <t>Music</t>
  </si>
  <si>
    <t xml:space="preserve"> iStock Signature Subscription</t>
  </si>
  <si>
    <t>Sainsburys</t>
  </si>
  <si>
    <t>Facilities</t>
  </si>
  <si>
    <t>Maintenance</t>
  </si>
  <si>
    <t>2001</t>
  </si>
  <si>
    <t>Corporate Property</t>
  </si>
  <si>
    <t>Equipment</t>
  </si>
  <si>
    <t>HOSPI</t>
  </si>
  <si>
    <t>Screwfix</t>
  </si>
  <si>
    <t>Rymans</t>
  </si>
  <si>
    <t>Waitrose</t>
  </si>
  <si>
    <t>Essential items</t>
  </si>
  <si>
    <t>Misc</t>
  </si>
  <si>
    <t>3010</t>
  </si>
  <si>
    <t>Motoring</t>
  </si>
  <si>
    <t>0</t>
  </si>
  <si>
    <t>RE-CHARGE</t>
  </si>
  <si>
    <t>HOUSEHOLD</t>
  </si>
  <si>
    <t>ARGOS</t>
  </si>
  <si>
    <t>SPLIT</t>
  </si>
  <si>
    <t>Communications and Engagement</t>
  </si>
  <si>
    <t xml:space="preserve"> </t>
  </si>
  <si>
    <t>Theatre Marketing</t>
  </si>
  <si>
    <t>Event and show promotion</t>
  </si>
  <si>
    <t>Digital Polling for events</t>
  </si>
  <si>
    <t>Digital Joy</t>
  </si>
  <si>
    <t>Software</t>
  </si>
  <si>
    <t>Marketing</t>
  </si>
  <si>
    <t>Legal Services</t>
  </si>
  <si>
    <t>Court Fee</t>
  </si>
  <si>
    <t>Legal</t>
  </si>
  <si>
    <t>Batteries</t>
  </si>
  <si>
    <t>4020</t>
  </si>
  <si>
    <t>Corporate Enforcement</t>
  </si>
  <si>
    <t>Anti Social Behaviour Book</t>
  </si>
  <si>
    <t>Manhole Lifter Keys</t>
  </si>
  <si>
    <t>19002</t>
  </si>
  <si>
    <t>Camberley Theatre</t>
  </si>
  <si>
    <t xml:space="preserve">Roof Repair paint </t>
  </si>
  <si>
    <t>Exit switch</t>
  </si>
  <si>
    <t>Service on BN54UPY</t>
  </si>
  <si>
    <t>Sandhurst MOT Centre</t>
  </si>
  <si>
    <t>Screws for Barrier</t>
  </si>
  <si>
    <t>AHC</t>
  </si>
  <si>
    <t>Nuts for Barrier</t>
  </si>
  <si>
    <t>4302</t>
  </si>
  <si>
    <t>Youth Hub</t>
  </si>
  <si>
    <t>Vacuum, Doorbells Chalk Markers</t>
  </si>
  <si>
    <t xml:space="preserve">Youth Hub </t>
  </si>
  <si>
    <t>Monitor Riser</t>
  </si>
  <si>
    <t xml:space="preserve">Extension Leads </t>
  </si>
  <si>
    <t>19048</t>
  </si>
  <si>
    <t>Keys cut for 63 High Street Bagshot</t>
  </si>
  <si>
    <t>Timpson</t>
  </si>
  <si>
    <t>10/08/2022</t>
  </si>
  <si>
    <t>RM AFGHAN UKRS TEAM (RE-CHARGE)</t>
  </si>
  <si>
    <t>MATTRESS</t>
  </si>
  <si>
    <t>IKEA</t>
  </si>
  <si>
    <t>BED IKEA DIDN'T DELIVER SO ITS A CREDIT</t>
  </si>
  <si>
    <t>SH AFGHAN UKRS TEAM</t>
  </si>
  <si>
    <t>HOOVER</t>
  </si>
  <si>
    <t>CLEARANCE OF LAWRENCE LODGE</t>
  </si>
  <si>
    <t>JUST CLEAR</t>
  </si>
  <si>
    <t>CLEARANCE COMPANY</t>
  </si>
  <si>
    <t>BED</t>
  </si>
  <si>
    <t>Family Support</t>
  </si>
  <si>
    <t>10/08/22</t>
  </si>
  <si>
    <t>Family Support Programme</t>
  </si>
  <si>
    <t>Bike Equipment funded by charity grant</t>
  </si>
  <si>
    <t>Halfords</t>
  </si>
  <si>
    <t>Bike helmets, hi-vis, bike lights, bike locks</t>
  </si>
  <si>
    <t>wardrobe funded by charity grant</t>
  </si>
  <si>
    <t>Ikea</t>
  </si>
  <si>
    <t>wardrobe</t>
  </si>
  <si>
    <t>29.07.22</t>
  </si>
  <si>
    <t>Enviromental</t>
  </si>
  <si>
    <t>PPE Waders Trousers</t>
  </si>
  <si>
    <t>Decathlon</t>
  </si>
  <si>
    <t>PPE</t>
  </si>
  <si>
    <t>Fisihing hooks and line for Summer Fishing School</t>
  </si>
  <si>
    <t>01.08.22</t>
  </si>
  <si>
    <t>00510</t>
  </si>
  <si>
    <t>Recycle bags</t>
  </si>
  <si>
    <t>12.07.22</t>
  </si>
  <si>
    <t>small desk fan for  Staff use at CC</t>
  </si>
  <si>
    <t>SEP OYI - Contamination</t>
  </si>
  <si>
    <t>JWS OYI - Contamination</t>
  </si>
  <si>
    <t>JWS OYI  Contamination</t>
  </si>
  <si>
    <t>SEP OYI  Contamination</t>
  </si>
  <si>
    <t>Promoting SEP</t>
  </si>
  <si>
    <t>JWS OYI Contamination</t>
  </si>
  <si>
    <t>JWS OYI - Town ads</t>
  </si>
  <si>
    <t>SEP OYI - Town ads</t>
  </si>
  <si>
    <t>Filing a Strike out Application in Copley-Smith v SHBC</t>
  </si>
  <si>
    <t>Ald/ Farnham County Court</t>
  </si>
  <si>
    <t>10th Aug 2022</t>
  </si>
  <si>
    <t>Safety closers for doors</t>
  </si>
  <si>
    <t>2 x 50m power cables for external events</t>
  </si>
  <si>
    <t>Essential Supplies</t>
  </si>
  <si>
    <t>Bar stock</t>
  </si>
  <si>
    <t>Drinks</t>
  </si>
  <si>
    <t xml:space="preserve">need to breakdown between Vat and Non Vat </t>
  </si>
  <si>
    <t>Fire Safety signs</t>
  </si>
  <si>
    <t>Rainbow Safety</t>
  </si>
  <si>
    <t xml:space="preserve">VAT not inluded </t>
  </si>
  <si>
    <t xml:space="preserve">Skip for maintenance </t>
  </si>
  <si>
    <t>Taurus</t>
  </si>
  <si>
    <t>not an invoice</t>
  </si>
  <si>
    <t>Label tape for label maker</t>
  </si>
  <si>
    <t>Stationary</t>
  </si>
  <si>
    <t>Sandwiches for conference</t>
  </si>
  <si>
    <t>Good Taste</t>
  </si>
  <si>
    <t>Food</t>
  </si>
  <si>
    <t>change VAT code to zero</t>
  </si>
  <si>
    <t>Food for conference</t>
  </si>
  <si>
    <t>Extension leads, cables, plugs</t>
  </si>
  <si>
    <t>CPC</t>
  </si>
  <si>
    <t>No VAT invoice</t>
  </si>
  <si>
    <t>Replacement foyer lights</t>
  </si>
  <si>
    <t>Drill and Tools</t>
  </si>
  <si>
    <t>Cleaning materials</t>
  </si>
  <si>
    <t>Cleaning</t>
  </si>
  <si>
    <t>Technical equipment</t>
  </si>
  <si>
    <t xml:space="preserve">Not A VAT Invoice removed Vat </t>
  </si>
  <si>
    <t>Tights for Dame costume</t>
  </si>
  <si>
    <t>Primark</t>
  </si>
  <si>
    <t>Clothing</t>
  </si>
  <si>
    <t>Costume tape and glue</t>
  </si>
  <si>
    <t>13-Jul-22</t>
  </si>
  <si>
    <t>JWS SBM</t>
  </si>
  <si>
    <t xml:space="preserve">White Printer Paper </t>
  </si>
  <si>
    <t>15-Jul-22</t>
  </si>
  <si>
    <t>JWS PRO</t>
  </si>
  <si>
    <t>5 Meters Edging Tape</t>
  </si>
  <si>
    <t>SP COH Baines</t>
  </si>
  <si>
    <t>245 Meters Edging Tape</t>
  </si>
  <si>
    <t>17-Jul-22</t>
  </si>
  <si>
    <t>Velcro Tape</t>
  </si>
  <si>
    <t>Work Gloves</t>
  </si>
  <si>
    <t>21-Jul-22</t>
  </si>
  <si>
    <t>Blue Roll</t>
  </si>
  <si>
    <t>22-Jul-22</t>
  </si>
  <si>
    <t>A4 Diary</t>
  </si>
  <si>
    <t>09-Aug-22</t>
  </si>
  <si>
    <t>Envelopes 500</t>
  </si>
  <si>
    <t>Drainage</t>
  </si>
  <si>
    <t>Battery Power Tools</t>
  </si>
  <si>
    <t>D and D Hire</t>
  </si>
  <si>
    <t>Power tool supplies</t>
  </si>
  <si>
    <t>Toolstation</t>
  </si>
  <si>
    <t>Fuel Storage - Jerry Cans</t>
  </si>
  <si>
    <t>Green Valley</t>
  </si>
  <si>
    <t>Planning</t>
  </si>
  <si>
    <t>PLEASE NOTE ALL LINES ARE CREDIT - following refunds</t>
  </si>
  <si>
    <t>15.7.2022</t>
  </si>
  <si>
    <t>Projects</t>
  </si>
  <si>
    <t>Locks for Tandridge DMR improvement project - refund</t>
  </si>
  <si>
    <t>Lock shop direct</t>
  </si>
  <si>
    <t>hardwear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</si>
</sst>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"/>
    <numFmt numFmtId="165" formatCode="000"/>
    <numFmt numFmtId="166" formatCode="00000"/>
    <numFmt numFmtId="167" formatCode="[$-409]d\-mmm\-yy;@"/>
    <numFmt numFmtId="168" formatCode="d\ mmm\ yyyy\ hh:mm"/>
    <numFmt numFmtId="169" formatCode="d&quot;-&quot;mmm&quot;-&quot;yy"/>
    <numFmt numFmtId="170" formatCode="&quot;£&quot;#,##0.00"/>
  </numFmts>
  <fonts count="28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8"/>
      <name val="Helvetic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Arial"/>
      <family val="2"/>
    </font>
    <font>
      <sz val="12"/>
      <color rgb="FF0D0D0D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Arial"/>
      <family val="2"/>
    </font>
    <font>
      <sz val="11"/>
      <color rgb="FF444444"/>
      <name val="Calibri"/>
      <family val="2"/>
      <charset val="1"/>
    </font>
    <font>
      <sz val="12"/>
      <color rgb="FF000000"/>
      <name val="Calibri"/>
      <family val="2"/>
    </font>
    <font>
      <sz val="12"/>
      <color rgb="FFFF0000"/>
      <name val="Times New Roman"/>
      <family val="1"/>
    </font>
    <font>
      <sz val="9"/>
      <name val="Arial"/>
      <family val="2"/>
    </font>
    <font>
      <sz val="12"/>
      <color rgb="FF000000"/>
      <name val="Calibri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1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6" fillId="0" borderId="0"/>
    <xf numFmtId="0" fontId="9" fillId="0" borderId="0" applyNumberFormat="0" applyFill="0" applyBorder="0" applyProtection="0">
      <alignment vertical="top" wrapText="1"/>
    </xf>
  </cellStyleXfs>
  <cellXfs count="607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1" fontId="6" fillId="0" borderId="2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4" fontId="0" fillId="0" borderId="2" xfId="0" applyNumberFormat="1" applyFill="1" applyBorder="1" applyAlignment="1" applyProtection="1">
      <protection locked="0"/>
    </xf>
    <xf numFmtId="4" fontId="6" fillId="0" borderId="25" xfId="0" applyNumberFormat="1" applyFont="1" applyFill="1" applyBorder="1" applyProtection="1"/>
    <xf numFmtId="1" fontId="6" fillId="0" borderId="17" xfId="0" applyNumberFormat="1" applyFont="1" applyFill="1" applyBorder="1" applyProtection="1"/>
    <xf numFmtId="0" fontId="1" fillId="0" borderId="25" xfId="0" applyFont="1" applyFill="1" applyBorder="1" applyAlignment="1" applyProtection="1"/>
    <xf numFmtId="0" fontId="1" fillId="0" borderId="7" xfId="0" applyFont="1" applyFill="1" applyBorder="1" applyAlignment="1" applyProtection="1"/>
    <xf numFmtId="4" fontId="0" fillId="0" borderId="0" xfId="0" applyNumberFormat="1"/>
    <xf numFmtId="4" fontId="0" fillId="2" borderId="2" xfId="0" applyNumberForma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/>
    <xf numFmtId="15" fontId="6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38" xfId="0" applyFont="1" applyBorder="1"/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22" xfId="0" applyBorder="1"/>
    <xf numFmtId="0" fontId="0" fillId="0" borderId="16" xfId="0" applyBorder="1"/>
    <xf numFmtId="0" fontId="0" fillId="0" borderId="14" xfId="0" applyBorder="1"/>
    <xf numFmtId="14" fontId="6" fillId="0" borderId="17" xfId="0" applyNumberFormat="1" applyFont="1" applyBorder="1" applyProtection="1">
      <protection locked="0"/>
    </xf>
    <xf numFmtId="1" fontId="6" fillId="0" borderId="35" xfId="0" applyNumberFormat="1" applyFont="1" applyBorder="1"/>
    <xf numFmtId="1" fontId="6" fillId="0" borderId="17" xfId="0" applyNumberFormat="1" applyFont="1" applyBorder="1"/>
    <xf numFmtId="14" fontId="0" fillId="0" borderId="17" xfId="0" applyNumberFormat="1" applyBorder="1" applyProtection="1">
      <protection locked="0"/>
    </xf>
    <xf numFmtId="4" fontId="1" fillId="0" borderId="19" xfId="0" applyNumberFormat="1" applyFont="1" applyBorder="1"/>
    <xf numFmtId="1" fontId="1" fillId="0" borderId="19" xfId="0" applyNumberFormat="1" applyFont="1" applyBorder="1"/>
    <xf numFmtId="0" fontId="0" fillId="0" borderId="18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38" xfId="0" applyBorder="1"/>
    <xf numFmtId="0" fontId="0" fillId="0" borderId="18" xfId="0" applyBorder="1"/>
    <xf numFmtId="0" fontId="1" fillId="3" borderId="2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3" borderId="38" xfId="0" applyFont="1" applyFill="1" applyBorder="1"/>
    <xf numFmtId="0" fontId="0" fillId="3" borderId="15" xfId="0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3" borderId="15" xfId="0" applyFill="1" applyBorder="1"/>
    <xf numFmtId="0" fontId="0" fillId="3" borderId="22" xfId="0" applyFill="1" applyBorder="1"/>
    <xf numFmtId="0" fontId="0" fillId="3" borderId="16" xfId="0" applyFill="1" applyBorder="1"/>
    <xf numFmtId="0" fontId="0" fillId="3" borderId="14" xfId="0" applyFill="1" applyBorder="1"/>
    <xf numFmtId="0" fontId="0" fillId="3" borderId="0" xfId="0" applyFill="1"/>
    <xf numFmtId="4" fontId="1" fillId="3" borderId="19" xfId="0" applyNumberFormat="1" applyFont="1" applyFill="1" applyBorder="1"/>
    <xf numFmtId="1" fontId="1" fillId="3" borderId="19" xfId="0" applyNumberFormat="1" applyFont="1" applyFill="1" applyBorder="1"/>
    <xf numFmtId="0" fontId="0" fillId="3" borderId="18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6" fillId="3" borderId="0" xfId="0" applyFont="1" applyFill="1"/>
    <xf numFmtId="0" fontId="1" fillId="3" borderId="0" xfId="0" applyFont="1" applyFill="1"/>
    <xf numFmtId="14" fontId="6" fillId="3" borderId="17" xfId="0" applyNumberFormat="1" applyFont="1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1" fillId="3" borderId="6" xfId="0" applyFont="1" applyFill="1" applyBorder="1"/>
    <xf numFmtId="15" fontId="6" fillId="3" borderId="0" xfId="0" applyNumberFormat="1" applyFont="1" applyFill="1"/>
    <xf numFmtId="0" fontId="4" fillId="3" borderId="2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6" fillId="3" borderId="35" xfId="0" applyNumberFormat="1" applyFont="1" applyFill="1" applyBorder="1"/>
    <xf numFmtId="1" fontId="6" fillId="3" borderId="17" xfId="0" applyNumberFormat="1" applyFont="1" applyFill="1" applyBorder="1"/>
    <xf numFmtId="1" fontId="6" fillId="3" borderId="35" xfId="0" quotePrefix="1" applyNumberFormat="1" applyFont="1" applyFill="1" applyBorder="1"/>
    <xf numFmtId="14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4" fontId="0" fillId="3" borderId="18" xfId="0" applyNumberFormat="1" applyFill="1" applyBorder="1"/>
    <xf numFmtId="4" fontId="1" fillId="3" borderId="34" xfId="0" applyNumberFormat="1" applyFont="1" applyFill="1" applyBorder="1"/>
    <xf numFmtId="1" fontId="1" fillId="3" borderId="36" xfId="0" applyNumberFormat="1" applyFont="1" applyFill="1" applyBorder="1"/>
    <xf numFmtId="1" fontId="1" fillId="3" borderId="37" xfId="0" applyNumberFormat="1" applyFont="1" applyFill="1" applyBorder="1"/>
    <xf numFmtId="0" fontId="0" fillId="3" borderId="30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38" xfId="0" applyFill="1" applyBorder="1"/>
    <xf numFmtId="4" fontId="0" fillId="3" borderId="0" xfId="0" applyNumberFormat="1" applyFill="1"/>
    <xf numFmtId="17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7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7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170" fontId="1" fillId="0" borderId="12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70" fontId="0" fillId="0" borderId="15" xfId="0" applyNumberForma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14" fontId="0" fillId="0" borderId="14" xfId="0" applyNumberFormat="1" applyBorder="1"/>
    <xf numFmtId="0" fontId="6" fillId="0" borderId="15" xfId="0" applyFont="1" applyBorder="1" applyAlignment="1">
      <alignment horizontal="center"/>
    </xf>
    <xf numFmtId="170" fontId="0" fillId="3" borderId="0" xfId="0" applyNumberFormat="1" applyFill="1"/>
    <xf numFmtId="14" fontId="6" fillId="0" borderId="6" xfId="0" applyNumberFormat="1" applyFont="1" applyBorder="1" applyProtection="1">
      <protection locked="0"/>
    </xf>
    <xf numFmtId="170" fontId="0" fillId="0" borderId="42" xfId="0" applyNumberFormat="1" applyBorder="1" applyAlignment="1" applyProtection="1">
      <alignment horizontal="left"/>
      <protection locked="0"/>
    </xf>
    <xf numFmtId="14" fontId="6" fillId="0" borderId="43" xfId="0" applyNumberFormat="1" applyFont="1" applyBorder="1" applyProtection="1">
      <protection locked="0"/>
    </xf>
    <xf numFmtId="170" fontId="0" fillId="0" borderId="44" xfId="0" applyNumberFormat="1" applyBorder="1" applyAlignment="1" applyProtection="1">
      <alignment horizontal="left"/>
      <protection locked="0"/>
    </xf>
    <xf numFmtId="170" fontId="0" fillId="0" borderId="42" xfId="0" applyNumberFormat="1" applyBorder="1" applyAlignment="1">
      <alignment horizontal="left"/>
    </xf>
    <xf numFmtId="170" fontId="6" fillId="0" borderId="42" xfId="0" applyNumberFormat="1" applyFont="1" applyBorder="1" applyAlignment="1">
      <alignment horizontal="left"/>
    </xf>
    <xf numFmtId="1" fontId="6" fillId="0" borderId="42" xfId="0" applyNumberFormat="1" applyFont="1" applyBorder="1" applyAlignment="1">
      <alignment horizontal="left"/>
    </xf>
    <xf numFmtId="1" fontId="6" fillId="0" borderId="42" xfId="0" applyNumberFormat="1" applyFont="1" applyBorder="1"/>
    <xf numFmtId="170" fontId="1" fillId="0" borderId="19" xfId="0" applyNumberFormat="1" applyFont="1" applyBorder="1" applyAlignment="1">
      <alignment horizontal="left"/>
    </xf>
    <xf numFmtId="170" fontId="0" fillId="0" borderId="21" xfId="0" applyNumberFormat="1" applyBorder="1" applyAlignment="1">
      <alignment horizontal="left"/>
    </xf>
    <xf numFmtId="170" fontId="0" fillId="0" borderId="38" xfId="0" applyNumberFormat="1" applyBorder="1" applyAlignment="1">
      <alignment horizontal="left"/>
    </xf>
    <xf numFmtId="15" fontId="1" fillId="0" borderId="0" xfId="0" applyNumberFormat="1" applyFont="1"/>
    <xf numFmtId="0" fontId="0" fillId="0" borderId="17" xfId="0" applyBorder="1" applyProtection="1">
      <protection locked="0"/>
    </xf>
    <xf numFmtId="0" fontId="0" fillId="0" borderId="0" xfId="0" quotePrefix="1"/>
    <xf numFmtId="0" fontId="0" fillId="3" borderId="0" xfId="0" applyFill="1" applyAlignment="1">
      <alignment horizontal="center"/>
    </xf>
    <xf numFmtId="0" fontId="6" fillId="0" borderId="45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46" xfId="0" applyBorder="1"/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164" fontId="2" fillId="0" borderId="48" xfId="2" applyNumberFormat="1" applyFont="1" applyBorder="1" applyAlignment="1" applyProtection="1">
      <alignment horizontal="left"/>
      <protection locked="0"/>
    </xf>
    <xf numFmtId="170" fontId="0" fillId="3" borderId="49" xfId="0" applyNumberFormat="1" applyFill="1" applyBorder="1" applyAlignment="1">
      <alignment horizontal="left"/>
    </xf>
    <xf numFmtId="1" fontId="6" fillId="0" borderId="0" xfId="0" applyNumberFormat="1" applyFont="1"/>
    <xf numFmtId="0" fontId="0" fillId="0" borderId="50" xfId="0" applyBorder="1" applyAlignment="1">
      <alignment horizontal="left"/>
    </xf>
    <xf numFmtId="0" fontId="6" fillId="0" borderId="1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0" fillId="0" borderId="17" xfId="0" applyNumberFormat="1" applyBorder="1" applyProtection="1">
      <protection locked="0"/>
    </xf>
    <xf numFmtId="4" fontId="0" fillId="0" borderId="18" xfId="0" applyNumberFormat="1" applyBorder="1"/>
    <xf numFmtId="4" fontId="1" fillId="0" borderId="34" xfId="0" applyNumberFormat="1" applyFont="1" applyBorder="1"/>
    <xf numFmtId="1" fontId="1" fillId="0" borderId="36" xfId="0" applyNumberFormat="1" applyFont="1" applyBorder="1"/>
    <xf numFmtId="1" fontId="1" fillId="0" borderId="37" xfId="0" applyNumberFormat="1" applyFont="1" applyBorder="1"/>
    <xf numFmtId="0" fontId="0" fillId="0" borderId="30" xfId="0" applyBorder="1"/>
    <xf numFmtId="1" fontId="6" fillId="0" borderId="0" xfId="0" quotePrefix="1" applyNumberFormat="1" applyFont="1"/>
    <xf numFmtId="164" fontId="2" fillId="0" borderId="0" xfId="1" applyNumberFormat="1" applyFont="1" applyAlignment="1" applyProtection="1">
      <alignment horizontal="left"/>
      <protection locked="0"/>
    </xf>
    <xf numFmtId="14" fontId="19" fillId="0" borderId="17" xfId="0" applyNumberFormat="1" applyFont="1" applyBorder="1" applyProtection="1">
      <protection locked="0"/>
    </xf>
    <xf numFmtId="0" fontId="19" fillId="0" borderId="0" xfId="0" applyFont="1"/>
    <xf numFmtId="14" fontId="0" fillId="0" borderId="4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9" xfId="0" applyNumberFormat="1" applyBorder="1"/>
    <xf numFmtId="4" fontId="6" fillId="0" borderId="12" xfId="0" applyNumberFormat="1" applyFont="1" applyBorder="1"/>
    <xf numFmtId="1" fontId="6" fillId="0" borderId="12" xfId="0" applyNumberFormat="1" applyFont="1" applyBorder="1"/>
    <xf numFmtId="1" fontId="6" fillId="0" borderId="12" xfId="0" quotePrefix="1" applyNumberFormat="1" applyFont="1" applyBorder="1"/>
    <xf numFmtId="170" fontId="0" fillId="0" borderId="0" xfId="0" applyNumberFormat="1"/>
    <xf numFmtId="14" fontId="6" fillId="3" borderId="43" xfId="0" applyNumberFormat="1" applyFont="1" applyFill="1" applyBorder="1" applyProtection="1">
      <protection locked="0"/>
    </xf>
    <xf numFmtId="0" fontId="6" fillId="3" borderId="15" xfId="0" applyFont="1" applyFill="1" applyBorder="1" applyAlignment="1">
      <alignment horizontal="center"/>
    </xf>
    <xf numFmtId="170" fontId="0" fillId="3" borderId="44" xfId="0" applyNumberFormat="1" applyFill="1" applyBorder="1" applyAlignment="1" applyProtection="1">
      <alignment horizontal="left"/>
      <protection locked="0"/>
    </xf>
    <xf numFmtId="170" fontId="0" fillId="3" borderId="42" xfId="0" applyNumberFormat="1" applyFill="1" applyBorder="1" applyAlignment="1">
      <alignment horizontal="left"/>
    </xf>
    <xf numFmtId="170" fontId="0" fillId="3" borderId="42" xfId="0" applyNumberFormat="1" applyFill="1" applyBorder="1" applyAlignment="1" applyProtection="1">
      <alignment horizontal="left"/>
      <protection locked="0"/>
    </xf>
    <xf numFmtId="1" fontId="6" fillId="3" borderId="42" xfId="0" applyNumberFormat="1" applyFont="1" applyFill="1" applyBorder="1" applyAlignment="1">
      <alignment horizontal="left"/>
    </xf>
    <xf numFmtId="1" fontId="6" fillId="3" borderId="42" xfId="0" applyNumberFormat="1" applyFont="1" applyFill="1" applyBorder="1"/>
    <xf numFmtId="0" fontId="0" fillId="3" borderId="15" xfId="0" applyFill="1" applyBorder="1" applyAlignment="1">
      <alignment horizontal="left"/>
    </xf>
    <xf numFmtId="170" fontId="6" fillId="3" borderId="42" xfId="0" applyNumberFormat="1" applyFont="1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23" fillId="0" borderId="15" xfId="0" applyFont="1" applyBorder="1" applyAlignment="1">
      <alignment horizontal="center"/>
    </xf>
    <xf numFmtId="0" fontId="0" fillId="5" borderId="0" xfId="0" applyFill="1" applyAlignment="1">
      <alignment horizontal="left"/>
    </xf>
    <xf numFmtId="15" fontId="1" fillId="0" borderId="0" xfId="0" applyNumberFormat="1" applyFont="1" applyAlignment="1">
      <alignment horizontal="left"/>
    </xf>
    <xf numFmtId="0" fontId="1" fillId="0" borderId="51" xfId="0" applyFont="1" applyBorder="1" applyAlignment="1">
      <alignment horizontal="center"/>
    </xf>
    <xf numFmtId="49" fontId="10" fillId="4" borderId="52" xfId="0" applyNumberFormat="1" applyFont="1" applyFill="1" applyBorder="1"/>
    <xf numFmtId="0" fontId="11" fillId="4" borderId="56" xfId="0" applyFont="1" applyFill="1" applyBorder="1"/>
    <xf numFmtId="0" fontId="11" fillId="4" borderId="57" xfId="0" applyFont="1" applyFill="1" applyBorder="1"/>
    <xf numFmtId="0" fontId="10" fillId="4" borderId="57" xfId="0" applyFont="1" applyFill="1" applyBorder="1"/>
    <xf numFmtId="0" fontId="10" fillId="4" borderId="58" xfId="0" applyFont="1" applyFill="1" applyBorder="1"/>
    <xf numFmtId="0" fontId="11" fillId="4" borderId="59" xfId="0" applyFont="1" applyFill="1" applyBorder="1"/>
    <xf numFmtId="0" fontId="11" fillId="4" borderId="60" xfId="0" applyFont="1" applyFill="1" applyBorder="1"/>
    <xf numFmtId="0" fontId="11" fillId="4" borderId="61" xfId="0" applyFont="1" applyFill="1" applyBorder="1"/>
    <xf numFmtId="0" fontId="0" fillId="0" borderId="0" xfId="0" applyAlignment="1">
      <alignment vertical="top" wrapText="1"/>
    </xf>
    <xf numFmtId="0" fontId="11" fillId="4" borderId="62" xfId="0" applyFont="1" applyFill="1" applyBorder="1"/>
    <xf numFmtId="0" fontId="11" fillId="4" borderId="63" xfId="0" applyFont="1" applyFill="1" applyBorder="1"/>
    <xf numFmtId="0" fontId="11" fillId="4" borderId="64" xfId="0" applyFont="1" applyFill="1" applyBorder="1"/>
    <xf numFmtId="0" fontId="11" fillId="4" borderId="65" xfId="0" applyFont="1" applyFill="1" applyBorder="1"/>
    <xf numFmtId="49" fontId="10" fillId="4" borderId="66" xfId="0" applyNumberFormat="1" applyFont="1" applyFill="1" applyBorder="1"/>
    <xf numFmtId="0" fontId="10" fillId="4" borderId="67" xfId="0" applyFont="1" applyFill="1" applyBorder="1"/>
    <xf numFmtId="0" fontId="10" fillId="4" borderId="61" xfId="0" applyFont="1" applyFill="1" applyBorder="1"/>
    <xf numFmtId="49" fontId="10" fillId="4" borderId="52" xfId="0" applyNumberFormat="1" applyFont="1" applyFill="1" applyBorder="1" applyAlignment="1">
      <alignment horizontal="center" wrapText="1"/>
    </xf>
    <xf numFmtId="49" fontId="10" fillId="4" borderId="52" xfId="0" applyNumberFormat="1" applyFont="1" applyFill="1" applyBorder="1" applyAlignment="1">
      <alignment horizontal="right"/>
    </xf>
    <xf numFmtId="169" fontId="10" fillId="4" borderId="52" xfId="0" applyNumberFormat="1" applyFont="1" applyFill="1" applyBorder="1" applyAlignment="1">
      <alignment horizontal="center"/>
    </xf>
    <xf numFmtId="168" fontId="11" fillId="4" borderId="61" xfId="0" applyNumberFormat="1" applyFont="1" applyFill="1" applyBorder="1"/>
    <xf numFmtId="0" fontId="11" fillId="4" borderId="68" xfId="0" applyFont="1" applyFill="1" applyBorder="1"/>
    <xf numFmtId="0" fontId="11" fillId="4" borderId="69" xfId="0" applyFont="1" applyFill="1" applyBorder="1"/>
    <xf numFmtId="0" fontId="11" fillId="4" borderId="70" xfId="0" applyFont="1" applyFill="1" applyBorder="1"/>
    <xf numFmtId="0" fontId="11" fillId="4" borderId="71" xfId="0" applyFont="1" applyFill="1" applyBorder="1"/>
    <xf numFmtId="0" fontId="11" fillId="4" borderId="72" xfId="0" applyFont="1" applyFill="1" applyBorder="1"/>
    <xf numFmtId="0" fontId="11" fillId="4" borderId="73" xfId="0" applyFont="1" applyFill="1" applyBorder="1"/>
    <xf numFmtId="49" fontId="10" fillId="4" borderId="74" xfId="0" applyNumberFormat="1" applyFont="1" applyFill="1" applyBorder="1" applyAlignment="1">
      <alignment horizontal="center"/>
    </xf>
    <xf numFmtId="49" fontId="10" fillId="4" borderId="75" xfId="0" applyNumberFormat="1" applyFont="1" applyFill="1" applyBorder="1" applyAlignment="1">
      <alignment horizontal="center"/>
    </xf>
    <xf numFmtId="49" fontId="10" fillId="4" borderId="79" xfId="0" applyNumberFormat="1" applyFont="1" applyFill="1" applyBorder="1" applyAlignment="1">
      <alignment horizontal="center"/>
    </xf>
    <xf numFmtId="49" fontId="10" fillId="4" borderId="80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1" fillId="4" borderId="81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49" fontId="10" fillId="4" borderId="82" xfId="0" applyNumberFormat="1" applyFont="1" applyFill="1" applyBorder="1" applyAlignment="1">
      <alignment horizontal="center"/>
    </xf>
    <xf numFmtId="49" fontId="10" fillId="4" borderId="83" xfId="0" applyNumberFormat="1" applyFont="1" applyFill="1" applyBorder="1" applyAlignment="1">
      <alignment horizontal="center"/>
    </xf>
    <xf numFmtId="0" fontId="10" fillId="4" borderId="83" xfId="0" applyFont="1" applyFill="1" applyBorder="1" applyAlignment="1">
      <alignment horizontal="center"/>
    </xf>
    <xf numFmtId="49" fontId="11" fillId="4" borderId="87" xfId="0" applyNumberFormat="1" applyFont="1" applyFill="1" applyBorder="1" applyAlignment="1">
      <alignment horizontal="center"/>
    </xf>
    <xf numFmtId="0" fontId="11" fillId="4" borderId="42" xfId="0" applyFont="1" applyFill="1" applyBorder="1" applyAlignment="1">
      <alignment horizontal="center"/>
    </xf>
    <xf numFmtId="49" fontId="10" fillId="4" borderId="88" xfId="0" applyNumberFormat="1" applyFont="1" applyFill="1" applyBorder="1"/>
    <xf numFmtId="49" fontId="11" fillId="4" borderId="89" xfId="0" applyNumberFormat="1" applyFont="1" applyFill="1" applyBorder="1" applyAlignment="1">
      <alignment horizontal="center"/>
    </xf>
    <xf numFmtId="49" fontId="12" fillId="4" borderId="52" xfId="0" applyNumberFormat="1" applyFont="1" applyFill="1" applyBorder="1" applyAlignment="1">
      <alignment horizontal="center"/>
    </xf>
    <xf numFmtId="0" fontId="12" fillId="4" borderId="52" xfId="0" applyFont="1" applyFill="1" applyBorder="1" applyAlignment="1">
      <alignment horizontal="center"/>
    </xf>
    <xf numFmtId="49" fontId="10" fillId="4" borderId="89" xfId="0" applyNumberFormat="1" applyFont="1" applyFill="1" applyBorder="1" applyAlignment="1">
      <alignment horizontal="center"/>
    </xf>
    <xf numFmtId="0" fontId="11" fillId="4" borderId="89" xfId="0" applyFont="1" applyFill="1" applyBorder="1"/>
    <xf numFmtId="0" fontId="11" fillId="4" borderId="84" xfId="0" applyFont="1" applyFill="1" applyBorder="1"/>
    <xf numFmtId="0" fontId="11" fillId="4" borderId="42" xfId="0" applyFont="1" applyFill="1" applyBorder="1"/>
    <xf numFmtId="0" fontId="11" fillId="4" borderId="81" xfId="0" applyFont="1" applyFill="1" applyBorder="1"/>
    <xf numFmtId="15" fontId="11" fillId="3" borderId="66" xfId="0" applyNumberFormat="1" applyFont="1" applyFill="1" applyBorder="1"/>
    <xf numFmtId="49" fontId="11" fillId="4" borderId="52" xfId="0" applyNumberFormat="1" applyFont="1" applyFill="1" applyBorder="1" applyAlignment="1">
      <alignment horizontal="center"/>
    </xf>
    <xf numFmtId="4" fontId="11" fillId="4" borderId="52" xfId="0" applyNumberFormat="1" applyFont="1" applyFill="1" applyBorder="1"/>
    <xf numFmtId="0" fontId="11" fillId="4" borderId="52" xfId="0" applyFont="1" applyFill="1" applyBorder="1"/>
    <xf numFmtId="2" fontId="11" fillId="4" borderId="52" xfId="0" applyNumberFormat="1" applyFont="1" applyFill="1" applyBorder="1"/>
    <xf numFmtId="1" fontId="11" fillId="4" borderId="52" xfId="0" applyNumberFormat="1" applyFont="1" applyFill="1" applyBorder="1"/>
    <xf numFmtId="1" fontId="11" fillId="4" borderId="52" xfId="0" applyNumberFormat="1" applyFont="1" applyFill="1" applyBorder="1" applyAlignment="1">
      <alignment horizontal="left"/>
    </xf>
    <xf numFmtId="49" fontId="13" fillId="4" borderId="52" xfId="0" applyNumberFormat="1" applyFont="1" applyFill="1" applyBorder="1" applyAlignment="1">
      <alignment horizontal="center"/>
    </xf>
    <xf numFmtId="0" fontId="0" fillId="0" borderId="90" xfId="0" applyBorder="1" applyAlignment="1">
      <alignment vertical="top" wrapText="1"/>
    </xf>
    <xf numFmtId="0" fontId="20" fillId="0" borderId="42" xfId="0" applyFont="1" applyBorder="1" applyAlignment="1">
      <alignment vertical="top" wrapText="1"/>
    </xf>
    <xf numFmtId="1" fontId="11" fillId="4" borderId="65" xfId="0" applyNumberFormat="1" applyFont="1" applyFill="1" applyBorder="1"/>
    <xf numFmtId="164" fontId="13" fillId="4" borderId="52" xfId="0" applyNumberFormat="1" applyFont="1" applyFill="1" applyBorder="1" applyAlignment="1">
      <alignment horizontal="center"/>
    </xf>
    <xf numFmtId="164" fontId="13" fillId="4" borderId="52" xfId="0" applyNumberFormat="1" applyFont="1" applyFill="1" applyBorder="1" applyAlignment="1">
      <alignment horizontal="left"/>
    </xf>
    <xf numFmtId="0" fontId="21" fillId="0" borderId="0" xfId="0" applyFont="1" applyAlignment="1">
      <alignment vertical="top" wrapText="1"/>
    </xf>
    <xf numFmtId="0" fontId="24" fillId="5" borderId="0" xfId="0" applyFont="1" applyFill="1" applyAlignment="1">
      <alignment vertical="top" wrapText="1"/>
    </xf>
    <xf numFmtId="0" fontId="11" fillId="0" borderId="52" xfId="0" applyFont="1" applyBorder="1" applyAlignment="1">
      <alignment horizontal="center"/>
    </xf>
    <xf numFmtId="4" fontId="11" fillId="0" borderId="52" xfId="0" applyNumberFormat="1" applyFont="1" applyBorder="1"/>
    <xf numFmtId="2" fontId="11" fillId="0" borderId="52" xfId="0" applyNumberFormat="1" applyFont="1" applyBorder="1" applyAlignment="1">
      <alignment horizontal="right"/>
    </xf>
    <xf numFmtId="2" fontId="11" fillId="0" borderId="52" xfId="0" applyNumberFormat="1" applyFont="1" applyBorder="1"/>
    <xf numFmtId="0" fontId="11" fillId="0" borderId="52" xfId="0" applyFont="1" applyBorder="1"/>
    <xf numFmtId="1" fontId="11" fillId="0" borderId="52" xfId="0" applyNumberFormat="1" applyFont="1" applyBorder="1" applyAlignment="1">
      <alignment horizontal="left"/>
    </xf>
    <xf numFmtId="49" fontId="11" fillId="0" borderId="52" xfId="0" applyNumberFormat="1" applyFont="1" applyBorder="1"/>
    <xf numFmtId="49" fontId="13" fillId="0" borderId="52" xfId="0" applyNumberFormat="1" applyFont="1" applyBorder="1" applyAlignment="1">
      <alignment horizontal="center"/>
    </xf>
    <xf numFmtId="164" fontId="13" fillId="0" borderId="52" xfId="0" applyNumberFormat="1" applyFont="1" applyBorder="1" applyAlignment="1">
      <alignment horizontal="center"/>
    </xf>
    <xf numFmtId="164" fontId="13" fillId="0" borderId="52" xfId="0" applyNumberFormat="1" applyFont="1" applyBorder="1" applyAlignment="1">
      <alignment horizontal="left"/>
    </xf>
    <xf numFmtId="0" fontId="11" fillId="0" borderId="81" xfId="0" applyFont="1" applyBorder="1"/>
    <xf numFmtId="0" fontId="11" fillId="0" borderId="65" xfId="0" applyFont="1" applyBorder="1"/>
    <xf numFmtId="1" fontId="11" fillId="0" borderId="65" xfId="0" applyNumberFormat="1" applyFont="1" applyBorder="1"/>
    <xf numFmtId="0" fontId="24" fillId="0" borderId="0" xfId="0" applyFont="1" applyAlignment="1">
      <alignment vertical="top" wrapText="1"/>
    </xf>
    <xf numFmtId="0" fontId="11" fillId="0" borderId="61" xfId="0" applyFont="1" applyBorder="1"/>
    <xf numFmtId="0" fontId="11" fillId="4" borderId="52" xfId="0" applyFont="1" applyFill="1" applyBorder="1" applyAlignment="1">
      <alignment horizontal="center"/>
    </xf>
    <xf numFmtId="49" fontId="11" fillId="4" borderId="52" xfId="0" applyNumberFormat="1" applyFont="1" applyFill="1" applyBorder="1" applyAlignment="1">
      <alignment horizontal="right"/>
    </xf>
    <xf numFmtId="49" fontId="11" fillId="4" borderId="52" xfId="0" applyNumberFormat="1" applyFont="1" applyFill="1" applyBorder="1"/>
    <xf numFmtId="49" fontId="13" fillId="4" borderId="52" xfId="0" applyNumberFormat="1" applyFont="1" applyFill="1" applyBorder="1" applyAlignment="1">
      <alignment horizontal="left"/>
    </xf>
    <xf numFmtId="15" fontId="11" fillId="4" borderId="66" xfId="0" applyNumberFormat="1" applyFont="1" applyFill="1" applyBorder="1"/>
    <xf numFmtId="2" fontId="11" fillId="4" borderId="52" xfId="0" applyNumberFormat="1" applyFont="1" applyFill="1" applyBorder="1" applyAlignment="1">
      <alignment horizontal="right"/>
    </xf>
    <xf numFmtId="0" fontId="11" fillId="4" borderId="67" xfId="0" applyFont="1" applyFill="1" applyBorder="1"/>
    <xf numFmtId="0" fontId="11" fillId="4" borderId="66" xfId="0" applyFont="1" applyFill="1" applyBorder="1"/>
    <xf numFmtId="49" fontId="11" fillId="4" borderId="91" xfId="0" applyNumberFormat="1" applyFont="1" applyFill="1" applyBorder="1"/>
    <xf numFmtId="4" fontId="10" fillId="4" borderId="91" xfId="0" applyNumberFormat="1" applyFont="1" applyFill="1" applyBorder="1"/>
    <xf numFmtId="4" fontId="10" fillId="4" borderId="94" xfId="0" applyNumberFormat="1" applyFont="1" applyFill="1" applyBorder="1"/>
    <xf numFmtId="1" fontId="10" fillId="4" borderId="91" xfId="0" applyNumberFormat="1" applyFont="1" applyFill="1" applyBorder="1"/>
    <xf numFmtId="0" fontId="11" fillId="4" borderId="91" xfId="0" applyFont="1" applyFill="1" applyBorder="1"/>
    <xf numFmtId="0" fontId="11" fillId="4" borderId="91" xfId="0" applyFont="1" applyFill="1" applyBorder="1" applyAlignment="1">
      <alignment horizontal="left"/>
    </xf>
    <xf numFmtId="0" fontId="11" fillId="4" borderId="95" xfId="0" applyFont="1" applyFill="1" applyBorder="1"/>
    <xf numFmtId="0" fontId="11" fillId="4" borderId="82" xfId="0" applyFont="1" applyFill="1" applyBorder="1"/>
    <xf numFmtId="0" fontId="11" fillId="4" borderId="96" xfId="0" applyFont="1" applyFill="1" applyBorder="1" applyAlignment="1">
      <alignment horizontal="left"/>
    </xf>
    <xf numFmtId="49" fontId="11" fillId="4" borderId="67" xfId="0" applyNumberFormat="1" applyFont="1" applyFill="1" applyBorder="1"/>
    <xf numFmtId="49" fontId="11" fillId="4" borderId="82" xfId="0" applyNumberFormat="1" applyFont="1" applyFill="1" applyBorder="1"/>
    <xf numFmtId="4" fontId="11" fillId="4" borderId="61" xfId="0" applyNumberFormat="1" applyFont="1" applyFill="1" applyBorder="1"/>
    <xf numFmtId="49" fontId="11" fillId="4" borderId="97" xfId="0" applyNumberFormat="1" applyFont="1" applyFill="1" applyBorder="1"/>
    <xf numFmtId="49" fontId="11" fillId="4" borderId="88" xfId="0" applyNumberFormat="1" applyFont="1" applyFill="1" applyBorder="1"/>
    <xf numFmtId="0" fontId="11" fillId="4" borderId="98" xfId="0" applyFont="1" applyFill="1" applyBorder="1"/>
    <xf numFmtId="0" fontId="1" fillId="0" borderId="99" xfId="0" applyFont="1" applyBorder="1"/>
    <xf numFmtId="0" fontId="1" fillId="0" borderId="99" xfId="0" applyFont="1" applyBorder="1" applyAlignment="1">
      <alignment horizontal="center" wrapText="1"/>
    </xf>
    <xf numFmtId="0" fontId="1" fillId="0" borderId="100" xfId="0" applyFont="1" applyBorder="1" applyAlignment="1">
      <alignment horizontal="right"/>
    </xf>
    <xf numFmtId="167" fontId="1" fillId="0" borderId="99" xfId="0" applyNumberFormat="1" applyFont="1" applyBorder="1" applyAlignment="1" applyProtection="1">
      <alignment horizontal="center"/>
      <protection locked="0"/>
    </xf>
    <xf numFmtId="0" fontId="1" fillId="0" borderId="103" xfId="0" applyFont="1" applyBorder="1" applyAlignment="1">
      <alignment horizontal="center"/>
    </xf>
    <xf numFmtId="0" fontId="1" fillId="0" borderId="106" xfId="0" applyFont="1" applyBorder="1" applyAlignment="1">
      <alignment horizontal="center"/>
    </xf>
    <xf numFmtId="0" fontId="6" fillId="0" borderId="99" xfId="0" applyFont="1" applyBorder="1" applyAlignment="1" applyProtection="1">
      <alignment horizontal="center"/>
      <protection locked="0"/>
    </xf>
    <xf numFmtId="4" fontId="0" fillId="0" borderId="99" xfId="0" applyNumberFormat="1" applyBorder="1" applyProtection="1">
      <protection locked="0"/>
    </xf>
    <xf numFmtId="4" fontId="0" fillId="0" borderId="99" xfId="0" applyNumberFormat="1" applyBorder="1"/>
    <xf numFmtId="1" fontId="6" fillId="0" borderId="99" xfId="0" applyNumberFormat="1" applyFont="1" applyBorder="1"/>
    <xf numFmtId="164" fontId="2" fillId="0" borderId="99" xfId="1" applyNumberFormat="1" applyFont="1" applyBorder="1" applyAlignment="1">
      <alignment horizontal="center"/>
    </xf>
    <xf numFmtId="164" fontId="2" fillId="0" borderId="99" xfId="1" applyNumberFormat="1" applyFont="1" applyBorder="1" applyAlignment="1" applyProtection="1">
      <alignment horizontal="left"/>
      <protection locked="0"/>
    </xf>
    <xf numFmtId="0" fontId="0" fillId="0" borderId="99" xfId="0" applyBorder="1" applyAlignment="1" applyProtection="1">
      <alignment horizontal="center"/>
      <protection locked="0"/>
    </xf>
    <xf numFmtId="4" fontId="6" fillId="0" borderId="99" xfId="0" applyNumberFormat="1" applyFont="1" applyBorder="1"/>
    <xf numFmtId="164" fontId="2" fillId="0" borderId="0" xfId="1" applyNumberFormat="1" applyFont="1" applyAlignment="1">
      <alignment horizontal="center"/>
    </xf>
    <xf numFmtId="0" fontId="0" fillId="0" borderId="0" xfId="0" applyProtection="1">
      <protection locked="0"/>
    </xf>
    <xf numFmtId="167" fontId="1" fillId="0" borderId="99" xfId="0" applyNumberFormat="1" applyFont="1" applyBorder="1" applyAlignment="1">
      <alignment horizontal="right"/>
    </xf>
    <xf numFmtId="1" fontId="6" fillId="3" borderId="99" xfId="0" applyNumberFormat="1" applyFont="1" applyFill="1" applyBorder="1"/>
    <xf numFmtId="164" fontId="2" fillId="0" borderId="99" xfId="2" applyNumberFormat="1" applyFont="1" applyBorder="1" applyAlignment="1">
      <alignment horizontal="center"/>
    </xf>
    <xf numFmtId="164" fontId="2" fillId="0" borderId="99" xfId="2" applyNumberFormat="1" applyFont="1" applyBorder="1" applyAlignment="1" applyProtection="1">
      <alignment horizontal="center"/>
      <protection locked="0"/>
    </xf>
    <xf numFmtId="0" fontId="1" fillId="0" borderId="2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104" xfId="0" applyFont="1" applyBorder="1" applyAlignment="1">
      <alignment horizontal="center"/>
    </xf>
    <xf numFmtId="0" fontId="1" fillId="0" borderId="102" xfId="0" applyFont="1" applyBorder="1" applyAlignment="1">
      <alignment horizontal="center"/>
    </xf>
    <xf numFmtId="0" fontId="7" fillId="0" borderId="90" xfId="0" applyFont="1" applyBorder="1" applyAlignment="1" applyProtection="1">
      <alignment horizontal="center"/>
      <protection locked="0"/>
    </xf>
    <xf numFmtId="0" fontId="7" fillId="0" borderId="100" xfId="0" applyFont="1" applyBorder="1" applyAlignment="1" applyProtection="1">
      <alignment horizontal="center"/>
      <protection locked="0"/>
    </xf>
    <xf numFmtId="0" fontId="1" fillId="0" borderId="105" xfId="0" applyFont="1" applyBorder="1" applyAlignment="1">
      <alignment horizontal="center"/>
    </xf>
    <xf numFmtId="0" fontId="1" fillId="0" borderId="102" xfId="0" applyFont="1" applyBorder="1" applyAlignment="1">
      <alignment horizontal="center"/>
    </xf>
    <xf numFmtId="1" fontId="6" fillId="0" borderId="99" xfId="0" quotePrefix="1" applyNumberFormat="1" applyFont="1" applyBorder="1"/>
    <xf numFmtId="164" fontId="2" fillId="0" borderId="12" xfId="1" applyNumberFormat="1" applyFont="1" applyBorder="1" applyAlignment="1">
      <alignment horizontal="center"/>
    </xf>
    <xf numFmtId="4" fontId="6" fillId="0" borderId="99" xfId="0" applyNumberFormat="1" applyFont="1" applyBorder="1" applyProtection="1">
      <protection locked="0"/>
    </xf>
    <xf numFmtId="0" fontId="19" fillId="0" borderId="99" xfId="0" applyFont="1" applyBorder="1" applyAlignment="1" applyProtection="1">
      <alignment horizontal="center"/>
      <protection locked="0"/>
    </xf>
    <xf numFmtId="4" fontId="19" fillId="0" borderId="99" xfId="0" applyNumberFormat="1" applyFont="1" applyBorder="1" applyProtection="1">
      <protection locked="0"/>
    </xf>
    <xf numFmtId="4" fontId="19" fillId="0" borderId="99" xfId="0" applyNumberFormat="1" applyFont="1" applyBorder="1"/>
    <xf numFmtId="1" fontId="19" fillId="0" borderId="99" xfId="0" applyNumberFormat="1" applyFont="1" applyBorder="1"/>
    <xf numFmtId="1" fontId="19" fillId="0" borderId="99" xfId="0" quotePrefix="1" applyNumberFormat="1" applyFont="1" applyBorder="1"/>
    <xf numFmtId="164" fontId="22" fillId="0" borderId="99" xfId="1" applyNumberFormat="1" applyFont="1" applyBorder="1" applyAlignment="1">
      <alignment horizontal="center"/>
    </xf>
    <xf numFmtId="164" fontId="22" fillId="0" borderId="99" xfId="1" applyNumberFormat="1" applyFont="1" applyBorder="1" applyAlignment="1" applyProtection="1">
      <alignment horizontal="left"/>
      <protection locked="0"/>
    </xf>
    <xf numFmtId="0" fontId="0" fillId="0" borderId="102" xfId="0" applyBorder="1" applyAlignment="1" applyProtection="1">
      <alignment horizontal="center"/>
      <protection locked="0"/>
    </xf>
    <xf numFmtId="164" fontId="2" fillId="0" borderId="103" xfId="1" applyNumberFormat="1" applyFont="1" applyBorder="1" applyAlignment="1">
      <alignment horizontal="center"/>
    </xf>
    <xf numFmtId="164" fontId="2" fillId="0" borderId="103" xfId="1" applyNumberFormat="1" applyFont="1" applyBorder="1" applyAlignment="1" applyProtection="1">
      <alignment horizontal="left"/>
      <protection locked="0"/>
    </xf>
    <xf numFmtId="164" fontId="2" fillId="0" borderId="104" xfId="1" applyNumberFormat="1" applyFont="1" applyBorder="1" applyAlignment="1" applyProtection="1">
      <alignment horizontal="left"/>
      <protection locked="0"/>
    </xf>
    <xf numFmtId="14" fontId="0" fillId="0" borderId="99" xfId="0" applyNumberFormat="1" applyBorder="1" applyProtection="1">
      <protection locked="0"/>
    </xf>
    <xf numFmtId="14" fontId="0" fillId="0" borderId="99" xfId="0" applyNumberFormat="1" applyBorder="1"/>
    <xf numFmtId="0" fontId="0" fillId="0" borderId="99" xfId="0" applyBorder="1" applyAlignment="1">
      <alignment horizontal="center"/>
    </xf>
    <xf numFmtId="4" fontId="0" fillId="0" borderId="99" xfId="0" quotePrefix="1" applyNumberFormat="1" applyBorder="1" applyProtection="1">
      <protection locked="0"/>
    </xf>
    <xf numFmtId="0" fontId="1" fillId="2" borderId="99" xfId="0" applyFont="1" applyFill="1" applyBorder="1"/>
    <xf numFmtId="14" fontId="1" fillId="0" borderId="99" xfId="0" applyNumberFormat="1" applyFont="1" applyBorder="1" applyAlignment="1" applyProtection="1">
      <alignment horizontal="left"/>
      <protection locked="0"/>
    </xf>
    <xf numFmtId="49" fontId="1" fillId="0" borderId="100" xfId="0" applyNumberFormat="1" applyFont="1" applyBorder="1" applyAlignment="1">
      <alignment horizontal="left"/>
    </xf>
    <xf numFmtId="0" fontId="1" fillId="0" borderId="42" xfId="0" applyFont="1" applyBorder="1" applyAlignment="1">
      <alignment horizontal="center"/>
    </xf>
    <xf numFmtId="170" fontId="1" fillId="0" borderId="42" xfId="0" applyNumberFormat="1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6" fillId="0" borderId="42" xfId="0" applyFont="1" applyBorder="1" applyAlignment="1">
      <alignment horizontal="center"/>
    </xf>
    <xf numFmtId="0" fontId="1" fillId="0" borderId="42" xfId="0" applyFont="1" applyBorder="1"/>
    <xf numFmtId="0" fontId="0" fillId="0" borderId="42" xfId="0" applyBorder="1" applyAlignment="1">
      <alignment horizontal="center"/>
    </xf>
    <xf numFmtId="0" fontId="4" fillId="0" borderId="42" xfId="0" applyFont="1" applyBorder="1" applyAlignment="1">
      <alignment horizontal="left"/>
    </xf>
    <xf numFmtId="0" fontId="4" fillId="0" borderId="42" xfId="0" applyFont="1" applyBorder="1" applyAlignment="1">
      <alignment horizontal="center"/>
    </xf>
    <xf numFmtId="0" fontId="0" fillId="0" borderId="42" xfId="0" applyBorder="1" applyAlignment="1">
      <alignment horizontal="left"/>
    </xf>
    <xf numFmtId="0" fontId="0" fillId="0" borderId="42" xfId="0" applyBorder="1"/>
    <xf numFmtId="14" fontId="1" fillId="3" borderId="42" xfId="0" applyNumberFormat="1" applyFont="1" applyFill="1" applyBorder="1"/>
    <xf numFmtId="49" fontId="0" fillId="0" borderId="42" xfId="0" applyNumberFormat="1" applyBorder="1" applyAlignment="1">
      <alignment horizontal="center"/>
    </xf>
    <xf numFmtId="0" fontId="4" fillId="3" borderId="42" xfId="0" applyFont="1" applyFill="1" applyBorder="1" applyAlignment="1">
      <alignment horizontal="left"/>
    </xf>
    <xf numFmtId="170" fontId="19" fillId="0" borderId="42" xfId="0" applyNumberFormat="1" applyFont="1" applyBorder="1" applyAlignment="1">
      <alignment horizontal="left"/>
    </xf>
    <xf numFmtId="1" fontId="1" fillId="0" borderId="42" xfId="0" applyNumberFormat="1" applyFont="1" applyBorder="1"/>
    <xf numFmtId="0" fontId="1" fillId="0" borderId="90" xfId="0" applyFont="1" applyBorder="1"/>
    <xf numFmtId="170" fontId="1" fillId="0" borderId="103" xfId="0" applyNumberFormat="1" applyFont="1" applyBorder="1" applyAlignment="1">
      <alignment horizontal="left"/>
    </xf>
    <xf numFmtId="0" fontId="1" fillId="0" borderId="102" xfId="0" applyFont="1" applyBorder="1" applyAlignment="1">
      <alignment horizontal="left"/>
    </xf>
    <xf numFmtId="0" fontId="1" fillId="0" borderId="103" xfId="0" applyFont="1" applyBorder="1" applyAlignment="1">
      <alignment horizontal="left"/>
    </xf>
    <xf numFmtId="164" fontId="17" fillId="0" borderId="103" xfId="2" applyNumberFormat="1" applyFont="1" applyBorder="1" applyAlignment="1">
      <alignment horizontal="left"/>
    </xf>
    <xf numFmtId="170" fontId="0" fillId="0" borderId="99" xfId="0" applyNumberFormat="1" applyBorder="1" applyAlignment="1" applyProtection="1">
      <alignment horizontal="left"/>
      <protection locked="0"/>
    </xf>
    <xf numFmtId="170" fontId="6" fillId="0" borderId="99" xfId="0" applyNumberFormat="1" applyFont="1" applyBorder="1" applyAlignment="1">
      <alignment horizontal="left"/>
    </xf>
    <xf numFmtId="1" fontId="6" fillId="0" borderId="99" xfId="0" applyNumberFormat="1" applyFont="1" applyBorder="1" applyAlignment="1">
      <alignment horizontal="left"/>
    </xf>
    <xf numFmtId="164" fontId="2" fillId="0" borderId="99" xfId="2" applyNumberFormat="1" applyFont="1" applyBorder="1" applyAlignment="1" applyProtection="1">
      <alignment horizontal="left"/>
      <protection locked="0"/>
    </xf>
    <xf numFmtId="170" fontId="0" fillId="0" borderId="103" xfId="0" applyNumberFormat="1" applyBorder="1" applyAlignment="1" applyProtection="1">
      <alignment horizontal="left"/>
      <protection locked="0"/>
    </xf>
    <xf numFmtId="1" fontId="6" fillId="0" borderId="103" xfId="0" applyNumberFormat="1" applyFont="1" applyBorder="1" applyAlignment="1">
      <alignment horizontal="left"/>
    </xf>
    <xf numFmtId="1" fontId="6" fillId="0" borderId="103" xfId="0" applyNumberFormat="1" applyFont="1" applyBorder="1"/>
    <xf numFmtId="164" fontId="2" fillId="0" borderId="102" xfId="2" applyNumberFormat="1" applyFont="1" applyBorder="1" applyAlignment="1">
      <alignment horizontal="center"/>
    </xf>
    <xf numFmtId="164" fontId="2" fillId="0" borderId="104" xfId="2" applyNumberFormat="1" applyFont="1" applyBorder="1" applyAlignment="1" applyProtection="1">
      <alignment horizontal="left"/>
      <protection locked="0"/>
    </xf>
    <xf numFmtId="164" fontId="2" fillId="0" borderId="51" xfId="2" applyNumberFormat="1" applyFont="1" applyBorder="1" applyAlignment="1" applyProtection="1">
      <alignment horizontal="left"/>
      <protection locked="0"/>
    </xf>
    <xf numFmtId="164" fontId="2" fillId="3" borderId="102" xfId="2" applyNumberFormat="1" applyFont="1" applyFill="1" applyBorder="1" applyAlignment="1">
      <alignment horizontal="center"/>
    </xf>
    <xf numFmtId="164" fontId="17" fillId="3" borderId="103" xfId="2" applyNumberFormat="1" applyFont="1" applyFill="1" applyBorder="1" applyAlignment="1">
      <alignment horizontal="left"/>
    </xf>
    <xf numFmtId="164" fontId="2" fillId="3" borderId="104" xfId="2" applyNumberFormat="1" applyFont="1" applyFill="1" applyBorder="1" applyAlignment="1" applyProtection="1">
      <alignment horizontal="left"/>
      <protection locked="0"/>
    </xf>
    <xf numFmtId="164" fontId="2" fillId="3" borderId="51" xfId="2" applyNumberFormat="1" applyFont="1" applyFill="1" applyBorder="1" applyAlignment="1" applyProtection="1">
      <alignment horizontal="left"/>
      <protection locked="0"/>
    </xf>
    <xf numFmtId="164" fontId="18" fillId="0" borderId="103" xfId="2" applyNumberFormat="1" applyFont="1" applyBorder="1" applyAlignment="1">
      <alignment horizontal="left"/>
    </xf>
    <xf numFmtId="164" fontId="18" fillId="3" borderId="103" xfId="2" applyNumberFormat="1" applyFont="1" applyFill="1" applyBorder="1" applyAlignment="1">
      <alignment horizontal="left"/>
    </xf>
    <xf numFmtId="0" fontId="7" fillId="0" borderId="90" xfId="0" applyFont="1" applyBorder="1" applyAlignment="1" applyProtection="1">
      <alignment horizontal="left"/>
      <protection locked="0"/>
    </xf>
    <xf numFmtId="14" fontId="1" fillId="0" borderId="100" xfId="0" applyNumberFormat="1" applyFont="1" applyBorder="1" applyAlignment="1">
      <alignment horizontal="right"/>
    </xf>
    <xf numFmtId="15" fontId="1" fillId="0" borderId="99" xfId="0" applyNumberFormat="1" applyFont="1" applyBorder="1"/>
    <xf numFmtId="164" fontId="2" fillId="0" borderId="99" xfId="1" applyNumberFormat="1" applyFont="1" applyBorder="1" applyAlignment="1" applyProtection="1">
      <alignment horizontal="left" wrapText="1"/>
      <protection locked="0"/>
    </xf>
    <xf numFmtId="0" fontId="25" fillId="0" borderId="99" xfId="0" applyFont="1" applyBorder="1"/>
    <xf numFmtId="0" fontId="7" fillId="0" borderId="1" xfId="0" applyFont="1" applyBorder="1"/>
    <xf numFmtId="0" fontId="25" fillId="0" borderId="1" xfId="0" applyFont="1" applyBorder="1"/>
    <xf numFmtId="0" fontId="25" fillId="0" borderId="3" xfId="0" applyFont="1" applyBorder="1"/>
    <xf numFmtId="0" fontId="7" fillId="0" borderId="0" xfId="0" applyFont="1"/>
    <xf numFmtId="0" fontId="7" fillId="0" borderId="4" xfId="0" applyFont="1" applyBorder="1"/>
    <xf numFmtId="0" fontId="7" fillId="0" borderId="5" xfId="0" applyFont="1" applyBorder="1"/>
    <xf numFmtId="0" fontId="25" fillId="0" borderId="6" xfId="0" applyFont="1" applyBorder="1"/>
    <xf numFmtId="0" fontId="25" fillId="0" borderId="0" xfId="0" applyFont="1"/>
    <xf numFmtId="4" fontId="7" fillId="0" borderId="0" xfId="0" applyNumberFormat="1" applyFont="1"/>
    <xf numFmtId="0" fontId="7" fillId="3" borderId="0" xfId="0" applyFont="1" applyFill="1"/>
    <xf numFmtId="0" fontId="25" fillId="0" borderId="99" xfId="0" applyFont="1" applyBorder="1" applyAlignment="1">
      <alignment horizontal="center" wrapText="1"/>
    </xf>
    <xf numFmtId="0" fontId="25" fillId="0" borderId="100" xfId="0" applyFont="1" applyBorder="1" applyAlignment="1">
      <alignment horizontal="right"/>
    </xf>
    <xf numFmtId="167" fontId="25" fillId="0" borderId="99" xfId="0" applyNumberFormat="1" applyFont="1" applyBorder="1" applyAlignment="1" applyProtection="1">
      <alignment horizontal="center"/>
      <protection locked="0"/>
    </xf>
    <xf numFmtId="167" fontId="25" fillId="0" borderId="99" xfId="0" applyNumberFormat="1" applyFont="1" applyBorder="1" applyAlignment="1">
      <alignment horizontal="right"/>
    </xf>
    <xf numFmtId="15" fontId="7" fillId="0" borderId="0" xfId="0" applyNumberFormat="1" applyFont="1"/>
    <xf numFmtId="0" fontId="25" fillId="0" borderId="102" xfId="0" applyFont="1" applyBorder="1" applyAlignment="1">
      <alignment horizontal="center"/>
    </xf>
    <xf numFmtId="0" fontId="25" fillId="0" borderId="103" xfId="0" applyFont="1" applyBorder="1" applyAlignment="1">
      <alignment horizontal="center"/>
    </xf>
    <xf numFmtId="0" fontId="25" fillId="0" borderId="10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5" fillId="0" borderId="38" xfId="0" applyFont="1" applyBorder="1"/>
    <xf numFmtId="0" fontId="7" fillId="0" borderId="1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7" fillId="0" borderId="15" xfId="0" applyFont="1" applyBorder="1"/>
    <xf numFmtId="0" fontId="7" fillId="0" borderId="22" xfId="0" applyFont="1" applyBorder="1"/>
    <xf numFmtId="0" fontId="7" fillId="0" borderId="16" xfId="0" applyFont="1" applyBorder="1"/>
    <xf numFmtId="0" fontId="7" fillId="0" borderId="14" xfId="0" applyFont="1" applyBorder="1"/>
    <xf numFmtId="14" fontId="7" fillId="0" borderId="17" xfId="0" applyNumberFormat="1" applyFont="1" applyBorder="1" applyProtection="1">
      <protection locked="0"/>
    </xf>
    <xf numFmtId="0" fontId="7" fillId="0" borderId="99" xfId="0" applyFont="1" applyBorder="1" applyAlignment="1" applyProtection="1">
      <alignment horizontal="center"/>
      <protection locked="0"/>
    </xf>
    <xf numFmtId="2" fontId="7" fillId="0" borderId="99" xfId="0" applyNumberFormat="1" applyFont="1" applyBorder="1" applyProtection="1">
      <protection locked="0"/>
    </xf>
    <xf numFmtId="2" fontId="7" fillId="0" borderId="99" xfId="0" applyNumberFormat="1" applyFont="1" applyBorder="1"/>
    <xf numFmtId="1" fontId="7" fillId="0" borderId="99" xfId="0" applyNumberFormat="1" applyFont="1" applyBorder="1"/>
    <xf numFmtId="164" fontId="26" fillId="0" borderId="99" xfId="2" applyNumberFormat="1" applyFont="1" applyBorder="1" applyAlignment="1">
      <alignment horizontal="center"/>
    </xf>
    <xf numFmtId="164" fontId="26" fillId="0" borderId="99" xfId="2" applyNumberFormat="1" applyFont="1" applyBorder="1" applyAlignment="1" applyProtection="1">
      <alignment horizontal="center" wrapText="1"/>
      <protection locked="0"/>
    </xf>
    <xf numFmtId="164" fontId="26" fillId="0" borderId="99" xfId="2" applyNumberFormat="1" applyFont="1" applyBorder="1" applyAlignment="1" applyProtection="1">
      <alignment horizontal="center"/>
      <protection locked="0"/>
    </xf>
    <xf numFmtId="0" fontId="7" fillId="0" borderId="99" xfId="0" applyFont="1" applyBorder="1"/>
    <xf numFmtId="2" fontId="7" fillId="0" borderId="0" xfId="0" applyNumberFormat="1" applyFont="1"/>
    <xf numFmtId="0" fontId="26" fillId="0" borderId="0" xfId="0" applyFont="1" applyAlignment="1">
      <alignment horizontal="center"/>
    </xf>
    <xf numFmtId="0" fontId="26" fillId="0" borderId="99" xfId="2" applyFont="1" applyBorder="1" applyAlignment="1">
      <alignment horizontal="center"/>
    </xf>
    <xf numFmtId="14" fontId="7" fillId="0" borderId="0" xfId="0" applyNumberFormat="1" applyFont="1"/>
    <xf numFmtId="4" fontId="25" fillId="0" borderId="99" xfId="0" applyNumberFormat="1" applyFont="1" applyBorder="1"/>
    <xf numFmtId="1" fontId="25" fillId="0" borderId="19" xfId="0" applyNumberFormat="1" applyFont="1" applyBorder="1"/>
    <xf numFmtId="0" fontId="7" fillId="0" borderId="19" xfId="0" applyFont="1" applyBorder="1"/>
    <xf numFmtId="0" fontId="7" fillId="0" borderId="34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20" xfId="0" applyFont="1" applyBorder="1"/>
    <xf numFmtId="0" fontId="7" fillId="0" borderId="21" xfId="0" applyFont="1" applyBorder="1"/>
    <xf numFmtId="0" fontId="7" fillId="0" borderId="38" xfId="0" applyFont="1" applyBorder="1"/>
    <xf numFmtId="0" fontId="7" fillId="2" borderId="0" xfId="0" applyFont="1" applyFill="1"/>
    <xf numFmtId="0" fontId="1" fillId="3" borderId="99" xfId="0" applyFont="1" applyFill="1" applyBorder="1"/>
    <xf numFmtId="0" fontId="1" fillId="3" borderId="99" xfId="0" applyFont="1" applyFill="1" applyBorder="1" applyAlignment="1">
      <alignment horizontal="center" wrapText="1"/>
    </xf>
    <xf numFmtId="0" fontId="1" fillId="3" borderId="99" xfId="0" applyFont="1" applyFill="1" applyBorder="1" applyAlignment="1">
      <alignment horizontal="right"/>
    </xf>
    <xf numFmtId="15" fontId="0" fillId="3" borderId="99" xfId="0" applyNumberFormat="1" applyFill="1" applyBorder="1"/>
    <xf numFmtId="16" fontId="0" fillId="3" borderId="99" xfId="0" applyNumberFormat="1" applyFill="1" applyBorder="1"/>
    <xf numFmtId="0" fontId="1" fillId="3" borderId="102" xfId="0" applyFont="1" applyFill="1" applyBorder="1" applyAlignment="1">
      <alignment horizontal="center"/>
    </xf>
    <xf numFmtId="0" fontId="1" fillId="3" borderId="103" xfId="0" applyFont="1" applyFill="1" applyBorder="1" applyAlignment="1">
      <alignment horizontal="center"/>
    </xf>
    <xf numFmtId="0" fontId="1" fillId="3" borderId="106" xfId="0" applyFont="1" applyFill="1" applyBorder="1" applyAlignment="1">
      <alignment horizontal="center"/>
    </xf>
    <xf numFmtId="0" fontId="6" fillId="3" borderId="99" xfId="0" applyFont="1" applyFill="1" applyBorder="1" applyAlignment="1" applyProtection="1">
      <alignment horizontal="center"/>
      <protection locked="0"/>
    </xf>
    <xf numFmtId="4" fontId="6" fillId="3" borderId="99" xfId="0" applyNumberFormat="1" applyFont="1" applyFill="1" applyBorder="1" applyProtection="1">
      <protection locked="0"/>
    </xf>
    <xf numFmtId="4" fontId="0" fillId="3" borderId="15" xfId="0" applyNumberFormat="1" applyFill="1" applyBorder="1"/>
    <xf numFmtId="0" fontId="0" fillId="3" borderId="0" xfId="0" applyFill="1" applyAlignment="1">
      <alignment horizontal="center" wrapText="1"/>
    </xf>
    <xf numFmtId="164" fontId="2" fillId="3" borderId="101" xfId="1" applyNumberFormat="1" applyFont="1" applyFill="1" applyBorder="1" applyAlignment="1">
      <alignment horizontal="center"/>
    </xf>
    <xf numFmtId="164" fontId="2" fillId="3" borderId="99" xfId="1" applyNumberFormat="1" applyFont="1" applyFill="1" applyBorder="1" applyAlignment="1" applyProtection="1">
      <alignment horizontal="left" wrapText="1"/>
      <protection locked="0"/>
    </xf>
    <xf numFmtId="164" fontId="2" fillId="3" borderId="99" xfId="1" applyNumberFormat="1" applyFont="1" applyFill="1" applyBorder="1" applyAlignment="1" applyProtection="1">
      <alignment horizontal="left"/>
      <protection locked="0"/>
    </xf>
    <xf numFmtId="0" fontId="6" fillId="3" borderId="99" xfId="0" applyFont="1" applyFill="1" applyBorder="1"/>
    <xf numFmtId="4" fontId="6" fillId="3" borderId="90" xfId="0" applyNumberFormat="1" applyFont="1" applyFill="1" applyBorder="1"/>
    <xf numFmtId="0" fontId="0" fillId="3" borderId="99" xfId="0" applyFill="1" applyBorder="1" applyAlignment="1" applyProtection="1">
      <alignment horizontal="center"/>
      <protection locked="0"/>
    </xf>
    <xf numFmtId="4" fontId="0" fillId="3" borderId="99" xfId="0" applyNumberFormat="1" applyFill="1" applyBorder="1" applyProtection="1">
      <protection locked="0"/>
    </xf>
    <xf numFmtId="4" fontId="0" fillId="3" borderId="99" xfId="0" applyNumberFormat="1" applyFill="1" applyBorder="1"/>
    <xf numFmtId="4" fontId="0" fillId="3" borderId="103" xfId="0" applyNumberFormat="1" applyFill="1" applyBorder="1"/>
    <xf numFmtId="164" fontId="2" fillId="0" borderId="101" xfId="1" applyNumberFormat="1" applyFont="1" applyBorder="1" applyAlignment="1">
      <alignment horizontal="center"/>
    </xf>
    <xf numFmtId="4" fontId="6" fillId="0" borderId="90" xfId="0" applyNumberFormat="1" applyFont="1" applyBorder="1"/>
    <xf numFmtId="4" fontId="0" fillId="0" borderId="103" xfId="0" applyNumberFormat="1" applyBorder="1"/>
    <xf numFmtId="0" fontId="1" fillId="0" borderId="102" xfId="0" applyFont="1" applyBorder="1" applyAlignment="1">
      <alignment horizontal="center"/>
    </xf>
    <xf numFmtId="49" fontId="1" fillId="0" borderId="99" xfId="0" applyNumberFormat="1" applyFont="1" applyBorder="1"/>
    <xf numFmtId="49" fontId="0" fillId="0" borderId="4" xfId="0" applyNumberFormat="1" applyBorder="1"/>
    <xf numFmtId="49" fontId="1" fillId="0" borderId="6" xfId="0" applyNumberFormat="1" applyFont="1" applyBorder="1"/>
    <xf numFmtId="49" fontId="1" fillId="0" borderId="99" xfId="0" applyNumberFormat="1" applyFont="1" applyBorder="1" applyAlignment="1">
      <alignment horizontal="center" wrapText="1"/>
    </xf>
    <xf numFmtId="49" fontId="1" fillId="0" borderId="102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1" fillId="0" borderId="38" xfId="0" applyNumberFormat="1" applyFont="1" applyBorder="1"/>
    <xf numFmtId="49" fontId="0" fillId="0" borderId="14" xfId="0" applyNumberFormat="1" applyBorder="1"/>
    <xf numFmtId="49" fontId="6" fillId="0" borderId="17" xfId="0" applyNumberFormat="1" applyFont="1" applyBorder="1" applyProtection="1">
      <protection locked="0"/>
    </xf>
    <xf numFmtId="164" fontId="2" fillId="0" borderId="99" xfId="2" applyNumberFormat="1" applyFont="1" applyBorder="1" applyAlignment="1" applyProtection="1">
      <alignment horizontal="center" wrapText="1"/>
      <protection locked="0"/>
    </xf>
    <xf numFmtId="0" fontId="0" fillId="0" borderId="19" xfId="0" applyBorder="1"/>
    <xf numFmtId="0" fontId="0" fillId="0" borderId="19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/>
    <xf numFmtId="14" fontId="2" fillId="0" borderId="17" xfId="0" applyNumberFormat="1" applyFont="1" applyBorder="1" applyProtection="1">
      <protection locked="0"/>
    </xf>
    <xf numFmtId="0" fontId="2" fillId="0" borderId="99" xfId="0" applyFont="1" applyBorder="1" applyAlignment="1" applyProtection="1">
      <alignment horizontal="center"/>
      <protection locked="0"/>
    </xf>
    <xf numFmtId="4" fontId="2" fillId="0" borderId="99" xfId="0" applyNumberFormat="1" applyFont="1" applyBorder="1" applyProtection="1">
      <protection locked="0"/>
    </xf>
    <xf numFmtId="4" fontId="2" fillId="0" borderId="99" xfId="0" applyNumberFormat="1" applyFont="1" applyBorder="1"/>
    <xf numFmtId="1" fontId="2" fillId="0" borderId="99" xfId="0" applyNumberFormat="1" applyFont="1" applyBorder="1"/>
    <xf numFmtId="0" fontId="2" fillId="0" borderId="0" xfId="0" applyFont="1"/>
    <xf numFmtId="0" fontId="2" fillId="0" borderId="0" xfId="0" applyFont="1" applyProtection="1">
      <protection locked="0"/>
    </xf>
    <xf numFmtId="0" fontId="2" fillId="0" borderId="15" xfId="0" applyFont="1" applyBorder="1"/>
    <xf numFmtId="0" fontId="2" fillId="0" borderId="17" xfId="0" applyFont="1" applyBorder="1" applyProtection="1">
      <protection locked="0"/>
    </xf>
    <xf numFmtId="4" fontId="2" fillId="0" borderId="18" xfId="0" applyNumberFormat="1" applyFont="1" applyBorder="1"/>
    <xf numFmtId="4" fontId="27" fillId="0" borderId="19" xfId="0" applyNumberFormat="1" applyFont="1" applyBorder="1"/>
    <xf numFmtId="1" fontId="27" fillId="0" borderId="19" xfId="0" applyNumberFormat="1" applyFont="1" applyBorder="1"/>
    <xf numFmtId="0" fontId="2" fillId="0" borderId="18" xfId="0" applyFont="1" applyBorder="1"/>
    <xf numFmtId="0" fontId="2" fillId="0" borderId="18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" fillId="0" borderId="102" xfId="0" applyFont="1" applyBorder="1" applyAlignment="1">
      <alignment horizontal="center"/>
    </xf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0" fontId="6" fillId="2" borderId="4" xfId="0" applyFont="1" applyFill="1" applyBorder="1"/>
    <xf numFmtId="0" fontId="6" fillId="2" borderId="0" xfId="0" applyFont="1" applyFill="1"/>
    <xf numFmtId="0" fontId="6" fillId="0" borderId="10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/>
    <xf numFmtId="0" fontId="6" fillId="0" borderId="22" xfId="0" applyFont="1" applyBorder="1"/>
    <xf numFmtId="0" fontId="6" fillId="0" borderId="16" xfId="0" applyFont="1" applyBorder="1"/>
    <xf numFmtId="14" fontId="7" fillId="0" borderId="14" xfId="0" applyNumberFormat="1" applyFont="1" applyBorder="1" applyAlignment="1">
      <alignment horizontal="center" vertical="center"/>
    </xf>
    <xf numFmtId="0" fontId="7" fillId="0" borderId="99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99" xfId="1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" fontId="1" fillId="0" borderId="109" xfId="0" applyNumberFormat="1" applyFont="1" applyBorder="1" applyAlignment="1">
      <alignment horizontal="center" vertical="center"/>
    </xf>
    <xf numFmtId="1" fontId="1" fillId="0" borderId="109" xfId="0" applyNumberFormat="1" applyFont="1" applyBorder="1"/>
    <xf numFmtId="0" fontId="6" fillId="0" borderId="109" xfId="0" applyFont="1" applyBorder="1"/>
    <xf numFmtId="0" fontId="6" fillId="0" borderId="109" xfId="0" applyFont="1" applyBorder="1" applyAlignment="1">
      <alignment horizontal="left"/>
    </xf>
    <xf numFmtId="0" fontId="6" fillId="0" borderId="110" xfId="0" applyFont="1" applyBorder="1" applyAlignment="1">
      <alignment horizontal="left"/>
    </xf>
    <xf numFmtId="0" fontId="6" fillId="0" borderId="111" xfId="0" applyFont="1" applyBorder="1" applyAlignment="1">
      <alignment horizontal="left"/>
    </xf>
    <xf numFmtId="4" fontId="6" fillId="0" borderId="0" xfId="0" applyNumberFormat="1" applyFont="1"/>
    <xf numFmtId="0" fontId="6" fillId="0" borderId="20" xfId="0" applyFont="1" applyBorder="1"/>
    <xf numFmtId="0" fontId="6" fillId="0" borderId="21" xfId="0" applyFont="1" applyBorder="1"/>
    <xf numFmtId="0" fontId="6" fillId="0" borderId="38" xfId="0" applyFont="1" applyBorder="1"/>
    <xf numFmtId="0" fontId="1" fillId="0" borderId="104" xfId="0" applyFont="1" applyBorder="1" applyAlignment="1">
      <alignment horizontal="center"/>
    </xf>
    <xf numFmtId="0" fontId="1" fillId="0" borderId="102" xfId="0" applyFont="1" applyBorder="1" applyAlignment="1">
      <alignment horizontal="center"/>
    </xf>
    <xf numFmtId="0" fontId="7" fillId="0" borderId="90" xfId="0" applyFont="1" applyBorder="1" applyAlignment="1" applyProtection="1">
      <alignment horizontal="center"/>
      <protection locked="0"/>
    </xf>
    <xf numFmtId="0" fontId="7" fillId="0" borderId="100" xfId="0" applyFont="1" applyBorder="1" applyAlignment="1" applyProtection="1">
      <alignment horizontal="center"/>
      <protection locked="0"/>
    </xf>
    <xf numFmtId="0" fontId="7" fillId="0" borderId="101" xfId="0" applyFont="1" applyBorder="1" applyAlignment="1" applyProtection="1">
      <alignment horizontal="center"/>
      <protection locked="0"/>
    </xf>
    <xf numFmtId="0" fontId="1" fillId="0" borderId="10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5" fillId="0" borderId="104" xfId="0" applyFont="1" applyBorder="1" applyAlignment="1">
      <alignment horizontal="center"/>
    </xf>
    <xf numFmtId="0" fontId="25" fillId="0" borderId="102" xfId="0" applyFont="1" applyBorder="1" applyAlignment="1">
      <alignment horizontal="center"/>
    </xf>
    <xf numFmtId="0" fontId="25" fillId="0" borderId="10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107" xfId="0" applyFont="1" applyBorder="1" applyAlignment="1">
      <alignment horizontal="center"/>
    </xf>
    <xf numFmtId="0" fontId="1" fillId="0" borderId="108" xfId="0" applyFont="1" applyBorder="1" applyAlignment="1">
      <alignment horizontal="center"/>
    </xf>
    <xf numFmtId="49" fontId="10" fillId="4" borderId="76" xfId="0" applyNumberFormat="1" applyFont="1" applyFill="1" applyBorder="1" applyAlignment="1">
      <alignment horizontal="center"/>
    </xf>
    <xf numFmtId="0" fontId="11" fillId="4" borderId="78" xfId="0" applyFont="1" applyFill="1" applyBorder="1"/>
    <xf numFmtId="49" fontId="16" fillId="4" borderId="53" xfId="0" applyNumberFormat="1" applyFont="1" applyFill="1" applyBorder="1" applyAlignment="1">
      <alignment horizontal="center"/>
    </xf>
    <xf numFmtId="0" fontId="11" fillId="4" borderId="54" xfId="0" applyFont="1" applyFill="1" applyBorder="1"/>
    <xf numFmtId="0" fontId="11" fillId="4" borderId="55" xfId="0" applyFont="1" applyFill="1" applyBorder="1"/>
    <xf numFmtId="0" fontId="11" fillId="4" borderId="77" xfId="0" applyFont="1" applyFill="1" applyBorder="1"/>
    <xf numFmtId="0" fontId="10" fillId="4" borderId="84" xfId="0" applyFont="1" applyFill="1" applyBorder="1" applyAlignment="1">
      <alignment horizontal="center"/>
    </xf>
    <xf numFmtId="0" fontId="11" fillId="4" borderId="85" xfId="0" applyFont="1" applyFill="1" applyBorder="1"/>
    <xf numFmtId="0" fontId="11" fillId="4" borderId="86" xfId="0" applyFont="1" applyFill="1" applyBorder="1"/>
    <xf numFmtId="49" fontId="10" fillId="4" borderId="92" xfId="0" applyNumberFormat="1" applyFont="1" applyFill="1" applyBorder="1" applyAlignment="1">
      <alignment horizontal="center"/>
    </xf>
    <xf numFmtId="0" fontId="11" fillId="4" borderId="93" xfId="0" applyFont="1" applyFill="1" applyBorder="1"/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1" fillId="3" borderId="104" xfId="0" applyFont="1" applyFill="1" applyBorder="1" applyAlignment="1">
      <alignment horizontal="center"/>
    </xf>
    <xf numFmtId="0" fontId="1" fillId="3" borderId="102" xfId="0" applyFont="1" applyFill="1" applyBorder="1" applyAlignment="1">
      <alignment horizontal="center"/>
    </xf>
    <xf numFmtId="0" fontId="7" fillId="3" borderId="90" xfId="0" applyFont="1" applyFill="1" applyBorder="1" applyAlignment="1" applyProtection="1">
      <alignment horizontal="center"/>
      <protection locked="0"/>
    </xf>
    <xf numFmtId="0" fontId="7" fillId="3" borderId="100" xfId="0" applyFont="1" applyFill="1" applyBorder="1" applyAlignment="1" applyProtection="1">
      <alignment horizontal="center"/>
      <protection locked="0"/>
    </xf>
    <xf numFmtId="0" fontId="7" fillId="3" borderId="101" xfId="0" applyFont="1" applyFill="1" applyBorder="1" applyAlignment="1" applyProtection="1">
      <alignment horizontal="center"/>
      <protection locked="0"/>
    </xf>
    <xf numFmtId="0" fontId="1" fillId="3" borderId="105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_Redistribution and journal forms.xls" xfId="1" xr:uid="{00000000-0005-0000-0000-000003000000}"/>
    <cellStyle name="Normal_Redistribution and journal forms.xls 2" xfId="2" xr:uid="{00000000-0005-0000-0000-000004000000}"/>
  </cellStyles>
  <dxfs count="38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at Porter" id="{2FFDDED9-7AA4-4E26-B172-604B72A61279}" userId="S::Cat.Porter@jointwastesolutions.org::4b45b693-8b10-4fe8-b638-d49d034cd47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5" dT="2022-08-12T13:13:19.12" personId="{2FFDDED9-7AA4-4E26-B172-604B72A61279}" id="{56548ECA-F139-4648-839A-00108776B1CD}">
    <text>This is credit, for all lines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25280-6D4D-4366-A269-75C7C94263D3}">
  <sheetPr>
    <tabColor theme="8"/>
  </sheetPr>
  <dimension ref="A1:Z50"/>
  <sheetViews>
    <sheetView topLeftCell="A7" workbookViewId="0">
      <selection activeCell="F44" sqref="D44:F44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316" t="s">
        <v>0</v>
      </c>
      <c r="B1" s="551" t="s">
        <v>42</v>
      </c>
      <c r="C1" s="552"/>
      <c r="D1" s="552"/>
      <c r="E1" s="553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">
      <c r="A2" s="62"/>
      <c r="N2" s="63"/>
    </row>
    <row r="3" spans="1:26" ht="36.75" customHeight="1" x14ac:dyDescent="0.2">
      <c r="A3" s="64" t="s">
        <v>2</v>
      </c>
      <c r="B3" s="551" t="s">
        <v>121</v>
      </c>
      <c r="C3" s="552"/>
      <c r="D3" s="552"/>
      <c r="E3" s="553"/>
      <c r="F3" s="65"/>
      <c r="G3" s="65"/>
      <c r="H3" s="65"/>
      <c r="I3" s="65"/>
      <c r="J3" s="65"/>
      <c r="K3" s="65"/>
      <c r="N3" s="63"/>
    </row>
    <row r="4" spans="1:26" x14ac:dyDescent="0.2">
      <c r="A4" s="62"/>
      <c r="N4" s="63"/>
    </row>
    <row r="5" spans="1:26" ht="36" customHeight="1" x14ac:dyDescent="0.2">
      <c r="A5" s="317" t="s">
        <v>3</v>
      </c>
      <c r="B5" s="318" t="s">
        <v>4</v>
      </c>
      <c r="C5" s="319">
        <v>44753</v>
      </c>
      <c r="D5" s="318" t="s">
        <v>5</v>
      </c>
      <c r="E5" s="319">
        <v>44783</v>
      </c>
      <c r="F5" s="65"/>
      <c r="G5" s="66"/>
      <c r="H5" s="67"/>
      <c r="I5" s="67"/>
      <c r="J5" s="67"/>
      <c r="K5" s="67"/>
      <c r="N5" s="63"/>
    </row>
    <row r="6" spans="1:26" x14ac:dyDescent="0.2">
      <c r="A6" s="62"/>
      <c r="N6" s="63"/>
    </row>
    <row r="7" spans="1:26" x14ac:dyDescent="0.2">
      <c r="A7" s="62"/>
      <c r="N7" s="63"/>
    </row>
    <row r="8" spans="1:26" x14ac:dyDescent="0.2">
      <c r="A8" s="342" t="s">
        <v>6</v>
      </c>
      <c r="B8" s="320" t="s">
        <v>7</v>
      </c>
      <c r="C8" s="320" t="s">
        <v>8</v>
      </c>
      <c r="D8" s="320" t="s">
        <v>7</v>
      </c>
      <c r="E8" s="320" t="s">
        <v>9</v>
      </c>
      <c r="F8" s="320" t="s">
        <v>10</v>
      </c>
      <c r="G8" s="549" t="s">
        <v>11</v>
      </c>
      <c r="H8" s="554"/>
      <c r="I8" s="554"/>
      <c r="J8" s="550"/>
      <c r="K8" s="342" t="s">
        <v>12</v>
      </c>
      <c r="L8" s="320" t="s">
        <v>13</v>
      </c>
      <c r="M8" s="321" t="s">
        <v>14</v>
      </c>
      <c r="N8" s="321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x14ac:dyDescent="0.2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555"/>
      <c r="H9" s="556"/>
      <c r="I9" s="556"/>
      <c r="J9" s="557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211" t="s">
        <v>26</v>
      </c>
      <c r="H10" s="211" t="s">
        <v>27</v>
      </c>
      <c r="I10" s="211" t="s">
        <v>28</v>
      </c>
      <c r="J10" s="211"/>
      <c r="K10" s="76" t="s">
        <v>29</v>
      </c>
      <c r="L10" s="77"/>
      <c r="M10" s="78"/>
      <c r="N10" s="79"/>
    </row>
    <row r="11" spans="1:26" ht="0.75" customHeight="1" x14ac:dyDescent="0.2">
      <c r="A11" s="80"/>
      <c r="B11" s="74"/>
      <c r="C11" s="74"/>
      <c r="D11" s="74"/>
      <c r="E11" s="74"/>
      <c r="F11" s="74"/>
      <c r="G11" s="211"/>
      <c r="H11" s="211"/>
      <c r="I11" s="211"/>
      <c r="J11" s="211"/>
      <c r="K11" s="211"/>
      <c r="L11" s="77"/>
      <c r="M11" s="78"/>
      <c r="N11" s="78"/>
    </row>
    <row r="12" spans="1:26" ht="20.100000000000001" customHeight="1" x14ac:dyDescent="0.25">
      <c r="A12" s="84">
        <v>44753</v>
      </c>
      <c r="B12" s="328" t="s">
        <v>39</v>
      </c>
      <c r="C12" s="323">
        <v>5.96</v>
      </c>
      <c r="D12" s="324">
        <v>0.99</v>
      </c>
      <c r="E12" s="323"/>
      <c r="F12" s="329">
        <v>4.97</v>
      </c>
      <c r="G12" s="325">
        <v>570</v>
      </c>
      <c r="H12" s="347" t="s">
        <v>123</v>
      </c>
      <c r="I12" s="347"/>
      <c r="J12" s="326"/>
      <c r="K12" s="326" t="s">
        <v>121</v>
      </c>
      <c r="L12" s="327" t="s">
        <v>150</v>
      </c>
      <c r="M12" s="327" t="s">
        <v>127</v>
      </c>
      <c r="N12" s="327" t="s">
        <v>122</v>
      </c>
      <c r="O12" s="106"/>
      <c r="P12" t="b">
        <f t="shared" ref="P12:P36" si="0">OR(G12&lt;100,LEN(G12)=2)</f>
        <v>0</v>
      </c>
      <c r="Q12" t="b">
        <f t="shared" ref="Q12:Q39" si="1">OR(H12&lt;1000,LEN(H12)=3)</f>
        <v>0</v>
      </c>
      <c r="R12" t="b">
        <f t="shared" ref="R12:R34" si="2">IF(I12&lt;1000,TRUE)</f>
        <v>1</v>
      </c>
      <c r="S12" t="e">
        <f>OR(#REF!&lt;100000,LEN(#REF!)=5)</f>
        <v>#REF!</v>
      </c>
    </row>
    <row r="13" spans="1:26" ht="20.100000000000001" customHeight="1" x14ac:dyDescent="0.25">
      <c r="A13" s="361">
        <v>44755</v>
      </c>
      <c r="B13" s="328" t="s">
        <v>39</v>
      </c>
      <c r="C13" s="323">
        <v>2.79</v>
      </c>
      <c r="D13" s="324">
        <v>0.47</v>
      </c>
      <c r="E13" s="323"/>
      <c r="F13" s="329">
        <v>2.3199999999999998</v>
      </c>
      <c r="G13" s="179">
        <v>570</v>
      </c>
      <c r="H13" s="190" t="s">
        <v>123</v>
      </c>
      <c r="I13" s="347"/>
      <c r="J13" s="326"/>
      <c r="K13" s="348" t="s">
        <v>121</v>
      </c>
      <c r="L13" s="191" t="s">
        <v>150</v>
      </c>
      <c r="M13" s="191" t="s">
        <v>127</v>
      </c>
      <c r="N13" s="191" t="s">
        <v>122</v>
      </c>
      <c r="O13" s="106"/>
    </row>
    <row r="14" spans="1:26" ht="20.100000000000001" customHeight="1" x14ac:dyDescent="0.25">
      <c r="A14" s="361">
        <v>44767</v>
      </c>
      <c r="B14" s="328" t="s">
        <v>33</v>
      </c>
      <c r="C14" s="323">
        <v>14</v>
      </c>
      <c r="D14" s="324">
        <v>0</v>
      </c>
      <c r="E14" s="323"/>
      <c r="F14" s="329">
        <v>14</v>
      </c>
      <c r="G14" s="179">
        <v>209</v>
      </c>
      <c r="H14" s="190" t="s">
        <v>151</v>
      </c>
      <c r="I14" s="347"/>
      <c r="J14" s="326"/>
      <c r="K14" s="348" t="s">
        <v>152</v>
      </c>
      <c r="L14" s="191" t="s">
        <v>153</v>
      </c>
      <c r="M14" s="191" t="s">
        <v>32</v>
      </c>
      <c r="N14" s="191" t="s">
        <v>125</v>
      </c>
      <c r="O14" s="106"/>
    </row>
    <row r="15" spans="1:26" ht="20.100000000000001" customHeight="1" x14ac:dyDescent="0.25">
      <c r="A15" s="361">
        <v>44768</v>
      </c>
      <c r="B15" s="328" t="s">
        <v>39</v>
      </c>
      <c r="C15" s="323">
        <v>59.99</v>
      </c>
      <c r="D15" s="324">
        <v>10</v>
      </c>
      <c r="E15" s="323"/>
      <c r="F15" s="329">
        <v>49.99</v>
      </c>
      <c r="G15" s="179">
        <v>570</v>
      </c>
      <c r="H15" s="190" t="s">
        <v>123</v>
      </c>
      <c r="I15" s="347"/>
      <c r="J15" s="326"/>
      <c r="K15" s="348" t="s">
        <v>121</v>
      </c>
      <c r="L15" s="191" t="s">
        <v>154</v>
      </c>
      <c r="M15" s="191" t="s">
        <v>127</v>
      </c>
      <c r="N15" s="191" t="s">
        <v>125</v>
      </c>
      <c r="O15" s="106"/>
    </row>
    <row r="16" spans="1:26" ht="20.100000000000001" customHeight="1" x14ac:dyDescent="0.25">
      <c r="A16" s="362">
        <v>44769</v>
      </c>
      <c r="B16" s="363" t="s">
        <v>39</v>
      </c>
      <c r="C16" s="364">
        <v>69.98</v>
      </c>
      <c r="D16" s="324">
        <v>11.66</v>
      </c>
      <c r="E16" s="323"/>
      <c r="F16" s="329">
        <v>58.32</v>
      </c>
      <c r="G16" s="179">
        <v>190</v>
      </c>
      <c r="H16" s="190" t="s">
        <v>123</v>
      </c>
      <c r="I16" s="347" t="s">
        <v>155</v>
      </c>
      <c r="J16" s="326"/>
      <c r="K16" s="181" t="s">
        <v>156</v>
      </c>
      <c r="L16" s="191" t="s">
        <v>157</v>
      </c>
      <c r="M16" s="191" t="s">
        <v>127</v>
      </c>
      <c r="N16" s="191" t="s">
        <v>125</v>
      </c>
      <c r="O16" s="106"/>
    </row>
    <row r="17" spans="1:19" ht="20.100000000000001" customHeight="1" x14ac:dyDescent="0.25">
      <c r="A17" s="84">
        <v>44770</v>
      </c>
      <c r="B17" s="328" t="s">
        <v>39</v>
      </c>
      <c r="C17" s="323">
        <v>4.59</v>
      </c>
      <c r="D17" s="324">
        <v>0.77</v>
      </c>
      <c r="E17" s="323"/>
      <c r="F17" s="329">
        <v>3.82</v>
      </c>
      <c r="G17" s="325">
        <v>570</v>
      </c>
      <c r="H17" s="347" t="s">
        <v>123</v>
      </c>
      <c r="I17" s="347"/>
      <c r="J17" s="326"/>
      <c r="K17" s="326" t="s">
        <v>121</v>
      </c>
      <c r="L17" s="327" t="s">
        <v>158</v>
      </c>
      <c r="M17" s="327" t="s">
        <v>127</v>
      </c>
      <c r="N17" s="327" t="s">
        <v>125</v>
      </c>
      <c r="O17" s="106"/>
      <c r="P17" t="b">
        <f>OR(G19&lt;100,LEN(G19)=2)</f>
        <v>0</v>
      </c>
      <c r="Q17" t="b">
        <f>OR(H19&lt;1000,LEN(H19)=3)</f>
        <v>0</v>
      </c>
      <c r="R17" t="b">
        <f>IF(I18&lt;1000,TRUE)</f>
        <v>1</v>
      </c>
      <c r="S17" t="e">
        <f>OR(#REF!&lt;100000,LEN(#REF!)=5)</f>
        <v>#REF!</v>
      </c>
    </row>
    <row r="18" spans="1:19" ht="20.100000000000001" customHeight="1" x14ac:dyDescent="0.25">
      <c r="A18" s="84">
        <v>44774</v>
      </c>
      <c r="B18" s="322" t="s">
        <v>39</v>
      </c>
      <c r="C18" s="323">
        <v>459.31</v>
      </c>
      <c r="D18" s="324">
        <v>76.55</v>
      </c>
      <c r="E18" s="323"/>
      <c r="F18" s="329">
        <v>382.76</v>
      </c>
      <c r="G18" s="325">
        <v>571</v>
      </c>
      <c r="H18" s="347" t="s">
        <v>132</v>
      </c>
      <c r="I18" s="347"/>
      <c r="J18" s="326"/>
      <c r="K18" s="326" t="s">
        <v>124</v>
      </c>
      <c r="L18" s="327" t="s">
        <v>159</v>
      </c>
      <c r="M18" s="327" t="s">
        <v>160</v>
      </c>
      <c r="N18" s="327" t="s">
        <v>133</v>
      </c>
      <c r="O18" s="106"/>
      <c r="P18" t="e">
        <f>OR(#REF!&lt;100,LEN(#REF!)=2)</f>
        <v>#REF!</v>
      </c>
      <c r="Q18" t="e">
        <f>OR(#REF!&lt;1000,LEN(#REF!)=3)</f>
        <v>#REF!</v>
      </c>
      <c r="R18" t="e">
        <f>IF(#REF!&lt;1000,TRUE)</f>
        <v>#REF!</v>
      </c>
      <c r="S18" t="e">
        <f>OR(#REF!&lt;100000,LEN(#REF!)=5)</f>
        <v>#REF!</v>
      </c>
    </row>
    <row r="19" spans="1:19" ht="20.100000000000001" customHeight="1" x14ac:dyDescent="0.25">
      <c r="A19" s="84">
        <v>44775</v>
      </c>
      <c r="B19" s="322" t="s">
        <v>39</v>
      </c>
      <c r="C19" s="323">
        <v>18.48</v>
      </c>
      <c r="D19" s="324">
        <v>3.08</v>
      </c>
      <c r="E19" s="323"/>
      <c r="F19" s="329">
        <v>15.4</v>
      </c>
      <c r="G19" s="325">
        <v>570</v>
      </c>
      <c r="H19" s="347" t="s">
        <v>123</v>
      </c>
      <c r="I19" s="347"/>
      <c r="J19" s="326"/>
      <c r="K19" s="326" t="s">
        <v>121</v>
      </c>
      <c r="L19" s="327" t="s">
        <v>161</v>
      </c>
      <c r="M19" s="327" t="s">
        <v>162</v>
      </c>
      <c r="N19" s="327" t="s">
        <v>122</v>
      </c>
      <c r="O19" s="106"/>
    </row>
    <row r="20" spans="1:19" ht="20.100000000000001" customHeight="1" x14ac:dyDescent="0.25">
      <c r="A20" s="84">
        <v>44775</v>
      </c>
      <c r="B20" s="328" t="s">
        <v>39</v>
      </c>
      <c r="C20" s="323">
        <v>5.09</v>
      </c>
      <c r="D20" s="324">
        <v>0.85</v>
      </c>
      <c r="E20" s="323"/>
      <c r="F20" s="329">
        <v>4.24</v>
      </c>
      <c r="G20" s="325">
        <v>570</v>
      </c>
      <c r="H20" s="347" t="s">
        <v>123</v>
      </c>
      <c r="I20" s="347"/>
      <c r="J20" s="326"/>
      <c r="K20" s="326" t="s">
        <v>121</v>
      </c>
      <c r="L20" s="327" t="s">
        <v>163</v>
      </c>
      <c r="M20" s="327" t="s">
        <v>127</v>
      </c>
      <c r="N20" s="327" t="s">
        <v>122</v>
      </c>
      <c r="O20" s="106"/>
    </row>
    <row r="21" spans="1:19" ht="20.100000000000001" customHeight="1" x14ac:dyDescent="0.25">
      <c r="A21" s="84">
        <v>44780</v>
      </c>
      <c r="B21" s="328" t="s">
        <v>33</v>
      </c>
      <c r="C21" s="323">
        <v>26.28</v>
      </c>
      <c r="D21" s="324">
        <v>0</v>
      </c>
      <c r="E21" s="323"/>
      <c r="F21" s="329">
        <v>26.28</v>
      </c>
      <c r="G21" s="347">
        <v>209</v>
      </c>
      <c r="H21" s="347" t="s">
        <v>151</v>
      </c>
      <c r="I21" s="347"/>
      <c r="J21" s="326"/>
      <c r="K21" s="348" t="s">
        <v>152</v>
      </c>
      <c r="L21" s="191" t="s">
        <v>153</v>
      </c>
      <c r="M21" s="191" t="s">
        <v>32</v>
      </c>
      <c r="N21" s="191" t="s">
        <v>125</v>
      </c>
      <c r="O21" s="106"/>
    </row>
    <row r="22" spans="1:19" ht="20.100000000000001" customHeight="1" x14ac:dyDescent="0.25">
      <c r="A22" s="84">
        <v>44781</v>
      </c>
      <c r="B22" s="328" t="s">
        <v>39</v>
      </c>
      <c r="C22" s="323">
        <v>105.27</v>
      </c>
      <c r="D22" s="324">
        <v>17.55</v>
      </c>
      <c r="E22" s="323"/>
      <c r="F22" s="329">
        <v>87.73</v>
      </c>
      <c r="G22" s="325">
        <v>103</v>
      </c>
      <c r="H22" s="347" t="s">
        <v>164</v>
      </c>
      <c r="I22" s="347"/>
      <c r="J22" s="326"/>
      <c r="K22" s="326" t="s">
        <v>165</v>
      </c>
      <c r="L22" s="327" t="s">
        <v>166</v>
      </c>
      <c r="M22" s="327" t="s">
        <v>32</v>
      </c>
      <c r="N22" s="327" t="s">
        <v>125</v>
      </c>
      <c r="O22" s="106"/>
    </row>
    <row r="23" spans="1:19" ht="20.100000000000001" customHeight="1" x14ac:dyDescent="0.25">
      <c r="A23" s="84">
        <v>44782</v>
      </c>
      <c r="B23" s="328" t="s">
        <v>39</v>
      </c>
      <c r="C23" s="323">
        <v>24.99</v>
      </c>
      <c r="D23" s="324">
        <v>4.17</v>
      </c>
      <c r="E23" s="323"/>
      <c r="F23" s="329">
        <v>20.82</v>
      </c>
      <c r="G23" s="325">
        <v>103</v>
      </c>
      <c r="H23" s="347" t="s">
        <v>164</v>
      </c>
      <c r="I23" s="347"/>
      <c r="J23" s="326"/>
      <c r="K23" s="326" t="s">
        <v>167</v>
      </c>
      <c r="L23" s="327" t="s">
        <v>168</v>
      </c>
      <c r="M23" s="327" t="s">
        <v>32</v>
      </c>
      <c r="N23" s="327" t="s">
        <v>125</v>
      </c>
      <c r="O23" s="106"/>
    </row>
    <row r="24" spans="1:19" s="67" customFormat="1" ht="20.100000000000001" customHeight="1" x14ac:dyDescent="0.25">
      <c r="A24" s="81">
        <v>44782</v>
      </c>
      <c r="B24" s="322" t="s">
        <v>39</v>
      </c>
      <c r="C24" s="349">
        <v>18.96</v>
      </c>
      <c r="D24" s="329">
        <v>3.16</v>
      </c>
      <c r="E24" s="349"/>
      <c r="F24" s="329">
        <v>15.8</v>
      </c>
      <c r="G24" s="325">
        <v>103</v>
      </c>
      <c r="H24" s="347" t="s">
        <v>164</v>
      </c>
      <c r="I24" s="347"/>
      <c r="J24" s="326"/>
      <c r="K24" s="326" t="s">
        <v>165</v>
      </c>
      <c r="L24" s="327" t="s">
        <v>169</v>
      </c>
      <c r="M24" s="327" t="s">
        <v>32</v>
      </c>
      <c r="N24" s="327" t="s">
        <v>125</v>
      </c>
      <c r="O24" s="112"/>
    </row>
    <row r="25" spans="1:19" ht="20.100000000000001" customHeight="1" x14ac:dyDescent="0.25">
      <c r="A25" s="84">
        <v>44783</v>
      </c>
      <c r="B25" s="328" t="s">
        <v>39</v>
      </c>
      <c r="C25" s="323">
        <v>37.5</v>
      </c>
      <c r="D25" s="324">
        <v>6.25</v>
      </c>
      <c r="E25" s="323"/>
      <c r="F25" s="329">
        <v>31.25</v>
      </c>
      <c r="G25" s="325">
        <v>190</v>
      </c>
      <c r="H25" s="347" t="s">
        <v>123</v>
      </c>
      <c r="I25" s="347" t="s">
        <v>170</v>
      </c>
      <c r="J25" s="326"/>
      <c r="K25" s="326" t="s">
        <v>124</v>
      </c>
      <c r="L25" s="327" t="s">
        <v>171</v>
      </c>
      <c r="M25" s="327" t="s">
        <v>172</v>
      </c>
      <c r="N25" s="327" t="s">
        <v>125</v>
      </c>
      <c r="O25" s="106"/>
    </row>
    <row r="26" spans="1:19" ht="20.100000000000001" customHeight="1" x14ac:dyDescent="0.25">
      <c r="A26" s="84"/>
      <c r="B26" s="328"/>
      <c r="C26" s="323"/>
      <c r="D26" s="324"/>
      <c r="E26" s="323"/>
      <c r="F26" s="329"/>
      <c r="G26" s="347"/>
      <c r="H26" s="347"/>
      <c r="I26" s="347"/>
      <c r="J26" s="326"/>
      <c r="K26" s="326"/>
      <c r="L26" s="327"/>
      <c r="M26" s="327"/>
      <c r="N26" s="327"/>
      <c r="O26" s="106"/>
    </row>
    <row r="27" spans="1:19" ht="20.100000000000001" customHeight="1" x14ac:dyDescent="0.25">
      <c r="A27" s="84"/>
      <c r="B27" s="328"/>
      <c r="C27" s="323"/>
      <c r="D27" s="324"/>
      <c r="E27" s="323"/>
      <c r="F27" s="329"/>
      <c r="G27" s="325"/>
      <c r="H27" s="347"/>
      <c r="I27" s="347"/>
      <c r="J27" s="326"/>
      <c r="K27" s="326"/>
      <c r="L27" s="327"/>
      <c r="M27" s="327"/>
      <c r="N27" s="327"/>
      <c r="P27" t="b">
        <f t="shared" si="0"/>
        <v>1</v>
      </c>
      <c r="Q27" t="b">
        <f t="shared" si="1"/>
        <v>1</v>
      </c>
      <c r="R27" t="b">
        <f t="shared" si="2"/>
        <v>1</v>
      </c>
      <c r="S27" t="e">
        <f>OR(#REF!&lt;100000,LEN(#REF!)=5)</f>
        <v>#REF!</v>
      </c>
    </row>
    <row r="28" spans="1:19" s="193" customFormat="1" ht="20.100000000000001" customHeight="1" x14ac:dyDescent="0.25">
      <c r="A28" s="192"/>
      <c r="B28" s="350"/>
      <c r="C28" s="351"/>
      <c r="D28" s="352"/>
      <c r="E28" s="351"/>
      <c r="F28" s="352"/>
      <c r="G28" s="353"/>
      <c r="H28" s="354"/>
      <c r="I28" s="354"/>
      <c r="J28" s="355"/>
      <c r="K28" s="355"/>
      <c r="L28" s="356"/>
      <c r="M28" s="356"/>
      <c r="N28" s="356"/>
      <c r="P28" s="193" t="b">
        <f t="shared" si="0"/>
        <v>1</v>
      </c>
      <c r="Q28" s="193" t="b">
        <f t="shared" si="1"/>
        <v>1</v>
      </c>
      <c r="R28" s="193" t="b">
        <f t="shared" si="2"/>
        <v>1</v>
      </c>
      <c r="S28" s="193" t="e">
        <f>OR(#REF!&lt;100000,LEN(#REF!)=5)</f>
        <v>#REF!</v>
      </c>
    </row>
    <row r="29" spans="1:19" s="193" customFormat="1" ht="20.100000000000001" customHeight="1" x14ac:dyDescent="0.25">
      <c r="A29" s="192"/>
      <c r="B29" s="350"/>
      <c r="C29" s="351"/>
      <c r="D29" s="352"/>
      <c r="E29" s="351"/>
      <c r="F29" s="352"/>
      <c r="G29" s="353"/>
      <c r="H29" s="354"/>
      <c r="I29" s="354"/>
      <c r="J29" s="355"/>
      <c r="K29" s="355"/>
      <c r="L29" s="356"/>
      <c r="M29" s="356"/>
      <c r="N29" s="356"/>
      <c r="P29" s="193" t="b">
        <f t="shared" si="0"/>
        <v>1</v>
      </c>
      <c r="Q29" s="193" t="b">
        <f t="shared" si="1"/>
        <v>1</v>
      </c>
      <c r="R29" s="193" t="b">
        <f t="shared" si="2"/>
        <v>1</v>
      </c>
      <c r="S29" s="193" t="e">
        <f>OR(#REF!&lt;100000,LEN(#REF!)=5)</f>
        <v>#REF!</v>
      </c>
    </row>
    <row r="30" spans="1:19" ht="20.100000000000001" customHeight="1" x14ac:dyDescent="0.25">
      <c r="A30" s="84"/>
      <c r="B30" s="328"/>
      <c r="C30" s="323"/>
      <c r="D30" s="324"/>
      <c r="E30" s="323"/>
      <c r="F30" s="329"/>
      <c r="G30" s="325"/>
      <c r="H30" s="347"/>
      <c r="I30" s="347"/>
      <c r="J30" s="326"/>
      <c r="K30" s="326"/>
      <c r="L30" s="327"/>
      <c r="M30" s="327"/>
      <c r="N30" s="327"/>
      <c r="P30" t="b">
        <f t="shared" si="0"/>
        <v>1</v>
      </c>
      <c r="Q30" t="b">
        <f t="shared" si="1"/>
        <v>1</v>
      </c>
      <c r="R30" t="b">
        <f t="shared" si="2"/>
        <v>1</v>
      </c>
      <c r="S30" t="e">
        <f>OR(#REF!&lt;100000,LEN(#REF!)=5)</f>
        <v>#REF!</v>
      </c>
    </row>
    <row r="31" spans="1:19" ht="20.100000000000001" customHeight="1" x14ac:dyDescent="0.25">
      <c r="A31" s="84"/>
      <c r="B31" s="328"/>
      <c r="C31" s="323"/>
      <c r="D31" s="324"/>
      <c r="E31" s="323"/>
      <c r="F31" s="329"/>
      <c r="G31" s="325"/>
      <c r="H31" s="347"/>
      <c r="I31" s="325"/>
      <c r="J31" s="326"/>
      <c r="K31" s="326"/>
      <c r="L31" s="327"/>
      <c r="M31" s="327"/>
      <c r="N31" s="327"/>
      <c r="P31" t="b">
        <f t="shared" si="0"/>
        <v>1</v>
      </c>
      <c r="Q31" t="b">
        <f t="shared" si="1"/>
        <v>1</v>
      </c>
      <c r="R31" t="b">
        <f t="shared" si="2"/>
        <v>1</v>
      </c>
      <c r="S31" t="e">
        <f>OR(#REF!&lt;100000,LEN(#REF!)=5)</f>
        <v>#REF!</v>
      </c>
    </row>
    <row r="32" spans="1:19" ht="20.100000000000001" customHeight="1" x14ac:dyDescent="0.25">
      <c r="A32" s="84"/>
      <c r="B32" s="328"/>
      <c r="C32" s="323"/>
      <c r="D32" s="324"/>
      <c r="E32" s="323"/>
      <c r="F32" s="329"/>
      <c r="G32" s="325"/>
      <c r="H32" s="347"/>
      <c r="I32" s="325"/>
      <c r="J32" s="326"/>
      <c r="K32" s="326"/>
      <c r="L32" s="327"/>
      <c r="M32" s="327"/>
      <c r="N32" s="327"/>
      <c r="P32" t="b">
        <f t="shared" si="0"/>
        <v>1</v>
      </c>
      <c r="Q32" t="b">
        <f t="shared" si="1"/>
        <v>1</v>
      </c>
      <c r="R32" t="b">
        <f t="shared" si="2"/>
        <v>1</v>
      </c>
      <c r="S32" t="e">
        <f>OR(#REF!&lt;100000,LEN(#REF!)=5)</f>
        <v>#REF!</v>
      </c>
    </row>
    <row r="33" spans="1:19" ht="20.100000000000001" customHeight="1" x14ac:dyDescent="0.25">
      <c r="A33" s="84"/>
      <c r="B33" s="328"/>
      <c r="C33" s="323"/>
      <c r="D33" s="324"/>
      <c r="E33" s="323"/>
      <c r="F33" s="329"/>
      <c r="G33" s="325"/>
      <c r="H33" s="347"/>
      <c r="I33" s="325"/>
      <c r="J33" s="326"/>
      <c r="K33" s="326"/>
      <c r="L33" s="327"/>
      <c r="M33" s="327"/>
      <c r="N33" s="327"/>
      <c r="P33" t="b">
        <f t="shared" si="0"/>
        <v>1</v>
      </c>
      <c r="Q33" t="b">
        <f t="shared" si="1"/>
        <v>1</v>
      </c>
      <c r="R33" t="b">
        <f t="shared" si="2"/>
        <v>1</v>
      </c>
      <c r="S33" t="e">
        <f>OR(#REF!&lt;100000,LEN(#REF!)=5)</f>
        <v>#REF!</v>
      </c>
    </row>
    <row r="34" spans="1:19" ht="20.100000000000001" customHeight="1" thickBot="1" x14ac:dyDescent="0.3">
      <c r="A34" s="84"/>
      <c r="B34" s="328"/>
      <c r="C34" s="323"/>
      <c r="D34" s="185"/>
      <c r="E34" s="323"/>
      <c r="F34" s="329"/>
      <c r="G34" s="325"/>
      <c r="H34" s="347"/>
      <c r="I34" s="325"/>
      <c r="J34" s="326"/>
      <c r="K34" s="326"/>
      <c r="L34" s="327"/>
      <c r="M34" s="327"/>
      <c r="N34" s="327"/>
      <c r="P34" t="b">
        <f t="shared" si="0"/>
        <v>1</v>
      </c>
      <c r="Q34" t="b">
        <f t="shared" si="1"/>
        <v>1</v>
      </c>
      <c r="R34" t="b">
        <f t="shared" si="2"/>
        <v>1</v>
      </c>
      <c r="S34" t="e">
        <f>OR(#REF!&lt;100000,LEN(#REF!)=5)</f>
        <v>#REF!</v>
      </c>
    </row>
    <row r="35" spans="1:19" ht="20.100000000000001" customHeight="1" thickBot="1" x14ac:dyDescent="0.3">
      <c r="A35" s="194"/>
      <c r="B35" s="357"/>
      <c r="C35" s="195"/>
      <c r="D35" s="196"/>
      <c r="E35" s="195"/>
      <c r="F35" s="197"/>
      <c r="G35" s="198"/>
      <c r="H35" s="199"/>
      <c r="I35" s="198"/>
      <c r="J35" s="358"/>
      <c r="K35" s="358"/>
      <c r="L35" s="359"/>
      <c r="M35" s="360"/>
      <c r="N35" s="360"/>
      <c r="P35" t="b">
        <f t="shared" si="0"/>
        <v>1</v>
      </c>
      <c r="Q35" t="b">
        <f t="shared" si="1"/>
        <v>1</v>
      </c>
    </row>
    <row r="36" spans="1:19" ht="20.100000000000001" customHeight="1" thickBot="1" x14ac:dyDescent="0.3">
      <c r="A36" s="194"/>
      <c r="B36" s="357"/>
      <c r="C36" s="195"/>
      <c r="D36" s="196"/>
      <c r="E36" s="195"/>
      <c r="F36" s="197"/>
      <c r="G36" s="198"/>
      <c r="H36" s="199"/>
      <c r="I36" s="198"/>
      <c r="J36" s="358"/>
      <c r="K36" s="358"/>
      <c r="L36" s="359"/>
      <c r="M36" s="360"/>
      <c r="N36" s="360"/>
      <c r="P36" t="b">
        <f t="shared" si="0"/>
        <v>1</v>
      </c>
      <c r="Q36" t="b">
        <f t="shared" si="1"/>
        <v>1</v>
      </c>
    </row>
    <row r="37" spans="1:19" ht="20.100000000000001" customHeight="1" thickBot="1" x14ac:dyDescent="0.3">
      <c r="A37" s="194"/>
      <c r="B37" s="357"/>
      <c r="C37" s="195"/>
      <c r="D37" s="196"/>
      <c r="E37" s="195"/>
      <c r="F37" s="197"/>
      <c r="G37" s="198"/>
      <c r="H37" s="199"/>
      <c r="I37" s="199"/>
      <c r="J37" s="358"/>
      <c r="K37" s="358"/>
      <c r="L37" s="359"/>
      <c r="M37" s="360"/>
      <c r="N37" s="360"/>
      <c r="Q37" t="b">
        <f t="shared" si="1"/>
        <v>1</v>
      </c>
    </row>
    <row r="38" spans="1:19" ht="20.100000000000001" customHeight="1" thickBot="1" x14ac:dyDescent="0.3">
      <c r="A38" s="194"/>
      <c r="B38" s="357"/>
      <c r="C38" s="195"/>
      <c r="D38" s="196"/>
      <c r="E38" s="195"/>
      <c r="F38" s="197"/>
      <c r="G38" s="198"/>
      <c r="H38" s="199"/>
      <c r="I38" s="198"/>
      <c r="J38" s="358"/>
      <c r="K38" s="358"/>
      <c r="L38" s="359"/>
      <c r="M38" s="360"/>
      <c r="N38" s="360"/>
      <c r="Q38" t="b">
        <f t="shared" si="1"/>
        <v>1</v>
      </c>
    </row>
    <row r="39" spans="1:19" ht="20.100000000000001" customHeight="1" thickBot="1" x14ac:dyDescent="0.3">
      <c r="A39" s="194"/>
      <c r="B39" s="357"/>
      <c r="C39" s="195"/>
      <c r="D39" s="196"/>
      <c r="E39" s="195"/>
      <c r="F39" s="197"/>
      <c r="G39" s="198"/>
      <c r="H39" s="199"/>
      <c r="I39" s="198"/>
      <c r="J39" s="358"/>
      <c r="K39" s="358"/>
      <c r="L39" s="359"/>
      <c r="M39" s="360"/>
      <c r="N39" s="360"/>
      <c r="Q39" t="b">
        <f t="shared" si="1"/>
        <v>1</v>
      </c>
    </row>
    <row r="40" spans="1:19" ht="20.100000000000001" customHeight="1" thickBot="1" x14ac:dyDescent="0.3">
      <c r="A40" s="194"/>
      <c r="B40" s="357"/>
      <c r="C40" s="195"/>
      <c r="D40" s="196"/>
      <c r="E40" s="195"/>
      <c r="F40" s="197"/>
      <c r="G40" s="198"/>
      <c r="H40" s="199"/>
      <c r="I40" s="198"/>
      <c r="J40" s="358"/>
      <c r="K40" s="358"/>
      <c r="L40" s="359"/>
      <c r="M40" s="360"/>
      <c r="N40" s="360"/>
    </row>
    <row r="41" spans="1:19" ht="20.100000000000001" customHeight="1" thickBot="1" x14ac:dyDescent="0.3">
      <c r="A41" s="194"/>
      <c r="B41" s="357"/>
      <c r="C41" s="195"/>
      <c r="D41" s="196"/>
      <c r="E41" s="195"/>
      <c r="F41" s="197"/>
      <c r="G41" s="198"/>
      <c r="H41" s="199"/>
      <c r="I41" s="198"/>
      <c r="J41" s="358"/>
      <c r="K41" s="358"/>
      <c r="L41" s="359"/>
      <c r="M41" s="360"/>
      <c r="N41" s="360"/>
    </row>
    <row r="42" spans="1:19" ht="20.100000000000001" customHeight="1" thickBot="1" x14ac:dyDescent="0.3">
      <c r="A42" s="194"/>
      <c r="B42" s="357"/>
      <c r="C42" s="195"/>
      <c r="D42" s="196"/>
      <c r="E42" s="195"/>
      <c r="F42" s="197"/>
      <c r="G42" s="198"/>
      <c r="H42" s="199"/>
      <c r="I42" s="198"/>
      <c r="J42" s="358"/>
      <c r="K42" s="358"/>
      <c r="L42" s="359"/>
      <c r="M42" s="360"/>
      <c r="N42" s="360"/>
    </row>
    <row r="43" spans="1:19" ht="20.100000000000001" customHeight="1" thickBot="1" x14ac:dyDescent="0.3">
      <c r="A43" s="194"/>
      <c r="B43" s="357"/>
      <c r="C43" s="195"/>
      <c r="D43" s="196"/>
      <c r="E43" s="195"/>
      <c r="F43" s="197"/>
      <c r="G43" s="198"/>
      <c r="H43" s="199"/>
      <c r="I43" s="198"/>
      <c r="J43" s="358"/>
      <c r="K43" s="358"/>
      <c r="L43" s="359"/>
      <c r="M43" s="360"/>
      <c r="N43" s="360"/>
    </row>
    <row r="44" spans="1:19" ht="20.100000000000001" customHeight="1" thickBot="1" x14ac:dyDescent="0.25">
      <c r="A44" s="558" t="s">
        <v>34</v>
      </c>
      <c r="B44" s="559"/>
      <c r="C44" s="85">
        <f>SUM(C12:C41)</f>
        <v>853.19</v>
      </c>
      <c r="D44" s="85">
        <f>SUM(D12:D34)</f>
        <v>135.5</v>
      </c>
      <c r="E44" s="85"/>
      <c r="F44" s="85">
        <f>SUM(F12:F41)</f>
        <v>717.69999999999993</v>
      </c>
      <c r="G44" s="86"/>
      <c r="H44" s="86"/>
      <c r="I44" s="86"/>
      <c r="J44" s="93"/>
      <c r="K44" s="93"/>
      <c r="L44" s="87"/>
      <c r="M44" s="88"/>
      <c r="N44" s="89"/>
    </row>
    <row r="46" spans="1:19" x14ac:dyDescent="0.2">
      <c r="B46" s="549" t="s">
        <v>35</v>
      </c>
      <c r="C46" s="550"/>
    </row>
    <row r="47" spans="1:19" x14ac:dyDescent="0.2">
      <c r="B47" s="90" t="s">
        <v>36</v>
      </c>
      <c r="C47" s="91" t="s">
        <v>37</v>
      </c>
    </row>
    <row r="48" spans="1:19" x14ac:dyDescent="0.2">
      <c r="B48" s="90" t="s">
        <v>31</v>
      </c>
      <c r="C48" s="91" t="s">
        <v>38</v>
      </c>
    </row>
    <row r="49" spans="2:3" x14ac:dyDescent="0.2">
      <c r="B49" s="90" t="s">
        <v>39</v>
      </c>
      <c r="C49" s="91" t="s">
        <v>40</v>
      </c>
    </row>
    <row r="50" spans="2:3" x14ac:dyDescent="0.2">
      <c r="B50" s="78" t="s">
        <v>33</v>
      </c>
      <c r="C50" s="92" t="s">
        <v>41</v>
      </c>
    </row>
  </sheetData>
  <mergeCells count="6">
    <mergeCell ref="B46:C46"/>
    <mergeCell ref="B1:E1"/>
    <mergeCell ref="B3:E3"/>
    <mergeCell ref="G8:J8"/>
    <mergeCell ref="G9:J9"/>
    <mergeCell ref="A44:B44"/>
  </mergeCells>
  <conditionalFormatting sqref="J19:J21 J12:K15 J16 J22:K43">
    <cfRule type="expression" priority="3" stopIfTrue="1">
      <formula>AND(SUM($P12:$T12)&gt;0,NOT(ISBLANK(J12)))</formula>
    </cfRule>
    <cfRule type="expression" dxfId="385" priority="4" stopIfTrue="1">
      <formula>SUM($P12:$T12)&gt;0</formula>
    </cfRule>
  </conditionalFormatting>
  <conditionalFormatting sqref="E5 C5 B1:E1 B3:E3 C12:C43">
    <cfRule type="expression" dxfId="384" priority="5" stopIfTrue="1">
      <formula>ISBLANK(B1)</formula>
    </cfRule>
  </conditionalFormatting>
  <conditionalFormatting sqref="L12:N15 L16:M17 N16 L19:N43">
    <cfRule type="expression" dxfId="383" priority="6" stopIfTrue="1">
      <formula>AND(NOT(ISBLANK($C12)),ISBLANK(L12))</formula>
    </cfRule>
  </conditionalFormatting>
  <conditionalFormatting sqref="B12:B15 B17:B43">
    <cfRule type="expression" dxfId="382" priority="7" stopIfTrue="1">
      <formula>AND(NOT(ISBLANK(C12)),ISBLANK(B12))</formula>
    </cfRule>
  </conditionalFormatting>
  <conditionalFormatting sqref="A12:A15 A17:A43">
    <cfRule type="expression" dxfId="381" priority="8" stopIfTrue="1">
      <formula>AND(NOT(ISBLANK(C12)),ISBLANK(A12))</formula>
    </cfRule>
  </conditionalFormatting>
  <conditionalFormatting sqref="E12:E43">
    <cfRule type="expression" dxfId="380" priority="9" stopIfTrue="1">
      <formula>AND(NOT(ISBLANK(C12)),ISBLANK(E12),B12="S")</formula>
    </cfRule>
  </conditionalFormatting>
  <conditionalFormatting sqref="J18">
    <cfRule type="expression" priority="10" stopIfTrue="1">
      <formula>AND(SUM($P17:$T17)&gt;0,NOT(ISBLANK(J18)))</formula>
    </cfRule>
    <cfRule type="expression" dxfId="379" priority="11" stopIfTrue="1">
      <formula>SUM($P17:$T17)&gt;0</formula>
    </cfRule>
  </conditionalFormatting>
  <conditionalFormatting sqref="J17 K18">
    <cfRule type="expression" priority="12" stopIfTrue="1">
      <formula>AND(SUM(#REF!)&gt;0,NOT(ISBLANK(J17)))</formula>
    </cfRule>
    <cfRule type="expression" dxfId="378" priority="13" stopIfTrue="1">
      <formula>SUM(#REF!)&gt;0</formula>
    </cfRule>
  </conditionalFormatting>
  <conditionalFormatting sqref="N17">
    <cfRule type="expression" dxfId="377" priority="14" stopIfTrue="1">
      <formula>AND(NOT(ISBLANK($C17)),ISBLANK(N17))</formula>
    </cfRule>
  </conditionalFormatting>
  <conditionalFormatting sqref="L18:N18">
    <cfRule type="expression" dxfId="376" priority="15" stopIfTrue="1">
      <formula>AND(NOT(ISBLANK(#REF!)),ISBLANK(L18))</formula>
    </cfRule>
  </conditionalFormatting>
  <conditionalFormatting sqref="K20 K17">
    <cfRule type="expression" priority="16" stopIfTrue="1">
      <formula>AND(SUM($P16:$T16)&gt;0,NOT(ISBLANK(K17)))</formula>
    </cfRule>
    <cfRule type="expression" dxfId="375" priority="17" stopIfTrue="1">
      <formula>SUM($P16:$T16)&gt;0</formula>
    </cfRule>
  </conditionalFormatting>
  <conditionalFormatting sqref="K19">
    <cfRule type="expression" priority="18" stopIfTrue="1">
      <formula>AND(SUM($P17:$T17)&gt;0,NOT(ISBLANK(K19)))</formula>
    </cfRule>
    <cfRule type="expression" dxfId="374" priority="19" stopIfTrue="1">
      <formula>SUM($P17:$T17)&gt;0</formula>
    </cfRule>
  </conditionalFormatting>
  <conditionalFormatting sqref="K21">
    <cfRule type="expression" priority="1" stopIfTrue="1">
      <formula>AND(SUM($P21:$T21)&gt;0,NOT(ISBLANK(K21)))</formula>
    </cfRule>
    <cfRule type="expression" dxfId="373" priority="2" stopIfTrue="1">
      <formula>SUM($P21:$T21)&gt;0</formula>
    </cfRule>
  </conditionalFormatting>
  <dataValidations count="4">
    <dataValidation type="list" allowBlank="1" showInputMessage="1" showErrorMessage="1" sqref="B1:E1" xr:uid="{E7B3218B-F26D-4FE2-ACDD-42293DA76D0F}">
      <formula1>"BARCLAYCARD,CORPORATE CARD"</formula1>
    </dataValidation>
    <dataValidation type="date" allowBlank="1" showInputMessage="1" showErrorMessage="1" sqref="E5" xr:uid="{315A9D78-6637-4CB0-BE82-28D5BA0F7CE6}">
      <formula1>C5+1</formula1>
      <formula2>NOW()</formula2>
    </dataValidation>
    <dataValidation type="date" allowBlank="1" showInputMessage="1" showErrorMessage="1" sqref="C5" xr:uid="{E3FD23FE-E071-4BB7-9D1B-A1BE29815D1E}">
      <formula1>NOW()-120</formula1>
      <formula2>NOW()</formula2>
    </dataValidation>
    <dataValidation type="list" allowBlank="1" showInputMessage="1" showErrorMessage="1" sqref="B12:B15 B17:B43" xr:uid="{A07E98C3-3F9F-4D61-B5D9-AAABD4F512B3}">
      <formula1>$B$47:$B$50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Z37"/>
  <sheetViews>
    <sheetView topLeftCell="A7" workbookViewId="0">
      <selection activeCell="A13" sqref="A13"/>
    </sheetView>
  </sheetViews>
  <sheetFormatPr defaultColWidth="11.85546875" defaultRowHeight="12.75" x14ac:dyDescent="0.2"/>
  <cols>
    <col min="1" max="1" width="12.5703125" style="223" customWidth="1"/>
    <col min="2" max="2" width="10.42578125" style="223" customWidth="1"/>
    <col min="3" max="6" width="15.5703125" style="223" customWidth="1"/>
    <col min="7" max="7" width="8.42578125" style="223" customWidth="1"/>
    <col min="8" max="8" width="25.28515625" style="223" customWidth="1"/>
    <col min="9" max="9" width="11.5703125" style="223" customWidth="1"/>
    <col min="10" max="10" width="3" style="223" customWidth="1"/>
    <col min="11" max="11" width="29.5703125" style="223" customWidth="1"/>
    <col min="12" max="12" width="50.5703125" style="223" customWidth="1"/>
    <col min="13" max="14" width="27.42578125" style="223" customWidth="1"/>
    <col min="15" max="15" width="33.5703125" style="223" bestFit="1" customWidth="1"/>
    <col min="16" max="18" width="11.85546875" style="223" hidden="1" customWidth="1"/>
    <col min="19" max="19" width="13" style="223" customWidth="1"/>
    <col min="20" max="26" width="9.140625" style="223" customWidth="1"/>
    <col min="27" max="16384" width="11.85546875" style="223"/>
  </cols>
  <sheetData>
    <row r="1" spans="1:26" ht="36.75" customHeight="1" x14ac:dyDescent="0.2">
      <c r="A1" s="215" t="s">
        <v>0</v>
      </c>
      <c r="B1" s="575" t="s">
        <v>1</v>
      </c>
      <c r="C1" s="576"/>
      <c r="D1" s="576"/>
      <c r="E1" s="577"/>
      <c r="F1" s="216"/>
      <c r="G1" s="217"/>
      <c r="H1" s="217"/>
      <c r="I1" s="217"/>
      <c r="J1" s="217"/>
      <c r="K1" s="217"/>
      <c r="L1" s="218"/>
      <c r="M1" s="218"/>
      <c r="N1" s="219"/>
      <c r="O1" s="220"/>
      <c r="P1" s="221"/>
      <c r="Q1" s="221"/>
      <c r="R1" s="221"/>
      <c r="S1" s="221"/>
      <c r="T1" s="222"/>
      <c r="U1" s="222"/>
      <c r="V1" s="222"/>
      <c r="W1" s="222"/>
      <c r="X1" s="222"/>
      <c r="Y1" s="222"/>
      <c r="Z1" s="222"/>
    </row>
    <row r="2" spans="1:26" ht="13.7" customHeight="1" x14ac:dyDescent="0.2">
      <c r="A2" s="224"/>
      <c r="B2" s="225"/>
      <c r="C2" s="225"/>
      <c r="D2" s="225"/>
      <c r="E2" s="225"/>
      <c r="F2" s="222"/>
      <c r="G2" s="222"/>
      <c r="H2" s="222"/>
      <c r="I2" s="222"/>
      <c r="J2" s="222"/>
      <c r="K2" s="222"/>
      <c r="L2" s="222"/>
      <c r="M2" s="222"/>
      <c r="N2" s="226"/>
      <c r="O2" s="220"/>
      <c r="P2" s="227"/>
      <c r="Q2" s="227"/>
      <c r="R2" s="227"/>
      <c r="S2" s="227"/>
      <c r="T2" s="222"/>
      <c r="U2" s="222"/>
      <c r="V2" s="222"/>
      <c r="W2" s="222"/>
      <c r="X2" s="222"/>
      <c r="Y2" s="222"/>
      <c r="Z2" s="222"/>
    </row>
    <row r="3" spans="1:26" ht="36.75" customHeight="1" x14ac:dyDescent="0.2">
      <c r="A3" s="228" t="s">
        <v>2</v>
      </c>
      <c r="B3" s="575" t="s">
        <v>146</v>
      </c>
      <c r="C3" s="576"/>
      <c r="D3" s="576"/>
      <c r="E3" s="577"/>
      <c r="F3" s="229"/>
      <c r="G3" s="230"/>
      <c r="H3" s="230"/>
      <c r="I3" s="230"/>
      <c r="J3" s="230"/>
      <c r="K3" s="230"/>
      <c r="L3" s="222"/>
      <c r="M3" s="222"/>
      <c r="N3" s="226"/>
      <c r="O3" s="220"/>
      <c r="P3" s="227"/>
      <c r="Q3" s="227"/>
      <c r="R3" s="227"/>
      <c r="S3" s="227"/>
      <c r="T3" s="222"/>
      <c r="U3" s="222"/>
      <c r="V3" s="222"/>
      <c r="W3" s="222"/>
      <c r="X3" s="222"/>
      <c r="Y3" s="222"/>
      <c r="Z3" s="222"/>
    </row>
    <row r="4" spans="1:26" ht="13.7" customHeight="1" x14ac:dyDescent="0.2">
      <c r="A4" s="224"/>
      <c r="B4" s="225"/>
      <c r="C4" s="225"/>
      <c r="D4" s="225"/>
      <c r="E4" s="225"/>
      <c r="F4" s="222"/>
      <c r="G4" s="222"/>
      <c r="H4" s="222"/>
      <c r="I4" s="222"/>
      <c r="J4" s="222"/>
      <c r="K4" s="222"/>
      <c r="L4" s="222"/>
      <c r="M4" s="222"/>
      <c r="N4" s="226"/>
      <c r="O4" s="220"/>
      <c r="P4" s="227"/>
      <c r="Q4" s="227"/>
      <c r="R4" s="227"/>
      <c r="S4" s="227"/>
      <c r="T4" s="222"/>
      <c r="U4" s="222"/>
      <c r="V4" s="222"/>
      <c r="W4" s="222"/>
      <c r="X4" s="222"/>
      <c r="Y4" s="222"/>
      <c r="Z4" s="222"/>
    </row>
    <row r="5" spans="1:26" ht="36" customHeight="1" x14ac:dyDescent="0.2">
      <c r="A5" s="231" t="s">
        <v>3</v>
      </c>
      <c r="B5" s="232" t="s">
        <v>4</v>
      </c>
      <c r="C5" s="233">
        <v>44753</v>
      </c>
      <c r="D5" s="232" t="s">
        <v>5</v>
      </c>
      <c r="E5" s="233">
        <v>44783</v>
      </c>
      <c r="F5" s="229"/>
      <c r="G5" s="234"/>
      <c r="H5" s="222"/>
      <c r="I5" s="222"/>
      <c r="J5" s="222"/>
      <c r="K5" s="222"/>
      <c r="L5" s="222"/>
      <c r="M5" s="222"/>
      <c r="N5" s="226"/>
      <c r="O5" s="220"/>
      <c r="P5" s="227"/>
      <c r="Q5" s="227"/>
      <c r="R5" s="227"/>
      <c r="S5" s="227"/>
      <c r="T5" s="222"/>
      <c r="U5" s="222"/>
      <c r="V5" s="222"/>
      <c r="W5" s="222"/>
      <c r="X5" s="222"/>
      <c r="Y5" s="222"/>
      <c r="Z5" s="222"/>
    </row>
    <row r="6" spans="1:26" ht="13.7" customHeight="1" x14ac:dyDescent="0.2">
      <c r="A6" s="235"/>
      <c r="B6" s="236"/>
      <c r="C6" s="236"/>
      <c r="D6" s="236"/>
      <c r="E6" s="236"/>
      <c r="F6" s="222"/>
      <c r="G6" s="222"/>
      <c r="H6" s="222"/>
      <c r="I6" s="222"/>
      <c r="J6" s="222"/>
      <c r="K6" s="222"/>
      <c r="L6" s="222"/>
      <c r="M6" s="222"/>
      <c r="N6" s="226"/>
      <c r="O6" s="220"/>
      <c r="P6" s="227"/>
      <c r="Q6" s="227"/>
      <c r="R6" s="227"/>
      <c r="S6" s="227"/>
      <c r="T6" s="222"/>
      <c r="U6" s="222"/>
      <c r="V6" s="222"/>
      <c r="W6" s="222"/>
      <c r="X6" s="222"/>
      <c r="Y6" s="222"/>
      <c r="Z6" s="222"/>
    </row>
    <row r="7" spans="1:26" ht="13.7" customHeight="1" x14ac:dyDescent="0.2">
      <c r="A7" s="237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9"/>
      <c r="O7" s="240"/>
      <c r="P7" s="227"/>
      <c r="Q7" s="227"/>
      <c r="R7" s="227"/>
      <c r="S7" s="227"/>
      <c r="T7" s="222"/>
      <c r="U7" s="222"/>
      <c r="V7" s="222"/>
      <c r="W7" s="222"/>
      <c r="X7" s="222"/>
      <c r="Y7" s="222"/>
      <c r="Z7" s="222"/>
    </row>
    <row r="8" spans="1:26" ht="13.7" customHeight="1" x14ac:dyDescent="0.2">
      <c r="A8" s="241" t="s">
        <v>6</v>
      </c>
      <c r="B8" s="242" t="s">
        <v>7</v>
      </c>
      <c r="C8" s="242" t="s">
        <v>8</v>
      </c>
      <c r="D8" s="242" t="s">
        <v>7</v>
      </c>
      <c r="E8" s="242" t="s">
        <v>9</v>
      </c>
      <c r="F8" s="242" t="s">
        <v>10</v>
      </c>
      <c r="G8" s="573" t="s">
        <v>11</v>
      </c>
      <c r="H8" s="578"/>
      <c r="I8" s="578"/>
      <c r="J8" s="574"/>
      <c r="K8" s="242" t="s">
        <v>12</v>
      </c>
      <c r="L8" s="242" t="s">
        <v>13</v>
      </c>
      <c r="M8" s="243" t="s">
        <v>14</v>
      </c>
      <c r="N8" s="244" t="s">
        <v>15</v>
      </c>
      <c r="O8" s="245" t="s">
        <v>138</v>
      </c>
      <c r="P8" s="246"/>
      <c r="Q8" s="247"/>
      <c r="R8" s="247"/>
      <c r="S8" s="247"/>
      <c r="T8" s="248"/>
      <c r="U8" s="248"/>
      <c r="V8" s="248"/>
      <c r="W8" s="248"/>
      <c r="X8" s="248"/>
      <c r="Y8" s="248"/>
      <c r="Z8" s="248"/>
    </row>
    <row r="9" spans="1:26" ht="13.7" customHeight="1" x14ac:dyDescent="0.2">
      <c r="A9" s="249" t="s">
        <v>16</v>
      </c>
      <c r="B9" s="250" t="s">
        <v>17</v>
      </c>
      <c r="C9" s="250" t="s">
        <v>18</v>
      </c>
      <c r="D9" s="250" t="s">
        <v>18</v>
      </c>
      <c r="E9" s="250" t="s">
        <v>19</v>
      </c>
      <c r="F9" s="250" t="s">
        <v>18</v>
      </c>
      <c r="G9" s="579"/>
      <c r="H9" s="580"/>
      <c r="I9" s="580"/>
      <c r="J9" s="581"/>
      <c r="K9" s="250" t="s">
        <v>20</v>
      </c>
      <c r="L9" s="250" t="s">
        <v>21</v>
      </c>
      <c r="M9" s="251"/>
      <c r="N9" s="252" t="s">
        <v>22</v>
      </c>
      <c r="O9" s="253"/>
      <c r="P9" s="246"/>
      <c r="Q9" s="247"/>
      <c r="R9" s="247"/>
      <c r="S9" s="247"/>
      <c r="T9" s="248"/>
      <c r="U9" s="248"/>
      <c r="V9" s="248"/>
      <c r="W9" s="248"/>
      <c r="X9" s="248"/>
      <c r="Y9" s="248"/>
      <c r="Z9" s="248"/>
    </row>
    <row r="10" spans="1:26" ht="13.5" customHeight="1" x14ac:dyDescent="0.2">
      <c r="A10" s="254" t="s">
        <v>23</v>
      </c>
      <c r="B10" s="255" t="s">
        <v>24</v>
      </c>
      <c r="C10" s="255" t="s">
        <v>25</v>
      </c>
      <c r="D10" s="255" t="s">
        <v>25</v>
      </c>
      <c r="E10" s="255" t="s">
        <v>25</v>
      </c>
      <c r="F10" s="255" t="s">
        <v>25</v>
      </c>
      <c r="G10" s="256" t="s">
        <v>26</v>
      </c>
      <c r="H10" s="256" t="s">
        <v>27</v>
      </c>
      <c r="I10" s="256" t="s">
        <v>28</v>
      </c>
      <c r="J10" s="257"/>
      <c r="K10" s="258" t="s">
        <v>29</v>
      </c>
      <c r="L10" s="259"/>
      <c r="M10" s="259"/>
      <c r="N10" s="260"/>
      <c r="O10" s="261"/>
      <c r="P10" s="262"/>
      <c r="Q10" s="227"/>
      <c r="R10" s="227"/>
      <c r="S10" s="227"/>
      <c r="T10" s="222"/>
      <c r="U10" s="222"/>
      <c r="V10" s="222"/>
      <c r="W10" s="222"/>
      <c r="X10" s="222"/>
      <c r="Y10" s="222"/>
      <c r="Z10" s="222"/>
    </row>
    <row r="11" spans="1:26" ht="45.6" customHeight="1" x14ac:dyDescent="0.25">
      <c r="A11" s="263">
        <v>44772</v>
      </c>
      <c r="B11" s="264" t="s">
        <v>31</v>
      </c>
      <c r="C11" s="265">
        <v>342.74</v>
      </c>
      <c r="D11" s="266">
        <v>0</v>
      </c>
      <c r="E11" s="265"/>
      <c r="F11" s="267">
        <v>342.74</v>
      </c>
      <c r="G11" s="268">
        <v>112</v>
      </c>
      <c r="H11" s="269">
        <v>4207</v>
      </c>
      <c r="I11" s="264" t="s">
        <v>140</v>
      </c>
      <c r="J11" s="270" t="s">
        <v>39</v>
      </c>
      <c r="K11" s="274" t="s">
        <v>141</v>
      </c>
      <c r="L11" s="274" t="s">
        <v>142</v>
      </c>
      <c r="M11" s="275" t="s">
        <v>99</v>
      </c>
      <c r="N11" s="271" t="s">
        <v>100</v>
      </c>
      <c r="O11" s="276"/>
      <c r="P11" s="262" t="e">
        <f>OR(#REF!&lt;100,LEN(#REF!)=2)</f>
        <v>#REF!</v>
      </c>
      <c r="Q11" s="227" t="e">
        <f>OR(#REF!&lt;1000,LEN(#REF!)=3)</f>
        <v>#REF!</v>
      </c>
      <c r="R11" s="227" t="e">
        <f>IF(#REF!&lt;1000,TRUE)</f>
        <v>#REF!</v>
      </c>
      <c r="S11" s="273"/>
      <c r="T11" s="277"/>
      <c r="U11" s="277"/>
      <c r="V11" s="222"/>
      <c r="W11" s="222"/>
      <c r="X11" s="222"/>
      <c r="Y11" s="222"/>
      <c r="Z11" s="222"/>
    </row>
    <row r="12" spans="1:26" ht="45.6" customHeight="1" x14ac:dyDescent="0.25">
      <c r="A12" s="263">
        <v>44779</v>
      </c>
      <c r="B12" s="278" t="s">
        <v>31</v>
      </c>
      <c r="C12" s="279">
        <v>30.02</v>
      </c>
      <c r="D12" s="280">
        <v>0</v>
      </c>
      <c r="E12" s="279"/>
      <c r="F12" s="281">
        <v>30.02</v>
      </c>
      <c r="G12" s="282">
        <v>440</v>
      </c>
      <c r="H12" s="283">
        <v>4020</v>
      </c>
      <c r="I12" s="284"/>
      <c r="J12" s="285" t="s">
        <v>39</v>
      </c>
      <c r="K12" s="286" t="s">
        <v>139</v>
      </c>
      <c r="L12" s="286" t="s">
        <v>143</v>
      </c>
      <c r="M12" s="287" t="s">
        <v>144</v>
      </c>
      <c r="N12" s="271" t="s">
        <v>145</v>
      </c>
      <c r="O12" s="272"/>
      <c r="P12" s="288" t="e">
        <f>OR(#REF!&lt;100,LEN(#REF!)=2)</f>
        <v>#REF!</v>
      </c>
      <c r="Q12" s="289" t="e">
        <f>OR(#REF!&lt;1000,LEN(#REF!)=3)</f>
        <v>#REF!</v>
      </c>
      <c r="R12" s="289" t="e">
        <f>IF(#REF!&lt;1000,TRUE)</f>
        <v>#REF!</v>
      </c>
      <c r="S12" s="290"/>
      <c r="T12" s="291"/>
      <c r="U12" s="291"/>
      <c r="V12" s="292"/>
      <c r="W12" s="292"/>
      <c r="X12" s="292"/>
      <c r="Y12" s="292"/>
      <c r="Z12" s="292"/>
    </row>
    <row r="13" spans="1:26" ht="20.100000000000001" customHeight="1" x14ac:dyDescent="0.25">
      <c r="A13" s="297"/>
      <c r="B13" s="293"/>
      <c r="C13" s="265"/>
      <c r="D13" s="295"/>
      <c r="E13" s="265"/>
      <c r="F13" s="298"/>
      <c r="G13" s="268"/>
      <c r="H13" s="268"/>
      <c r="I13" s="268"/>
      <c r="J13" s="270" t="s">
        <v>39</v>
      </c>
      <c r="K13" s="274"/>
      <c r="L13" s="275"/>
      <c r="M13" s="275"/>
      <c r="N13" s="296"/>
      <c r="O13" s="276"/>
      <c r="P13" s="227" t="b">
        <f>OR(G12&lt;100,LEN(G12)=2)</f>
        <v>0</v>
      </c>
      <c r="Q13" s="227" t="b">
        <f>OR(H12&lt;1000,LEN(H12)=3)</f>
        <v>0</v>
      </c>
      <c r="R13" s="227" t="b">
        <f>IF(I12&lt;1000,TRUE)</f>
        <v>1</v>
      </c>
      <c r="S13" s="273"/>
      <c r="T13" s="222"/>
      <c r="U13" s="222"/>
      <c r="V13" s="222"/>
      <c r="W13" s="222"/>
      <c r="X13" s="222"/>
      <c r="Y13" s="222"/>
      <c r="Z13" s="222"/>
    </row>
    <row r="14" spans="1:26" ht="20.100000000000001" customHeight="1" x14ac:dyDescent="0.25">
      <c r="A14" s="297"/>
      <c r="B14" s="293"/>
      <c r="C14" s="265"/>
      <c r="D14" s="295" t="str">
        <f t="shared" ref="D14:D25" si="0">IF(B14="S",IF(ISBLANK(E14),ROUND(C14*0.2/1.2,2),E14),"")</f>
        <v/>
      </c>
      <c r="E14" s="265"/>
      <c r="F14" s="298"/>
      <c r="G14" s="268"/>
      <c r="H14" s="294"/>
      <c r="I14" s="295" t="s">
        <v>140</v>
      </c>
      <c r="J14" s="270" t="s">
        <v>39</v>
      </c>
      <c r="K14" s="274"/>
      <c r="L14" s="275"/>
      <c r="M14" s="275"/>
      <c r="N14" s="296"/>
      <c r="O14" s="299"/>
      <c r="P14" s="227" t="e">
        <f>OR(#REF!&lt;100,LEN(#REF!)=2)</f>
        <v>#REF!</v>
      </c>
      <c r="Q14" s="227" t="e">
        <f>OR(#REF!&lt;1000,LEN(#REF!)=3)</f>
        <v>#REF!</v>
      </c>
      <c r="R14" s="227" t="e">
        <f>IF(#REF!&lt;1000,TRUE)</f>
        <v>#REF!</v>
      </c>
      <c r="S14" s="273"/>
      <c r="T14" s="222"/>
      <c r="U14" s="222"/>
      <c r="V14" s="222"/>
      <c r="W14" s="222"/>
      <c r="X14" s="222"/>
      <c r="Y14" s="222"/>
      <c r="Z14" s="222"/>
    </row>
    <row r="15" spans="1:26" ht="20.100000000000001" customHeight="1" x14ac:dyDescent="0.25">
      <c r="A15" s="300"/>
      <c r="B15" s="293"/>
      <c r="C15" s="265"/>
      <c r="D15" s="295" t="str">
        <f t="shared" si="0"/>
        <v/>
      </c>
      <c r="E15" s="265"/>
      <c r="F15" s="295" t="s">
        <v>140</v>
      </c>
      <c r="G15" s="295" t="s">
        <v>140</v>
      </c>
      <c r="H15" s="295" t="s">
        <v>140</v>
      </c>
      <c r="I15" s="295" t="s">
        <v>140</v>
      </c>
      <c r="J15" s="270" t="s">
        <v>39</v>
      </c>
      <c r="K15" s="274"/>
      <c r="L15" s="275"/>
      <c r="M15" s="275"/>
      <c r="N15" s="275"/>
      <c r="O15" s="299"/>
      <c r="P15" s="227" t="b">
        <f t="shared" ref="P15:P27" si="1">OR(G13&lt;100,LEN(G13)=2)</f>
        <v>1</v>
      </c>
      <c r="Q15" s="227" t="b">
        <f t="shared" ref="Q15:Q27" si="2">OR(H13&lt;1000,LEN(H13)=3)</f>
        <v>1</v>
      </c>
      <c r="R15" s="227" t="b">
        <f t="shared" ref="R15:R27" si="3">IF(I13&lt;1000,TRUE)</f>
        <v>1</v>
      </c>
      <c r="S15" s="273"/>
      <c r="T15" s="222"/>
      <c r="U15" s="222"/>
      <c r="V15" s="222"/>
      <c r="W15" s="222"/>
      <c r="X15" s="222"/>
      <c r="Y15" s="222"/>
      <c r="Z15" s="222"/>
    </row>
    <row r="16" spans="1:26" ht="20.100000000000001" customHeight="1" x14ac:dyDescent="0.25">
      <c r="A16" s="300"/>
      <c r="B16" s="293"/>
      <c r="C16" s="265"/>
      <c r="D16" s="295" t="str">
        <f t="shared" si="0"/>
        <v/>
      </c>
      <c r="E16" s="265"/>
      <c r="F16" s="295" t="s">
        <v>140</v>
      </c>
      <c r="G16" s="295" t="s">
        <v>140</v>
      </c>
      <c r="H16" s="295" t="s">
        <v>140</v>
      </c>
      <c r="I16" s="295" t="s">
        <v>140</v>
      </c>
      <c r="J16" s="270" t="s">
        <v>39</v>
      </c>
      <c r="K16" s="274"/>
      <c r="L16" s="275"/>
      <c r="M16" s="275"/>
      <c r="N16" s="275"/>
      <c r="O16" s="299"/>
      <c r="P16" s="227" t="b">
        <f t="shared" si="1"/>
        <v>1</v>
      </c>
      <c r="Q16" s="227" t="b">
        <f t="shared" si="2"/>
        <v>1</v>
      </c>
      <c r="R16" s="227" t="b">
        <f t="shared" si="3"/>
        <v>0</v>
      </c>
      <c r="S16" s="273"/>
      <c r="T16" s="222"/>
      <c r="U16" s="222"/>
      <c r="V16" s="222"/>
      <c r="W16" s="222"/>
      <c r="X16" s="222"/>
      <c r="Y16" s="222"/>
      <c r="Z16" s="222"/>
    </row>
    <row r="17" spans="1:26" ht="20.100000000000001" customHeight="1" x14ac:dyDescent="0.25">
      <c r="A17" s="300"/>
      <c r="B17" s="293"/>
      <c r="C17" s="265"/>
      <c r="D17" s="295" t="str">
        <f t="shared" si="0"/>
        <v/>
      </c>
      <c r="E17" s="265"/>
      <c r="F17" s="295" t="s">
        <v>140</v>
      </c>
      <c r="G17" s="295" t="s">
        <v>140</v>
      </c>
      <c r="H17" s="295" t="s">
        <v>140</v>
      </c>
      <c r="I17" s="295" t="s">
        <v>140</v>
      </c>
      <c r="J17" s="270" t="s">
        <v>39</v>
      </c>
      <c r="K17" s="274"/>
      <c r="L17" s="275"/>
      <c r="M17" s="275"/>
      <c r="N17" s="275"/>
      <c r="O17" s="299"/>
      <c r="P17" s="227" t="b">
        <f t="shared" si="1"/>
        <v>0</v>
      </c>
      <c r="Q17" s="227" t="b">
        <f t="shared" si="2"/>
        <v>0</v>
      </c>
      <c r="R17" s="227" t="b">
        <f t="shared" si="3"/>
        <v>0</v>
      </c>
      <c r="S17" s="273"/>
      <c r="T17" s="222"/>
      <c r="U17" s="222"/>
      <c r="V17" s="222"/>
      <c r="W17" s="222"/>
      <c r="X17" s="222"/>
      <c r="Y17" s="222"/>
      <c r="Z17" s="222"/>
    </row>
    <row r="18" spans="1:26" ht="20.100000000000001" customHeight="1" x14ac:dyDescent="0.25">
      <c r="A18" s="300"/>
      <c r="B18" s="293"/>
      <c r="C18" s="265"/>
      <c r="D18" s="295" t="str">
        <f t="shared" si="0"/>
        <v/>
      </c>
      <c r="E18" s="265"/>
      <c r="F18" s="295" t="s">
        <v>140</v>
      </c>
      <c r="G18" s="295" t="s">
        <v>140</v>
      </c>
      <c r="H18" s="276"/>
      <c r="I18" s="295" t="s">
        <v>140</v>
      </c>
      <c r="J18" s="270" t="s">
        <v>39</v>
      </c>
      <c r="K18" s="274"/>
      <c r="L18" s="275"/>
      <c r="M18" s="275"/>
      <c r="N18" s="275"/>
      <c r="O18" s="299"/>
      <c r="P18" s="227" t="b">
        <f t="shared" si="1"/>
        <v>0</v>
      </c>
      <c r="Q18" s="227" t="b">
        <f t="shared" si="2"/>
        <v>0</v>
      </c>
      <c r="R18" s="227" t="b">
        <f t="shared" si="3"/>
        <v>0</v>
      </c>
      <c r="S18" s="273"/>
      <c r="T18" s="222"/>
      <c r="U18" s="222"/>
      <c r="V18" s="222"/>
      <c r="W18" s="222"/>
      <c r="X18" s="222"/>
      <c r="Y18" s="222"/>
      <c r="Z18" s="222"/>
    </row>
    <row r="19" spans="1:26" ht="20.100000000000001" customHeight="1" x14ac:dyDescent="0.25">
      <c r="A19" s="300"/>
      <c r="B19" s="293"/>
      <c r="C19" s="265"/>
      <c r="D19" s="295" t="str">
        <f t="shared" si="0"/>
        <v/>
      </c>
      <c r="E19" s="265"/>
      <c r="F19" s="295" t="s">
        <v>140</v>
      </c>
      <c r="G19" s="295" t="s">
        <v>140</v>
      </c>
      <c r="H19" s="295" t="s">
        <v>140</v>
      </c>
      <c r="I19" s="295" t="s">
        <v>140</v>
      </c>
      <c r="J19" s="270" t="s">
        <v>39</v>
      </c>
      <c r="K19" s="274"/>
      <c r="L19" s="275"/>
      <c r="M19" s="275"/>
      <c r="N19" s="275"/>
      <c r="O19" s="299"/>
      <c r="P19" s="227" t="b">
        <f t="shared" si="1"/>
        <v>0</v>
      </c>
      <c r="Q19" s="227" t="b">
        <f t="shared" si="2"/>
        <v>0</v>
      </c>
      <c r="R19" s="227" t="b">
        <f t="shared" si="3"/>
        <v>0</v>
      </c>
      <c r="S19" s="273"/>
      <c r="T19" s="222"/>
      <c r="U19" s="222"/>
      <c r="V19" s="222"/>
      <c r="W19" s="222"/>
      <c r="X19" s="222"/>
      <c r="Y19" s="222"/>
      <c r="Z19" s="222"/>
    </row>
    <row r="20" spans="1:26" ht="20.100000000000001" customHeight="1" x14ac:dyDescent="0.25">
      <c r="A20" s="300"/>
      <c r="B20" s="293"/>
      <c r="C20" s="265"/>
      <c r="D20" s="295" t="str">
        <f t="shared" si="0"/>
        <v/>
      </c>
      <c r="E20" s="265"/>
      <c r="F20" s="295" t="s">
        <v>140</v>
      </c>
      <c r="G20" s="295" t="s">
        <v>140</v>
      </c>
      <c r="H20" s="295" t="s">
        <v>140</v>
      </c>
      <c r="I20" s="295" t="s">
        <v>140</v>
      </c>
      <c r="J20" s="270" t="s">
        <v>39</v>
      </c>
      <c r="K20" s="274"/>
      <c r="L20" s="275"/>
      <c r="M20" s="275"/>
      <c r="N20" s="275"/>
      <c r="O20" s="299"/>
      <c r="P20" s="227" t="b">
        <f t="shared" si="1"/>
        <v>0</v>
      </c>
      <c r="Q20" s="227" t="b">
        <f t="shared" si="2"/>
        <v>1</v>
      </c>
      <c r="R20" s="227" t="b">
        <f t="shared" si="3"/>
        <v>0</v>
      </c>
      <c r="S20" s="273"/>
      <c r="T20" s="222"/>
      <c r="U20" s="222"/>
      <c r="V20" s="222"/>
      <c r="W20" s="222"/>
      <c r="X20" s="222"/>
      <c r="Y20" s="222"/>
      <c r="Z20" s="222"/>
    </row>
    <row r="21" spans="1:26" ht="20.100000000000001" customHeight="1" x14ac:dyDescent="0.25">
      <c r="A21" s="300"/>
      <c r="B21" s="293"/>
      <c r="C21" s="265"/>
      <c r="D21" s="295" t="str">
        <f t="shared" si="0"/>
        <v/>
      </c>
      <c r="E21" s="265"/>
      <c r="F21" s="295" t="s">
        <v>140</v>
      </c>
      <c r="G21" s="295" t="s">
        <v>140</v>
      </c>
      <c r="H21" s="295" t="s">
        <v>140</v>
      </c>
      <c r="I21" s="295" t="s">
        <v>140</v>
      </c>
      <c r="J21" s="270" t="s">
        <v>39</v>
      </c>
      <c r="K21" s="274"/>
      <c r="L21" s="275"/>
      <c r="M21" s="275"/>
      <c r="N21" s="275"/>
      <c r="O21" s="299"/>
      <c r="P21" s="227" t="b">
        <f t="shared" si="1"/>
        <v>0</v>
      </c>
      <c r="Q21" s="227" t="b">
        <f t="shared" si="2"/>
        <v>0</v>
      </c>
      <c r="R21" s="227" t="b">
        <f t="shared" si="3"/>
        <v>0</v>
      </c>
      <c r="S21" s="273"/>
      <c r="T21" s="222"/>
      <c r="U21" s="222"/>
      <c r="V21" s="222"/>
      <c r="W21" s="222"/>
      <c r="X21" s="222"/>
      <c r="Y21" s="222"/>
      <c r="Z21" s="222"/>
    </row>
    <row r="22" spans="1:26" ht="20.100000000000001" customHeight="1" x14ac:dyDescent="0.25">
      <c r="A22" s="300"/>
      <c r="B22" s="293"/>
      <c r="C22" s="265"/>
      <c r="D22" s="295" t="str">
        <f t="shared" si="0"/>
        <v/>
      </c>
      <c r="E22" s="265"/>
      <c r="F22" s="295" t="s">
        <v>140</v>
      </c>
      <c r="G22" s="295" t="s">
        <v>140</v>
      </c>
      <c r="H22" s="295" t="s">
        <v>140</v>
      </c>
      <c r="I22" s="295" t="s">
        <v>140</v>
      </c>
      <c r="J22" s="270" t="s">
        <v>39</v>
      </c>
      <c r="K22" s="274"/>
      <c r="L22" s="275"/>
      <c r="M22" s="275"/>
      <c r="N22" s="275"/>
      <c r="O22" s="299"/>
      <c r="P22" s="227" t="b">
        <f t="shared" si="1"/>
        <v>0</v>
      </c>
      <c r="Q22" s="227" t="b">
        <f t="shared" si="2"/>
        <v>0</v>
      </c>
      <c r="R22" s="227" t="b">
        <f t="shared" si="3"/>
        <v>0</v>
      </c>
      <c r="S22" s="273"/>
      <c r="T22" s="222"/>
      <c r="U22" s="222"/>
      <c r="V22" s="222"/>
      <c r="W22" s="222"/>
      <c r="X22" s="222"/>
      <c r="Y22" s="222"/>
      <c r="Z22" s="222"/>
    </row>
    <row r="23" spans="1:26" ht="20.100000000000001" customHeight="1" x14ac:dyDescent="0.25">
      <c r="A23" s="300"/>
      <c r="B23" s="293"/>
      <c r="C23" s="265"/>
      <c r="D23" s="295" t="str">
        <f t="shared" si="0"/>
        <v/>
      </c>
      <c r="E23" s="265"/>
      <c r="F23" s="295" t="s">
        <v>140</v>
      </c>
      <c r="G23" s="295" t="s">
        <v>140</v>
      </c>
      <c r="H23" s="295" t="s">
        <v>140</v>
      </c>
      <c r="I23" s="295" t="s">
        <v>140</v>
      </c>
      <c r="J23" s="270" t="s">
        <v>39</v>
      </c>
      <c r="K23" s="274"/>
      <c r="L23" s="275"/>
      <c r="M23" s="275"/>
      <c r="N23" s="275"/>
      <c r="O23" s="299"/>
      <c r="P23" s="227" t="b">
        <f t="shared" si="1"/>
        <v>0</v>
      </c>
      <c r="Q23" s="227" t="b">
        <f t="shared" si="2"/>
        <v>0</v>
      </c>
      <c r="R23" s="227" t="b">
        <f t="shared" si="3"/>
        <v>0</v>
      </c>
      <c r="S23" s="273"/>
      <c r="T23" s="222"/>
      <c r="U23" s="222"/>
      <c r="V23" s="222"/>
      <c r="W23" s="222"/>
      <c r="X23" s="222"/>
      <c r="Y23" s="222"/>
      <c r="Z23" s="222"/>
    </row>
    <row r="24" spans="1:26" ht="20.100000000000001" customHeight="1" x14ac:dyDescent="0.25">
      <c r="A24" s="300"/>
      <c r="B24" s="293"/>
      <c r="C24" s="265"/>
      <c r="D24" s="295" t="str">
        <f t="shared" si="0"/>
        <v/>
      </c>
      <c r="E24" s="265"/>
      <c r="F24" s="295" t="s">
        <v>140</v>
      </c>
      <c r="G24" s="295" t="s">
        <v>140</v>
      </c>
      <c r="H24" s="295" t="s">
        <v>140</v>
      </c>
      <c r="I24" s="295" t="s">
        <v>140</v>
      </c>
      <c r="J24" s="270" t="s">
        <v>39</v>
      </c>
      <c r="K24" s="274"/>
      <c r="L24" s="275"/>
      <c r="M24" s="275"/>
      <c r="N24" s="275"/>
      <c r="O24" s="299"/>
      <c r="P24" s="227" t="b">
        <f t="shared" si="1"/>
        <v>0</v>
      </c>
      <c r="Q24" s="227" t="b">
        <f t="shared" si="2"/>
        <v>0</v>
      </c>
      <c r="R24" s="227" t="b">
        <f t="shared" si="3"/>
        <v>0</v>
      </c>
      <c r="S24" s="273"/>
      <c r="T24" s="222"/>
      <c r="U24" s="222"/>
      <c r="V24" s="222"/>
      <c r="W24" s="222"/>
      <c r="X24" s="222"/>
      <c r="Y24" s="222"/>
      <c r="Z24" s="222"/>
    </row>
    <row r="25" spans="1:26" ht="20.100000000000001" customHeight="1" thickBot="1" x14ac:dyDescent="0.3">
      <c r="A25" s="300"/>
      <c r="B25" s="293"/>
      <c r="C25" s="265"/>
      <c r="D25" s="301" t="str">
        <f t="shared" si="0"/>
        <v/>
      </c>
      <c r="E25" s="265"/>
      <c r="F25" s="295" t="s">
        <v>140</v>
      </c>
      <c r="G25" s="295" t="s">
        <v>140</v>
      </c>
      <c r="H25" s="295" t="s">
        <v>140</v>
      </c>
      <c r="I25" s="295" t="s">
        <v>140</v>
      </c>
      <c r="J25" s="270" t="s">
        <v>39</v>
      </c>
      <c r="K25" s="274"/>
      <c r="L25" s="275"/>
      <c r="M25" s="275"/>
      <c r="N25" s="275"/>
      <c r="O25" s="299"/>
      <c r="P25" s="227" t="b">
        <f t="shared" si="1"/>
        <v>0</v>
      </c>
      <c r="Q25" s="227" t="b">
        <f t="shared" si="2"/>
        <v>0</v>
      </c>
      <c r="R25" s="227" t="b">
        <f t="shared" si="3"/>
        <v>0</v>
      </c>
      <c r="S25" s="273"/>
      <c r="T25" s="222"/>
      <c r="U25" s="222"/>
      <c r="V25" s="222"/>
      <c r="W25" s="222"/>
      <c r="X25" s="222"/>
      <c r="Y25" s="222"/>
      <c r="Z25" s="222"/>
    </row>
    <row r="26" spans="1:26" ht="20.100000000000001" customHeight="1" thickBot="1" x14ac:dyDescent="0.3">
      <c r="A26" s="582" t="s">
        <v>34</v>
      </c>
      <c r="B26" s="583"/>
      <c r="C26" s="302">
        <f>SUM(C11:C25)</f>
        <v>372.76</v>
      </c>
      <c r="D26" s="303">
        <f>SUM(D11:D25)</f>
        <v>0</v>
      </c>
      <c r="E26" s="302"/>
      <c r="F26" s="302">
        <f>SUM(F11:F25)</f>
        <v>372.76</v>
      </c>
      <c r="G26" s="304"/>
      <c r="H26" s="304"/>
      <c r="I26" s="304"/>
      <c r="J26" s="305"/>
      <c r="K26" s="305"/>
      <c r="L26" s="306"/>
      <c r="M26" s="306"/>
      <c r="N26" s="275"/>
      <c r="O26" s="299"/>
      <c r="P26" s="227" t="b">
        <f t="shared" si="1"/>
        <v>0</v>
      </c>
      <c r="Q26" s="227" t="b">
        <f t="shared" si="2"/>
        <v>0</v>
      </c>
      <c r="R26" s="227" t="b">
        <f t="shared" si="3"/>
        <v>0</v>
      </c>
      <c r="S26" s="273"/>
      <c r="T26" s="222"/>
      <c r="U26" s="222"/>
      <c r="V26" s="222"/>
      <c r="W26" s="222"/>
      <c r="X26" s="222"/>
      <c r="Y26" s="222"/>
      <c r="Z26" s="222"/>
    </row>
    <row r="27" spans="1:26" ht="20.100000000000001" customHeight="1" x14ac:dyDescent="0.25">
      <c r="A27" s="217"/>
      <c r="B27" s="307"/>
      <c r="C27" s="30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75"/>
      <c r="O27" s="299"/>
      <c r="P27" s="227" t="b">
        <f t="shared" si="1"/>
        <v>0</v>
      </c>
      <c r="Q27" s="227" t="b">
        <f t="shared" si="2"/>
        <v>0</v>
      </c>
      <c r="R27" s="227" t="b">
        <f t="shared" si="3"/>
        <v>0</v>
      </c>
      <c r="S27" s="273"/>
      <c r="T27" s="222"/>
      <c r="U27" s="222"/>
      <c r="V27" s="222"/>
      <c r="W27" s="222"/>
      <c r="X27" s="222"/>
      <c r="Y27" s="222"/>
      <c r="Z27" s="222"/>
    </row>
    <row r="28" spans="1:26" ht="20.100000000000001" customHeight="1" thickBot="1" x14ac:dyDescent="0.25">
      <c r="A28" s="308"/>
      <c r="B28" s="573" t="s">
        <v>35</v>
      </c>
      <c r="C28" s="574"/>
      <c r="D28" s="299"/>
      <c r="E28" s="222"/>
      <c r="F28" s="222"/>
      <c r="G28" s="222"/>
      <c r="H28" s="222"/>
      <c r="I28" s="222"/>
      <c r="J28" s="222"/>
      <c r="K28" s="222"/>
      <c r="L28" s="222"/>
      <c r="M28" s="222"/>
      <c r="N28" s="309"/>
      <c r="O28" s="220"/>
      <c r="P28" s="227"/>
      <c r="Q28" s="227"/>
      <c r="R28" s="227"/>
      <c r="S28" s="227"/>
      <c r="T28" s="222"/>
      <c r="U28" s="222"/>
      <c r="V28" s="222"/>
      <c r="W28" s="222"/>
      <c r="X28" s="222"/>
      <c r="Y28" s="222"/>
      <c r="Z28" s="222"/>
    </row>
    <row r="29" spans="1:26" ht="14.1" customHeight="1" x14ac:dyDescent="0.2">
      <c r="A29" s="308"/>
      <c r="B29" s="310" t="s">
        <v>36</v>
      </c>
      <c r="C29" s="311" t="s">
        <v>37</v>
      </c>
      <c r="D29" s="299"/>
      <c r="E29" s="222"/>
      <c r="F29" s="312"/>
      <c r="G29" s="222"/>
      <c r="H29" s="222"/>
      <c r="I29" s="222"/>
      <c r="J29" s="222"/>
      <c r="K29" s="222"/>
      <c r="L29" s="222"/>
      <c r="M29" s="222"/>
      <c r="N29" s="217"/>
      <c r="O29" s="222"/>
      <c r="P29" s="227"/>
      <c r="Q29" s="227"/>
      <c r="R29" s="227"/>
      <c r="S29" s="227"/>
      <c r="T29" s="222"/>
      <c r="U29" s="222"/>
      <c r="V29" s="222"/>
      <c r="W29" s="222"/>
      <c r="X29" s="222"/>
      <c r="Y29" s="222"/>
      <c r="Z29" s="222"/>
    </row>
    <row r="30" spans="1:26" ht="13.7" customHeight="1" x14ac:dyDescent="0.2">
      <c r="A30" s="308"/>
      <c r="B30" s="310" t="s">
        <v>31</v>
      </c>
      <c r="C30" s="311" t="s">
        <v>38</v>
      </c>
      <c r="D30" s="299"/>
      <c r="E30" s="222"/>
      <c r="F30" s="312">
        <f>F26+D26</f>
        <v>372.76</v>
      </c>
      <c r="G30" s="222"/>
      <c r="H30" s="222"/>
      <c r="I30" s="222"/>
      <c r="J30" s="222"/>
      <c r="K30" s="222"/>
      <c r="L30" s="222"/>
      <c r="M30" s="222"/>
      <c r="N30" s="222"/>
      <c r="O30" s="222"/>
      <c r="P30" s="227"/>
      <c r="Q30" s="227"/>
      <c r="R30" s="227"/>
      <c r="S30" s="227"/>
      <c r="T30" s="222"/>
      <c r="U30" s="222"/>
      <c r="V30" s="222"/>
      <c r="W30" s="222"/>
      <c r="X30" s="222"/>
      <c r="Y30" s="222"/>
      <c r="Z30" s="222"/>
    </row>
    <row r="31" spans="1:26" ht="13.7" customHeight="1" x14ac:dyDescent="0.2">
      <c r="A31" s="308"/>
      <c r="B31" s="310" t="s">
        <v>39</v>
      </c>
      <c r="C31" s="311" t="s">
        <v>40</v>
      </c>
      <c r="D31" s="299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7"/>
      <c r="Q31" s="227"/>
      <c r="R31" s="227"/>
      <c r="S31" s="227"/>
      <c r="T31" s="222"/>
      <c r="U31" s="222"/>
      <c r="V31" s="222"/>
      <c r="W31" s="222"/>
      <c r="X31" s="222"/>
      <c r="Y31" s="222"/>
      <c r="Z31" s="222"/>
    </row>
    <row r="32" spans="1:26" ht="13.7" customHeight="1" x14ac:dyDescent="0.2">
      <c r="A32" s="308"/>
      <c r="B32" s="313" t="s">
        <v>33</v>
      </c>
      <c r="C32" s="314" t="s">
        <v>41</v>
      </c>
      <c r="D32" s="299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7"/>
      <c r="Q32" s="227"/>
      <c r="R32" s="227"/>
      <c r="S32" s="227"/>
      <c r="T32" s="222"/>
      <c r="U32" s="222"/>
      <c r="V32" s="222"/>
      <c r="W32" s="222"/>
      <c r="X32" s="222"/>
      <c r="Y32" s="222"/>
      <c r="Z32" s="222"/>
    </row>
    <row r="33" spans="14:26" ht="13.7" customHeight="1" x14ac:dyDescent="0.2">
      <c r="N33" s="222"/>
      <c r="O33" s="222"/>
      <c r="P33" s="227"/>
      <c r="Q33" s="227"/>
      <c r="R33" s="227"/>
      <c r="S33" s="227"/>
      <c r="T33" s="222"/>
      <c r="U33" s="222"/>
      <c r="V33" s="222"/>
      <c r="W33" s="222"/>
      <c r="X33" s="222"/>
      <c r="Y33" s="222"/>
      <c r="Z33" s="222"/>
    </row>
    <row r="34" spans="14:26" ht="13.7" customHeight="1" x14ac:dyDescent="0.2">
      <c r="N34" s="222"/>
      <c r="O34" s="222"/>
      <c r="P34" s="315"/>
      <c r="Q34" s="315"/>
      <c r="R34" s="315"/>
      <c r="S34" s="315"/>
      <c r="T34" s="222"/>
      <c r="U34" s="222"/>
      <c r="V34" s="222"/>
      <c r="W34" s="222"/>
      <c r="X34" s="222"/>
      <c r="Y34" s="222"/>
      <c r="Z34" s="222"/>
    </row>
    <row r="35" spans="14:26" ht="13.5" customHeight="1" x14ac:dyDescent="0.2"/>
    <row r="36" spans="14:26" ht="13.5" customHeight="1" x14ac:dyDescent="0.2"/>
    <row r="37" spans="14:26" ht="13.5" customHeight="1" x14ac:dyDescent="0.2"/>
  </sheetData>
  <mergeCells count="6">
    <mergeCell ref="B28:C28"/>
    <mergeCell ref="B1:E1"/>
    <mergeCell ref="B3:E3"/>
    <mergeCell ref="G8:J8"/>
    <mergeCell ref="G9:J9"/>
    <mergeCell ref="A26:B26"/>
  </mergeCells>
  <conditionalFormatting sqref="E5 C5">
    <cfRule type="expression" dxfId="107" priority="1" stopIfTrue="1">
      <formula>ISBLANK(C5)</formula>
    </cfRule>
  </conditionalFormatting>
  <dataValidations count="2">
    <dataValidation type="date" allowBlank="1" showInputMessage="1" showErrorMessage="1" sqref="C5" xr:uid="{00000000-0002-0000-0700-000000000000}">
      <formula1>NOW()-120</formula1>
      <formula2>NOW()</formula2>
    </dataValidation>
    <dataValidation type="date" allowBlank="1" showInputMessage="1" showErrorMessage="1" sqref="E5" xr:uid="{00000000-0002-0000-0700-000001000000}">
      <formula1>C5+1</formula1>
      <formula2>NOW()</formula2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45DEF-77D3-4A3D-A2AB-090FF4E7266B}">
  <sheetPr>
    <tabColor rgb="FF00B0F0"/>
  </sheetPr>
  <dimension ref="A1:Z38"/>
  <sheetViews>
    <sheetView workbookViewId="0">
      <selection activeCell="H17" sqref="H17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14.25" x14ac:dyDescent="0.2">
      <c r="A1" s="316" t="s">
        <v>0</v>
      </c>
      <c r="B1" s="551" t="s">
        <v>1</v>
      </c>
      <c r="C1" s="552"/>
      <c r="D1" s="552"/>
      <c r="E1" s="553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">
      <c r="A2" s="62"/>
      <c r="N2" s="63"/>
    </row>
    <row r="3" spans="1:26" ht="14.25" x14ac:dyDescent="0.2">
      <c r="A3" s="64" t="s">
        <v>2</v>
      </c>
      <c r="B3" s="551" t="s">
        <v>271</v>
      </c>
      <c r="C3" s="552"/>
      <c r="D3" s="552"/>
      <c r="E3" s="553"/>
      <c r="F3" s="65"/>
      <c r="G3" s="65"/>
      <c r="H3" s="65"/>
      <c r="I3" s="65"/>
      <c r="J3" s="65"/>
      <c r="K3" s="65"/>
      <c r="N3" s="63"/>
    </row>
    <row r="4" spans="1:26" x14ac:dyDescent="0.2">
      <c r="A4" s="62"/>
      <c r="N4" s="63"/>
    </row>
    <row r="5" spans="1:26" ht="25.5" x14ac:dyDescent="0.2">
      <c r="A5" s="317" t="s">
        <v>3</v>
      </c>
      <c r="B5" s="318" t="s">
        <v>4</v>
      </c>
      <c r="C5" s="319">
        <v>44753</v>
      </c>
      <c r="D5" s="318" t="s">
        <v>5</v>
      </c>
      <c r="E5" s="319">
        <v>44783</v>
      </c>
      <c r="F5" s="65"/>
      <c r="G5" s="66"/>
      <c r="H5" s="67"/>
      <c r="I5" s="67"/>
      <c r="J5" s="67"/>
      <c r="K5" s="67"/>
      <c r="N5" s="63"/>
    </row>
    <row r="6" spans="1:26" x14ac:dyDescent="0.2">
      <c r="A6" s="62"/>
      <c r="N6" s="63"/>
    </row>
    <row r="7" spans="1:26" x14ac:dyDescent="0.2">
      <c r="A7" s="62"/>
      <c r="N7" s="63"/>
    </row>
    <row r="8" spans="1:26" x14ac:dyDescent="0.2">
      <c r="A8" s="485" t="s">
        <v>6</v>
      </c>
      <c r="B8" s="320" t="s">
        <v>7</v>
      </c>
      <c r="C8" s="320" t="s">
        <v>8</v>
      </c>
      <c r="D8" s="320" t="s">
        <v>7</v>
      </c>
      <c r="E8" s="320" t="s">
        <v>9</v>
      </c>
      <c r="F8" s="320" t="s">
        <v>10</v>
      </c>
      <c r="G8" s="549" t="s">
        <v>11</v>
      </c>
      <c r="H8" s="554"/>
      <c r="I8" s="554"/>
      <c r="J8" s="550"/>
      <c r="K8" s="485" t="s">
        <v>12</v>
      </c>
      <c r="L8" s="320" t="s">
        <v>13</v>
      </c>
      <c r="M8" s="321" t="s">
        <v>14</v>
      </c>
      <c r="N8" s="321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x14ac:dyDescent="0.2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555"/>
      <c r="H9" s="556"/>
      <c r="I9" s="556"/>
      <c r="J9" s="557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211" t="s">
        <v>26</v>
      </c>
      <c r="H10" s="211" t="s">
        <v>27</v>
      </c>
      <c r="I10" s="211" t="s">
        <v>28</v>
      </c>
      <c r="J10" s="211"/>
      <c r="K10" s="76" t="s">
        <v>29</v>
      </c>
      <c r="L10" s="77"/>
      <c r="M10" s="78"/>
      <c r="N10" s="79"/>
    </row>
    <row r="11" spans="1:26" ht="0.75" customHeight="1" x14ac:dyDescent="0.2">
      <c r="A11" s="80"/>
      <c r="B11" s="74"/>
      <c r="C11" s="74"/>
      <c r="D11" s="74"/>
      <c r="E11" s="74"/>
      <c r="F11" s="74"/>
      <c r="G11" s="211"/>
      <c r="H11" s="211"/>
      <c r="I11" s="211"/>
      <c r="J11" s="211"/>
      <c r="K11" s="211"/>
      <c r="L11" s="77"/>
      <c r="M11" s="78"/>
      <c r="N11" s="78"/>
    </row>
    <row r="12" spans="1:26" ht="15.75" x14ac:dyDescent="0.25">
      <c r="A12" s="501">
        <v>44767</v>
      </c>
      <c r="B12" s="502" t="s">
        <v>39</v>
      </c>
      <c r="C12" s="503">
        <v>1339.2</v>
      </c>
      <c r="D12" s="504">
        <v>223.2</v>
      </c>
      <c r="E12" s="503"/>
      <c r="F12" s="504">
        <v>1116</v>
      </c>
      <c r="G12" s="505">
        <v>260</v>
      </c>
      <c r="H12" s="505">
        <v>4014</v>
      </c>
      <c r="I12" s="505"/>
      <c r="J12" s="326" t="s">
        <v>39</v>
      </c>
      <c r="K12" s="326" t="s">
        <v>264</v>
      </c>
      <c r="L12" s="327" t="s">
        <v>265</v>
      </c>
      <c r="M12" s="327" t="s">
        <v>266</v>
      </c>
      <c r="N12" s="327" t="s">
        <v>140</v>
      </c>
      <c r="P12" t="b">
        <f t="shared" ref="P12:P31" si="0">OR(G12&lt;100,LEN(G12)=2)</f>
        <v>0</v>
      </c>
      <c r="Q12" t="b">
        <f t="shared" ref="Q12:Q31" si="1">OR(H12&lt;1000,LEN(H12)=3)</f>
        <v>0</v>
      </c>
      <c r="R12" t="b">
        <f t="shared" ref="R12:R31" si="2">IF(I12&lt;1000,TRUE)</f>
        <v>1</v>
      </c>
      <c r="S12" t="e">
        <f>OR(#REF!&lt;100000,LEN(#REF!)=5)</f>
        <v>#REF!</v>
      </c>
    </row>
    <row r="13" spans="1:26" ht="15.75" x14ac:dyDescent="0.25">
      <c r="A13" s="501">
        <v>44768</v>
      </c>
      <c r="B13" s="502" t="s">
        <v>39</v>
      </c>
      <c r="C13" s="503">
        <v>58.2</v>
      </c>
      <c r="D13" s="504">
        <v>9.6999999999999993</v>
      </c>
      <c r="E13" s="503"/>
      <c r="F13" s="504">
        <v>48.5</v>
      </c>
      <c r="G13" s="505">
        <v>260</v>
      </c>
      <c r="H13" s="505">
        <v>4014</v>
      </c>
      <c r="I13" s="505"/>
      <c r="J13" s="326" t="s">
        <v>39</v>
      </c>
      <c r="K13" s="326" t="s">
        <v>264</v>
      </c>
      <c r="L13" s="327" t="s">
        <v>267</v>
      </c>
      <c r="M13" s="327" t="s">
        <v>268</v>
      </c>
      <c r="N13" s="327" t="s">
        <v>140</v>
      </c>
      <c r="P13" t="b">
        <f t="shared" si="0"/>
        <v>0</v>
      </c>
      <c r="Q13" t="b">
        <f t="shared" si="1"/>
        <v>0</v>
      </c>
      <c r="R13" t="b">
        <f t="shared" si="2"/>
        <v>1</v>
      </c>
      <c r="S13" t="e">
        <f>OR(#REF!&lt;100000,LEN(#REF!)=5)</f>
        <v>#REF!</v>
      </c>
    </row>
    <row r="14" spans="1:26" ht="15.75" x14ac:dyDescent="0.25">
      <c r="A14" s="501">
        <v>44776</v>
      </c>
      <c r="B14" s="502" t="s">
        <v>39</v>
      </c>
      <c r="C14" s="503">
        <v>122.26</v>
      </c>
      <c r="D14" s="504">
        <v>20.38</v>
      </c>
      <c r="E14" s="503"/>
      <c r="F14" s="504">
        <v>101.88</v>
      </c>
      <c r="G14" s="505">
        <v>260</v>
      </c>
      <c r="H14" s="505">
        <v>4014</v>
      </c>
      <c r="I14" s="505"/>
      <c r="J14" s="326" t="s">
        <v>39</v>
      </c>
      <c r="K14" s="326" t="s">
        <v>264</v>
      </c>
      <c r="L14" s="506" t="s">
        <v>269</v>
      </c>
      <c r="M14" s="327" t="s">
        <v>270</v>
      </c>
      <c r="N14" s="327" t="s">
        <v>140</v>
      </c>
      <c r="P14" t="b">
        <f t="shared" si="0"/>
        <v>0</v>
      </c>
      <c r="Q14" t="b">
        <f t="shared" si="1"/>
        <v>0</v>
      </c>
      <c r="R14" t="b">
        <f t="shared" si="2"/>
        <v>1</v>
      </c>
      <c r="S14" t="e">
        <f>OR(#REF!&lt;100000,LEN(#REF!)=5)</f>
        <v>#REF!</v>
      </c>
    </row>
    <row r="15" spans="1:26" ht="15.75" x14ac:dyDescent="0.25">
      <c r="A15" s="501"/>
      <c r="B15" s="502"/>
      <c r="C15" s="503"/>
      <c r="D15" s="504"/>
      <c r="E15" s="503"/>
      <c r="F15" s="504"/>
      <c r="G15" s="505"/>
      <c r="H15" s="505"/>
      <c r="I15" s="505"/>
      <c r="J15" s="326"/>
      <c r="K15" s="326"/>
      <c r="L15" s="327"/>
      <c r="M15" s="327"/>
      <c r="N15" s="327" t="s">
        <v>140</v>
      </c>
      <c r="P15" t="b">
        <f t="shared" si="0"/>
        <v>1</v>
      </c>
      <c r="Q15" t="b">
        <f t="shared" si="1"/>
        <v>1</v>
      </c>
      <c r="R15" t="b">
        <f t="shared" si="2"/>
        <v>1</v>
      </c>
      <c r="S15" t="e">
        <f>OR(#REF!&lt;100000,LEN(#REF!)=5)</f>
        <v>#REF!</v>
      </c>
    </row>
    <row r="16" spans="1:26" ht="15.75" x14ac:dyDescent="0.25">
      <c r="A16" s="501"/>
      <c r="B16" s="502"/>
      <c r="C16" s="503"/>
      <c r="D16" s="504"/>
      <c r="E16" s="503"/>
      <c r="F16" s="504"/>
      <c r="G16" s="505"/>
      <c r="H16" s="505"/>
      <c r="I16" s="505"/>
      <c r="J16" s="326"/>
      <c r="K16" s="326"/>
      <c r="L16" s="327"/>
      <c r="M16" s="327"/>
      <c r="N16" s="327" t="s">
        <v>140</v>
      </c>
      <c r="P16" t="b">
        <f t="shared" si="0"/>
        <v>1</v>
      </c>
      <c r="Q16" t="b">
        <f t="shared" si="1"/>
        <v>1</v>
      </c>
      <c r="R16" t="b">
        <f t="shared" si="2"/>
        <v>1</v>
      </c>
      <c r="S16" t="e">
        <f>OR(#REF!&lt;100000,LEN(#REF!)=5)</f>
        <v>#REF!</v>
      </c>
    </row>
    <row r="17" spans="1:19" ht="15.75" x14ac:dyDescent="0.25">
      <c r="A17" s="501"/>
      <c r="B17" s="502"/>
      <c r="C17" s="503"/>
      <c r="D17" s="504"/>
      <c r="E17" s="503"/>
      <c r="F17" s="504"/>
      <c r="G17" s="505"/>
      <c r="H17" s="505"/>
      <c r="I17" s="505"/>
      <c r="J17" s="326"/>
      <c r="K17" s="326"/>
      <c r="L17" s="327"/>
      <c r="M17" s="327"/>
      <c r="N17" s="327" t="s">
        <v>140</v>
      </c>
      <c r="P17" t="b">
        <f t="shared" si="0"/>
        <v>1</v>
      </c>
      <c r="Q17" t="b">
        <f t="shared" si="1"/>
        <v>1</v>
      </c>
      <c r="R17" t="b">
        <f t="shared" si="2"/>
        <v>1</v>
      </c>
      <c r="S17" t="e">
        <f>OR(#REF!&lt;100000,LEN(#REF!)=5)</f>
        <v>#REF!</v>
      </c>
    </row>
    <row r="18" spans="1:19" ht="15.75" x14ac:dyDescent="0.25">
      <c r="A18" s="501"/>
      <c r="B18" s="502"/>
      <c r="C18" s="503"/>
      <c r="D18" s="504"/>
      <c r="E18" s="503"/>
      <c r="F18" s="504"/>
      <c r="G18" s="505"/>
      <c r="H18" s="505"/>
      <c r="I18" s="505"/>
      <c r="J18" s="326"/>
      <c r="K18" s="326"/>
      <c r="L18" s="327"/>
      <c r="M18" s="507"/>
      <c r="N18" s="327" t="s">
        <v>140</v>
      </c>
      <c r="P18" t="b">
        <f t="shared" si="0"/>
        <v>1</v>
      </c>
      <c r="Q18" t="b">
        <f t="shared" si="1"/>
        <v>1</v>
      </c>
      <c r="R18" t="b">
        <f t="shared" si="2"/>
        <v>1</v>
      </c>
      <c r="S18" t="e">
        <f>OR(#REF!&lt;100000,LEN(#REF!)=5)</f>
        <v>#REF!</v>
      </c>
    </row>
    <row r="19" spans="1:19" ht="15.75" x14ac:dyDescent="0.25">
      <c r="A19" s="501"/>
      <c r="B19" s="502"/>
      <c r="C19" s="503"/>
      <c r="D19" s="504"/>
      <c r="E19" s="503"/>
      <c r="F19" s="504"/>
      <c r="G19" s="505"/>
      <c r="H19" s="505"/>
      <c r="I19" s="505"/>
      <c r="J19" s="326"/>
      <c r="K19" s="326"/>
      <c r="L19" s="327"/>
      <c r="M19" s="327"/>
      <c r="N19" s="327"/>
      <c r="P19" t="b">
        <f t="shared" si="0"/>
        <v>1</v>
      </c>
      <c r="Q19" t="b">
        <f t="shared" si="1"/>
        <v>1</v>
      </c>
      <c r="R19" t="b">
        <f t="shared" si="2"/>
        <v>1</v>
      </c>
      <c r="S19" t="e">
        <f>OR(#REF!&lt;100000,LEN(#REF!)=5)</f>
        <v>#REF!</v>
      </c>
    </row>
    <row r="20" spans="1:19" ht="15.75" x14ac:dyDescent="0.25">
      <c r="A20" s="501"/>
      <c r="B20" s="502"/>
      <c r="C20" s="503"/>
      <c r="D20" s="504"/>
      <c r="E20" s="503"/>
      <c r="F20" s="504"/>
      <c r="G20" s="505"/>
      <c r="H20" s="505"/>
      <c r="I20" s="505"/>
      <c r="J20" s="326"/>
      <c r="K20" s="326"/>
      <c r="L20" s="327"/>
      <c r="M20" s="327"/>
      <c r="N20" s="327"/>
      <c r="P20" t="b">
        <f t="shared" si="0"/>
        <v>1</v>
      </c>
      <c r="Q20" t="b">
        <f t="shared" si="1"/>
        <v>1</v>
      </c>
      <c r="R20" t="b">
        <f t="shared" si="2"/>
        <v>1</v>
      </c>
      <c r="S20" t="e">
        <f>OR(#REF!&lt;100000,LEN(#REF!)=5)</f>
        <v>#REF!</v>
      </c>
    </row>
    <row r="21" spans="1:19" ht="15.75" x14ac:dyDescent="0.25">
      <c r="A21" s="501"/>
      <c r="B21" s="502"/>
      <c r="C21" s="503"/>
      <c r="D21" s="504"/>
      <c r="E21" s="503"/>
      <c r="F21" s="504"/>
      <c r="G21" s="505"/>
      <c r="H21" s="505"/>
      <c r="I21" s="505"/>
      <c r="J21" s="326"/>
      <c r="K21" s="326"/>
      <c r="L21" s="327"/>
      <c r="M21" s="327"/>
      <c r="N21" s="327"/>
      <c r="P21" t="b">
        <f t="shared" si="0"/>
        <v>1</v>
      </c>
      <c r="Q21" t="b">
        <f t="shared" si="1"/>
        <v>1</v>
      </c>
      <c r="R21" t="b">
        <f t="shared" si="2"/>
        <v>1</v>
      </c>
      <c r="S21" t="e">
        <f>OR(#REF!&lt;100000,LEN(#REF!)=5)</f>
        <v>#REF!</v>
      </c>
    </row>
    <row r="22" spans="1:19" ht="15.75" x14ac:dyDescent="0.25">
      <c r="A22" s="501"/>
      <c r="B22" s="502"/>
      <c r="C22" s="503"/>
      <c r="D22" s="504"/>
      <c r="E22" s="503"/>
      <c r="F22" s="504"/>
      <c r="G22" s="505"/>
      <c r="H22" s="505"/>
      <c r="I22" s="505"/>
      <c r="J22" s="326"/>
      <c r="K22" s="326"/>
      <c r="L22" s="327"/>
      <c r="M22" s="327"/>
      <c r="N22" s="327"/>
      <c r="P22" t="b">
        <f t="shared" si="0"/>
        <v>1</v>
      </c>
      <c r="Q22" t="b">
        <f t="shared" si="1"/>
        <v>1</v>
      </c>
      <c r="R22" t="b">
        <f t="shared" si="2"/>
        <v>1</v>
      </c>
      <c r="S22" t="e">
        <f>OR(#REF!&lt;100000,LEN(#REF!)=5)</f>
        <v>#REF!</v>
      </c>
    </row>
    <row r="23" spans="1:19" ht="15.75" x14ac:dyDescent="0.25">
      <c r="A23" s="501"/>
      <c r="B23" s="502"/>
      <c r="C23" s="503"/>
      <c r="D23" s="504"/>
      <c r="E23" s="508"/>
      <c r="F23" s="504"/>
      <c r="G23" s="505"/>
      <c r="H23" s="505"/>
      <c r="I23" s="505"/>
      <c r="J23" s="326"/>
      <c r="K23" s="326"/>
      <c r="L23" s="327"/>
      <c r="M23" s="327"/>
      <c r="N23" s="327"/>
      <c r="P23" t="b">
        <f t="shared" si="0"/>
        <v>1</v>
      </c>
      <c r="Q23" t="b">
        <f t="shared" si="1"/>
        <v>1</v>
      </c>
      <c r="R23" t="b">
        <f t="shared" si="2"/>
        <v>1</v>
      </c>
      <c r="S23" t="e">
        <f>OR(#REF!&lt;100000,LEN(#REF!)=5)</f>
        <v>#REF!</v>
      </c>
    </row>
    <row r="24" spans="1:19" ht="15.75" x14ac:dyDescent="0.25">
      <c r="A24" s="501"/>
      <c r="B24" s="502"/>
      <c r="C24" s="503"/>
      <c r="D24" s="504"/>
      <c r="E24" s="503"/>
      <c r="F24" s="504"/>
      <c r="G24" s="505"/>
      <c r="H24" s="505"/>
      <c r="I24" s="505"/>
      <c r="J24" s="326"/>
      <c r="K24" s="326"/>
      <c r="L24" s="327"/>
      <c r="M24" s="327"/>
      <c r="N24" s="327"/>
      <c r="P24" t="b">
        <f t="shared" si="0"/>
        <v>1</v>
      </c>
      <c r="Q24" t="b">
        <f t="shared" si="1"/>
        <v>1</v>
      </c>
      <c r="R24" t="b">
        <f t="shared" si="2"/>
        <v>1</v>
      </c>
      <c r="S24" t="e">
        <f>OR(#REF!&lt;100000,LEN(#REF!)=5)</f>
        <v>#REF!</v>
      </c>
    </row>
    <row r="25" spans="1:19" ht="15.75" x14ac:dyDescent="0.25">
      <c r="A25" s="501"/>
      <c r="B25" s="502"/>
      <c r="C25" s="503"/>
      <c r="D25" s="504"/>
      <c r="E25" s="503"/>
      <c r="F25" s="504"/>
      <c r="G25" s="505"/>
      <c r="H25" s="505"/>
      <c r="I25" s="505"/>
      <c r="J25" s="326"/>
      <c r="K25" s="326"/>
      <c r="L25" s="327"/>
      <c r="M25" s="327"/>
      <c r="N25" s="327"/>
      <c r="P25" t="b">
        <f t="shared" si="0"/>
        <v>1</v>
      </c>
      <c r="Q25" t="b">
        <f t="shared" si="1"/>
        <v>1</v>
      </c>
      <c r="R25" t="b">
        <f t="shared" si="2"/>
        <v>1</v>
      </c>
      <c r="S25" t="e">
        <f>OR(#REF!&lt;100000,LEN(#REF!)=5)</f>
        <v>#REF!</v>
      </c>
    </row>
    <row r="26" spans="1:19" ht="15.75" x14ac:dyDescent="0.25">
      <c r="A26" s="501"/>
      <c r="B26" s="502"/>
      <c r="C26" s="503"/>
      <c r="D26" s="504"/>
      <c r="E26" s="503"/>
      <c r="F26" s="504"/>
      <c r="G26" s="505"/>
      <c r="H26" s="505"/>
      <c r="I26" s="505"/>
      <c r="J26" s="326"/>
      <c r="K26" s="326"/>
      <c r="L26" s="327"/>
      <c r="M26" s="327"/>
      <c r="N26" s="327"/>
      <c r="P26" t="b">
        <f t="shared" si="0"/>
        <v>1</v>
      </c>
      <c r="Q26" t="b">
        <f t="shared" si="1"/>
        <v>1</v>
      </c>
      <c r="R26" t="b">
        <f t="shared" si="2"/>
        <v>1</v>
      </c>
      <c r="S26" t="e">
        <f>OR(#REF!&lt;100000,LEN(#REF!)=5)</f>
        <v>#REF!</v>
      </c>
    </row>
    <row r="27" spans="1:19" ht="15.75" x14ac:dyDescent="0.25">
      <c r="A27" s="501"/>
      <c r="B27" s="502"/>
      <c r="C27" s="503"/>
      <c r="D27" s="504"/>
      <c r="E27" s="503"/>
      <c r="F27" s="504"/>
      <c r="G27" s="505"/>
      <c r="H27" s="505"/>
      <c r="I27" s="505"/>
      <c r="J27" s="326"/>
      <c r="K27" s="326"/>
      <c r="L27" s="327"/>
      <c r="M27" s="327"/>
      <c r="N27" s="327"/>
      <c r="P27" t="b">
        <f t="shared" si="0"/>
        <v>1</v>
      </c>
      <c r="Q27" t="b">
        <f t="shared" si="1"/>
        <v>1</v>
      </c>
      <c r="R27" t="b">
        <f t="shared" si="2"/>
        <v>1</v>
      </c>
      <c r="S27" t="e">
        <f>OR(#REF!&lt;100000,LEN(#REF!)=5)</f>
        <v>#REF!</v>
      </c>
    </row>
    <row r="28" spans="1:19" ht="15.75" x14ac:dyDescent="0.25">
      <c r="A28" s="501"/>
      <c r="B28" s="502"/>
      <c r="C28" s="503"/>
      <c r="D28" s="504"/>
      <c r="E28" s="503"/>
      <c r="F28" s="504"/>
      <c r="G28" s="505"/>
      <c r="H28" s="505"/>
      <c r="I28" s="505"/>
      <c r="J28" s="326"/>
      <c r="K28" s="326"/>
      <c r="L28" s="327"/>
      <c r="M28" s="327"/>
      <c r="N28" s="327"/>
      <c r="P28" t="b">
        <f t="shared" si="0"/>
        <v>1</v>
      </c>
      <c r="Q28" t="b">
        <f t="shared" si="1"/>
        <v>1</v>
      </c>
      <c r="R28" t="b">
        <f t="shared" si="2"/>
        <v>1</v>
      </c>
      <c r="S28" t="e">
        <f>OR(#REF!&lt;100000,LEN(#REF!)=5)</f>
        <v>#REF!</v>
      </c>
    </row>
    <row r="29" spans="1:19" ht="15.75" x14ac:dyDescent="0.25">
      <c r="A29" s="501"/>
      <c r="B29" s="502"/>
      <c r="C29" s="503"/>
      <c r="D29" s="504"/>
      <c r="E29" s="503"/>
      <c r="F29" s="504"/>
      <c r="G29" s="505"/>
      <c r="H29" s="505"/>
      <c r="I29" s="505"/>
      <c r="J29" s="326"/>
      <c r="K29" s="326"/>
      <c r="L29" s="327"/>
      <c r="M29" s="327"/>
      <c r="N29" s="327"/>
      <c r="P29" t="b">
        <f t="shared" si="0"/>
        <v>1</v>
      </c>
      <c r="Q29" t="b">
        <f t="shared" si="1"/>
        <v>1</v>
      </c>
      <c r="R29" t="b">
        <f t="shared" si="2"/>
        <v>1</v>
      </c>
      <c r="S29" t="e">
        <f>OR(#REF!&lt;100000,LEN(#REF!)=5)</f>
        <v>#REF!</v>
      </c>
    </row>
    <row r="30" spans="1:19" ht="15.75" x14ac:dyDescent="0.25">
      <c r="A30" s="501"/>
      <c r="B30" s="502"/>
      <c r="C30" s="503"/>
      <c r="D30" s="504"/>
      <c r="E30" s="503"/>
      <c r="F30" s="504"/>
      <c r="G30" s="505"/>
      <c r="H30" s="505"/>
      <c r="I30" s="505"/>
      <c r="J30" s="326"/>
      <c r="K30" s="326"/>
      <c r="L30" s="327"/>
      <c r="M30" s="327"/>
      <c r="N30" s="327"/>
      <c r="P30" t="b">
        <f t="shared" si="0"/>
        <v>1</v>
      </c>
      <c r="Q30" t="b">
        <f t="shared" si="1"/>
        <v>1</v>
      </c>
      <c r="R30" t="b">
        <f t="shared" si="2"/>
        <v>1</v>
      </c>
      <c r="S30" t="e">
        <f>OR(#REF!&lt;100000,LEN(#REF!)=5)</f>
        <v>#REF!</v>
      </c>
    </row>
    <row r="31" spans="1:19" ht="16.5" thickBot="1" x14ac:dyDescent="0.3">
      <c r="A31" s="509"/>
      <c r="B31" s="502"/>
      <c r="C31" s="503"/>
      <c r="D31" s="510" t="str">
        <f t="shared" ref="D31" si="3">IF(B31="S",IF(ISBLANK(E31),ROUND(C31*0.2/1.2,2),E31),"")</f>
        <v/>
      </c>
      <c r="E31" s="503"/>
      <c r="F31" s="504" t="s">
        <v>140</v>
      </c>
      <c r="G31" s="505" t="s">
        <v>140</v>
      </c>
      <c r="H31" s="505" t="s">
        <v>140</v>
      </c>
      <c r="I31" s="505" t="s">
        <v>140</v>
      </c>
      <c r="J31" s="326"/>
      <c r="K31" s="326"/>
      <c r="L31" s="327"/>
      <c r="M31" s="327"/>
      <c r="N31" s="327"/>
      <c r="P31" t="b">
        <f t="shared" si="0"/>
        <v>0</v>
      </c>
      <c r="Q31" t="b">
        <f t="shared" si="1"/>
        <v>0</v>
      </c>
      <c r="R31" t="b">
        <f t="shared" si="2"/>
        <v>0</v>
      </c>
      <c r="S31" t="e">
        <f>OR(#REF!&lt;100000,LEN(#REF!)=5)</f>
        <v>#REF!</v>
      </c>
    </row>
    <row r="32" spans="1:19" ht="16.5" thickBot="1" x14ac:dyDescent="0.3">
      <c r="A32" s="584" t="s">
        <v>34</v>
      </c>
      <c r="B32" s="585"/>
      <c r="C32" s="511">
        <f>SUM(C12:C31)</f>
        <v>1519.66</v>
      </c>
      <c r="D32" s="511">
        <f>SUM(D12:D31)</f>
        <v>253.27999999999997</v>
      </c>
      <c r="E32" s="511"/>
      <c r="F32" s="511">
        <f>SUM(F12:F31)</f>
        <v>1266.3800000000001</v>
      </c>
      <c r="G32" s="512"/>
      <c r="H32" s="512"/>
      <c r="I32" s="512"/>
      <c r="J32" s="513"/>
      <c r="K32" s="513"/>
      <c r="L32" s="514"/>
      <c r="M32" s="515"/>
      <c r="N32" s="516"/>
    </row>
    <row r="34" spans="2:5" x14ac:dyDescent="0.2">
      <c r="B34" s="549" t="s">
        <v>35</v>
      </c>
      <c r="C34" s="550"/>
    </row>
    <row r="35" spans="2:5" x14ac:dyDescent="0.2">
      <c r="B35" s="90" t="s">
        <v>36</v>
      </c>
      <c r="C35" s="91" t="s">
        <v>37</v>
      </c>
    </row>
    <row r="36" spans="2:5" x14ac:dyDescent="0.2">
      <c r="B36" s="90" t="s">
        <v>31</v>
      </c>
      <c r="C36" s="91" t="s">
        <v>38</v>
      </c>
    </row>
    <row r="37" spans="2:5" x14ac:dyDescent="0.2">
      <c r="B37" s="90" t="s">
        <v>39</v>
      </c>
      <c r="C37" s="91" t="s">
        <v>40</v>
      </c>
      <c r="E37" s="56"/>
    </row>
    <row r="38" spans="2:5" x14ac:dyDescent="0.2">
      <c r="B38" s="78" t="s">
        <v>33</v>
      </c>
      <c r="C38" s="92" t="s">
        <v>41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106" priority="4" stopIfTrue="1">
      <formula>SUM($P12:$T12)&gt;0</formula>
    </cfRule>
  </conditionalFormatting>
  <conditionalFormatting sqref="E5 C12:C31 C5 B1:E1 B3:E3">
    <cfRule type="expression" dxfId="105" priority="5" stopIfTrue="1">
      <formula>ISBLANK(B1)</formula>
    </cfRule>
  </conditionalFormatting>
  <conditionalFormatting sqref="L12:N12 L19:N31 L15:N17 M14:N14">
    <cfRule type="expression" dxfId="104" priority="6" stopIfTrue="1">
      <formula>AND(NOT(ISBLANK($C12)),ISBLANK(L12))</formula>
    </cfRule>
  </conditionalFormatting>
  <conditionalFormatting sqref="B12:B31">
    <cfRule type="expression" dxfId="103" priority="7" stopIfTrue="1">
      <formula>AND(NOT(ISBLANK(C12)),ISBLANK(B12))</formula>
    </cfRule>
  </conditionalFormatting>
  <conditionalFormatting sqref="A12:A31">
    <cfRule type="expression" dxfId="102" priority="8" stopIfTrue="1">
      <formula>AND(NOT(ISBLANK(C12)),ISBLANK(A12))</formula>
    </cfRule>
  </conditionalFormatting>
  <conditionalFormatting sqref="E12:E21 E24:E31">
    <cfRule type="expression" dxfId="101" priority="9" stopIfTrue="1">
      <formula>AND(NOT(ISBLANK(C12)),ISBLANK(E12),B12="S")</formula>
    </cfRule>
  </conditionalFormatting>
  <conditionalFormatting sqref="M13:N13">
    <cfRule type="expression" dxfId="100" priority="10" stopIfTrue="1">
      <formula>AND(NOT(ISBLANK($C18)),ISBLANK(M13))</formula>
    </cfRule>
  </conditionalFormatting>
  <conditionalFormatting sqref="N18">
    <cfRule type="expression" dxfId="99" priority="2" stopIfTrue="1">
      <formula>AND(NOT(ISBLANK($C18)),ISBLANK(N18))</formula>
    </cfRule>
  </conditionalFormatting>
  <conditionalFormatting sqref="L18">
    <cfRule type="expression" dxfId="98" priority="1" stopIfTrue="1">
      <formula>AND(NOT(ISBLANK($C18)),ISBLANK(L18))</formula>
    </cfRule>
  </conditionalFormatting>
  <conditionalFormatting sqref="E22">
    <cfRule type="expression" dxfId="97" priority="11" stopIfTrue="1">
      <formula>AND(NOT(ISBLANK(C23)),ISBLANK(E22),B23="S")</formula>
    </cfRule>
  </conditionalFormatting>
  <conditionalFormatting sqref="L13">
    <cfRule type="expression" dxfId="96" priority="12" stopIfTrue="1">
      <formula>AND(NOT(ISBLANK($C14)),ISBLANK(L13))</formula>
    </cfRule>
  </conditionalFormatting>
  <dataValidations count="4">
    <dataValidation type="list" allowBlank="1" showInputMessage="1" showErrorMessage="1" sqref="B1:E1" xr:uid="{EA753593-A85E-4E7F-8FDA-E7B1F2E41953}">
      <formula1>"BARCLAYCARD,CORPORATE CARD"</formula1>
    </dataValidation>
    <dataValidation type="date" allowBlank="1" showInputMessage="1" showErrorMessage="1" sqref="E5" xr:uid="{C89C9797-D194-431B-B6AE-32FCA052496C}">
      <formula1>C5+1</formula1>
      <formula2>NOW()</formula2>
    </dataValidation>
    <dataValidation type="date" allowBlank="1" showInputMessage="1" showErrorMessage="1" sqref="C5" xr:uid="{AE1746AB-B20A-43F7-8D77-C89D4D80786E}">
      <formula1>NOW()-120</formula1>
      <formula2>NOW()</formula2>
    </dataValidation>
    <dataValidation type="list" allowBlank="1" showInputMessage="1" showErrorMessage="1" sqref="B12:B31" xr:uid="{75AE5494-4CF2-40F8-946F-FC6268C9C131}">
      <formula1>$B$35:$B$38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Y54"/>
  <sheetViews>
    <sheetView topLeftCell="A28" workbookViewId="0">
      <selection activeCell="C20" sqref="C20"/>
    </sheetView>
  </sheetViews>
  <sheetFormatPr defaultColWidth="9.140625" defaultRowHeight="12.75" outlineLevelCol="1" x14ac:dyDescent="0.2"/>
  <cols>
    <col min="1" max="1" width="11.85546875" style="106" bestFit="1" customWidth="1"/>
    <col min="2" max="2" width="10.42578125" style="106" customWidth="1"/>
    <col min="3" max="3" width="23.28515625" style="106" customWidth="1"/>
    <col min="4" max="6" width="15.7109375" style="106" customWidth="1"/>
    <col min="7" max="7" width="8.42578125" style="106" customWidth="1"/>
    <col min="8" max="8" width="9" style="106" customWidth="1"/>
    <col min="9" max="9" width="11.7109375" style="106" bestFit="1" customWidth="1"/>
    <col min="10" max="10" width="29.7109375" style="106" customWidth="1"/>
    <col min="11" max="11" width="50.7109375" style="106" customWidth="1"/>
    <col min="12" max="13" width="27.42578125" style="106" customWidth="1"/>
    <col min="14" max="14" width="9.140625" style="106"/>
    <col min="15" max="18" width="0" style="106" hidden="1" customWidth="1" outlineLevel="1"/>
    <col min="19" max="19" width="9.140625" style="106" collapsed="1"/>
    <col min="20" max="16384" width="9.140625" style="106"/>
  </cols>
  <sheetData>
    <row r="1" spans="1:25" ht="36.75" customHeight="1" x14ac:dyDescent="0.2">
      <c r="A1" s="461" t="s">
        <v>0</v>
      </c>
      <c r="B1" s="588" t="s">
        <v>1</v>
      </c>
      <c r="C1" s="589"/>
      <c r="D1" s="589"/>
      <c r="E1" s="590"/>
      <c r="F1" s="115"/>
      <c r="G1" s="115"/>
      <c r="H1" s="115"/>
      <c r="I1" s="115"/>
      <c r="J1" s="115"/>
      <c r="K1" s="116"/>
      <c r="L1" s="116"/>
      <c r="M1" s="117"/>
    </row>
    <row r="2" spans="1:25" x14ac:dyDescent="0.2">
      <c r="A2" s="118"/>
      <c r="M2" s="119"/>
    </row>
    <row r="3" spans="1:25" ht="36.75" customHeight="1" x14ac:dyDescent="0.2">
      <c r="A3" s="120" t="s">
        <v>2</v>
      </c>
      <c r="B3" s="588" t="s">
        <v>95</v>
      </c>
      <c r="C3" s="589"/>
      <c r="D3" s="589"/>
      <c r="E3" s="590"/>
      <c r="F3" s="113"/>
      <c r="G3" s="113"/>
      <c r="H3" s="113"/>
      <c r="I3" s="113"/>
      <c r="J3" s="113"/>
      <c r="M3" s="119"/>
    </row>
    <row r="4" spans="1:25" x14ac:dyDescent="0.2">
      <c r="A4" s="118"/>
      <c r="M4" s="119"/>
    </row>
    <row r="5" spans="1:25" ht="36" customHeight="1" x14ac:dyDescent="0.2">
      <c r="A5" s="462" t="s">
        <v>3</v>
      </c>
      <c r="B5" s="463" t="s">
        <v>4</v>
      </c>
      <c r="C5" s="464">
        <v>44753</v>
      </c>
      <c r="D5" s="463" t="s">
        <v>5</v>
      </c>
      <c r="E5" s="465" t="s">
        <v>214</v>
      </c>
      <c r="F5" s="113"/>
      <c r="G5" s="121"/>
      <c r="H5" s="112"/>
      <c r="I5" s="112"/>
      <c r="J5" s="112"/>
      <c r="M5" s="119"/>
    </row>
    <row r="6" spans="1:25" x14ac:dyDescent="0.2">
      <c r="A6" s="118"/>
      <c r="M6" s="119"/>
    </row>
    <row r="7" spans="1:25" x14ac:dyDescent="0.2">
      <c r="A7" s="118"/>
      <c r="M7" s="119"/>
    </row>
    <row r="8" spans="1:25" x14ac:dyDescent="0.2">
      <c r="A8" s="466" t="s">
        <v>6</v>
      </c>
      <c r="B8" s="467" t="s">
        <v>7</v>
      </c>
      <c r="C8" s="467" t="s">
        <v>8</v>
      </c>
      <c r="D8" s="467" t="s">
        <v>7</v>
      </c>
      <c r="E8" s="467" t="s">
        <v>9</v>
      </c>
      <c r="F8" s="467" t="s">
        <v>10</v>
      </c>
      <c r="G8" s="586" t="s">
        <v>11</v>
      </c>
      <c r="H8" s="591"/>
      <c r="I8" s="591"/>
      <c r="J8" s="467" t="s">
        <v>12</v>
      </c>
      <c r="K8" s="467" t="s">
        <v>13</v>
      </c>
      <c r="L8" s="468" t="s">
        <v>14</v>
      </c>
      <c r="M8" s="468" t="s">
        <v>15</v>
      </c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</row>
    <row r="9" spans="1:25" x14ac:dyDescent="0.2">
      <c r="A9" s="94" t="s">
        <v>16</v>
      </c>
      <c r="B9" s="95" t="s">
        <v>17</v>
      </c>
      <c r="C9" s="95" t="s">
        <v>18</v>
      </c>
      <c r="D9" s="95" t="s">
        <v>18</v>
      </c>
      <c r="E9" s="95" t="s">
        <v>19</v>
      </c>
      <c r="F9" s="95" t="s">
        <v>18</v>
      </c>
      <c r="G9" s="592"/>
      <c r="H9" s="593"/>
      <c r="I9" s="593"/>
      <c r="J9" s="95" t="s">
        <v>20</v>
      </c>
      <c r="K9" s="95" t="s">
        <v>21</v>
      </c>
      <c r="L9" s="96"/>
      <c r="M9" s="97" t="s">
        <v>22</v>
      </c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</row>
    <row r="10" spans="1:25" x14ac:dyDescent="0.2">
      <c r="A10" s="98" t="s">
        <v>23</v>
      </c>
      <c r="B10" s="99" t="s">
        <v>24</v>
      </c>
      <c r="C10" s="99" t="s">
        <v>25</v>
      </c>
      <c r="D10" s="99" t="s">
        <v>25</v>
      </c>
      <c r="E10" s="99" t="s">
        <v>25</v>
      </c>
      <c r="F10" s="99" t="s">
        <v>25</v>
      </c>
      <c r="G10" s="100" t="s">
        <v>26</v>
      </c>
      <c r="H10" s="100" t="s">
        <v>27</v>
      </c>
      <c r="I10" s="122" t="s">
        <v>28</v>
      </c>
      <c r="J10" s="101" t="s">
        <v>29</v>
      </c>
      <c r="K10" s="102"/>
      <c r="L10" s="103"/>
      <c r="M10" s="104"/>
    </row>
    <row r="11" spans="1:25" ht="0.75" customHeight="1" x14ac:dyDescent="0.2">
      <c r="A11" s="105"/>
      <c r="B11" s="99"/>
      <c r="C11" s="99"/>
      <c r="D11" s="99"/>
      <c r="E11" s="99"/>
      <c r="F11" s="99"/>
      <c r="G11" s="123"/>
      <c r="H11" s="123"/>
      <c r="I11" s="123"/>
      <c r="J11" s="100" t="s">
        <v>30</v>
      </c>
      <c r="K11" s="102"/>
      <c r="L11" s="103"/>
      <c r="M11" s="103"/>
    </row>
    <row r="12" spans="1:25" ht="15.75" x14ac:dyDescent="0.25">
      <c r="A12" s="114">
        <v>44756</v>
      </c>
      <c r="B12" s="469" t="s">
        <v>39</v>
      </c>
      <c r="C12" s="470">
        <v>83.7</v>
      </c>
      <c r="D12" s="470">
        <v>13.95</v>
      </c>
      <c r="E12" s="471"/>
      <c r="F12" s="470">
        <v>69.75</v>
      </c>
      <c r="G12" s="472">
        <v>110</v>
      </c>
      <c r="H12" s="333">
        <v>2001</v>
      </c>
      <c r="I12" s="124"/>
      <c r="J12" s="473" t="s">
        <v>95</v>
      </c>
      <c r="K12" s="474" t="s">
        <v>215</v>
      </c>
      <c r="L12" s="475" t="s">
        <v>127</v>
      </c>
      <c r="M12" s="475" t="s">
        <v>125</v>
      </c>
      <c r="O12" s="106" t="b">
        <f t="shared" ref="O12:O46" si="0">OR(G12&lt;100,LEN(G12)=2)</f>
        <v>0</v>
      </c>
      <c r="P12" s="106" t="b">
        <f t="shared" ref="P12:P46" si="1">OR(H12&lt;1000,LEN(H12)=3)</f>
        <v>0</v>
      </c>
      <c r="Q12" s="106" t="b">
        <f t="shared" ref="Q12:Q46" si="2">IF(I12&lt;1000,TRUE)</f>
        <v>1</v>
      </c>
      <c r="R12" s="106" t="e">
        <f>OR(#REF!&lt;100000,LEN(#REF!)=5)</f>
        <v>#REF!</v>
      </c>
    </row>
    <row r="13" spans="1:25" ht="20.100000000000001" customHeight="1" x14ac:dyDescent="0.25">
      <c r="A13" s="114">
        <v>44756</v>
      </c>
      <c r="B13" s="469" t="s">
        <v>39</v>
      </c>
      <c r="C13" s="470">
        <v>219.67</v>
      </c>
      <c r="D13" s="470">
        <v>36.61</v>
      </c>
      <c r="E13" s="471"/>
      <c r="F13" s="470">
        <v>183.06</v>
      </c>
      <c r="G13" s="125">
        <v>110</v>
      </c>
      <c r="H13" s="333">
        <v>4001</v>
      </c>
      <c r="I13" s="126"/>
      <c r="J13" s="473" t="s">
        <v>95</v>
      </c>
      <c r="K13" s="474" t="s">
        <v>216</v>
      </c>
      <c r="L13" s="475" t="s">
        <v>217</v>
      </c>
      <c r="M13" s="476" t="s">
        <v>125</v>
      </c>
      <c r="N13" s="113"/>
      <c r="O13" s="106" t="b">
        <f t="shared" si="0"/>
        <v>0</v>
      </c>
      <c r="P13" s="106" t="b">
        <f t="shared" si="1"/>
        <v>0</v>
      </c>
      <c r="Q13" s="106" t="b">
        <f t="shared" si="2"/>
        <v>1</v>
      </c>
      <c r="R13" s="106" t="e">
        <f>OR(#REF!&lt;100000,LEN(#REF!)=5)</f>
        <v>#REF!</v>
      </c>
    </row>
    <row r="14" spans="1:25" ht="20.100000000000001" customHeight="1" x14ac:dyDescent="0.25">
      <c r="A14" s="114">
        <v>44757</v>
      </c>
      <c r="B14" s="469" t="s">
        <v>39</v>
      </c>
      <c r="C14" s="470">
        <v>137.91999999999999</v>
      </c>
      <c r="D14" s="470">
        <v>22.99</v>
      </c>
      <c r="E14" s="471"/>
      <c r="F14" s="470">
        <v>114.93</v>
      </c>
      <c r="G14" s="125">
        <v>110</v>
      </c>
      <c r="H14" s="333">
        <v>4400</v>
      </c>
      <c r="I14" s="126" t="s">
        <v>96</v>
      </c>
      <c r="J14" s="473" t="s">
        <v>95</v>
      </c>
      <c r="K14" s="474" t="s">
        <v>218</v>
      </c>
      <c r="L14" s="475" t="s">
        <v>104</v>
      </c>
      <c r="M14" s="476" t="s">
        <v>219</v>
      </c>
      <c r="N14" s="113" t="s">
        <v>220</v>
      </c>
      <c r="O14" s="106" t="b">
        <f t="shared" si="0"/>
        <v>0</v>
      </c>
      <c r="P14" s="106" t="b">
        <f t="shared" si="1"/>
        <v>0</v>
      </c>
      <c r="Q14" s="106" t="b">
        <f t="shared" si="2"/>
        <v>0</v>
      </c>
      <c r="R14" s="106" t="e">
        <f>OR(#REF!&lt;100000,LEN(#REF!)=5)</f>
        <v>#REF!</v>
      </c>
    </row>
    <row r="15" spans="1:25" ht="20.100000000000001" customHeight="1" x14ac:dyDescent="0.25">
      <c r="A15" s="114">
        <v>44757</v>
      </c>
      <c r="B15" s="469" t="s">
        <v>33</v>
      </c>
      <c r="C15" s="470">
        <v>22.98</v>
      </c>
      <c r="D15" s="470">
        <v>0</v>
      </c>
      <c r="E15" s="471"/>
      <c r="F15" s="470">
        <v>22.98</v>
      </c>
      <c r="G15" s="125">
        <v>110</v>
      </c>
      <c r="H15" s="333">
        <v>4400</v>
      </c>
      <c r="I15" s="126" t="s">
        <v>96</v>
      </c>
      <c r="J15" s="473" t="s">
        <v>95</v>
      </c>
      <c r="K15" s="474" t="s">
        <v>218</v>
      </c>
      <c r="L15" s="475" t="s">
        <v>104</v>
      </c>
      <c r="M15" s="476" t="s">
        <v>219</v>
      </c>
      <c r="N15" s="113" t="s">
        <v>220</v>
      </c>
      <c r="O15" s="106" t="b">
        <f t="shared" si="0"/>
        <v>0</v>
      </c>
      <c r="P15" s="106" t="b">
        <f t="shared" si="1"/>
        <v>0</v>
      </c>
      <c r="Q15" s="106" t="b">
        <f t="shared" si="2"/>
        <v>0</v>
      </c>
      <c r="R15" s="106" t="e">
        <f>OR(#REF!&lt;100000,LEN(#REF!)=5)</f>
        <v>#REF!</v>
      </c>
    </row>
    <row r="16" spans="1:25" ht="20.100000000000001" customHeight="1" x14ac:dyDescent="0.25">
      <c r="A16" s="114">
        <v>44757</v>
      </c>
      <c r="B16" s="469" t="s">
        <v>39</v>
      </c>
      <c r="C16" s="470">
        <v>21.53</v>
      </c>
      <c r="D16" s="470">
        <v>3.59</v>
      </c>
      <c r="E16" s="471"/>
      <c r="F16" s="470">
        <v>17.940000000000001</v>
      </c>
      <c r="G16" s="125">
        <v>110</v>
      </c>
      <c r="H16" s="333">
        <v>4400</v>
      </c>
      <c r="I16" s="126" t="s">
        <v>96</v>
      </c>
      <c r="J16" s="473" t="s">
        <v>95</v>
      </c>
      <c r="K16" s="474" t="s">
        <v>218</v>
      </c>
      <c r="L16" s="475" t="s">
        <v>104</v>
      </c>
      <c r="M16" s="476" t="s">
        <v>219</v>
      </c>
      <c r="N16" s="112"/>
    </row>
    <row r="17" spans="1:18" ht="54.6" customHeight="1" x14ac:dyDescent="0.25">
      <c r="A17" s="114">
        <v>44761</v>
      </c>
      <c r="B17" s="469" t="s">
        <v>39</v>
      </c>
      <c r="C17" s="470">
        <v>81.02</v>
      </c>
      <c r="D17" s="470">
        <v>13.5</v>
      </c>
      <c r="E17" s="471"/>
      <c r="F17" s="470">
        <v>67.52</v>
      </c>
      <c r="G17" s="125">
        <v>110</v>
      </c>
      <c r="H17" s="333">
        <v>4400</v>
      </c>
      <c r="I17" s="126" t="s">
        <v>96</v>
      </c>
      <c r="J17" s="473" t="s">
        <v>95</v>
      </c>
      <c r="K17" s="474" t="s">
        <v>218</v>
      </c>
      <c r="L17" s="475" t="s">
        <v>104</v>
      </c>
      <c r="M17" s="476" t="s">
        <v>219</v>
      </c>
      <c r="N17" s="113"/>
      <c r="O17" s="106" t="b">
        <f t="shared" ref="O17:O19" si="3">OR(G17&lt;100,LEN(G17)=2)</f>
        <v>0</v>
      </c>
      <c r="P17" s="106" t="b">
        <f t="shared" ref="P17:P19" si="4">OR(H17&lt;1000,LEN(H17)=3)</f>
        <v>0</v>
      </c>
      <c r="Q17" s="106" t="b">
        <f t="shared" ref="Q17:Q19" si="5">IF(I17&lt;1000,TRUE)</f>
        <v>0</v>
      </c>
      <c r="R17" s="106" t="e">
        <f>OR(#REF!&lt;100000,LEN(#REF!)=5)</f>
        <v>#REF!</v>
      </c>
    </row>
    <row r="18" spans="1:18" ht="20.100000000000001" customHeight="1" x14ac:dyDescent="0.25">
      <c r="A18" s="114">
        <v>44763</v>
      </c>
      <c r="B18" s="469" t="s">
        <v>39</v>
      </c>
      <c r="C18" s="470">
        <v>78.489999999999995</v>
      </c>
      <c r="D18" s="470">
        <v>13.08</v>
      </c>
      <c r="E18" s="471"/>
      <c r="F18" s="470">
        <v>65.41</v>
      </c>
      <c r="G18" s="125">
        <v>110</v>
      </c>
      <c r="H18" s="333">
        <v>4400</v>
      </c>
      <c r="I18" s="124" t="s">
        <v>96</v>
      </c>
      <c r="J18" s="473" t="s">
        <v>95</v>
      </c>
      <c r="K18" s="475" t="s">
        <v>218</v>
      </c>
      <c r="L18" s="475" t="s">
        <v>104</v>
      </c>
      <c r="M18" s="475" t="s">
        <v>219</v>
      </c>
      <c r="N18" s="113"/>
      <c r="O18" s="106" t="b">
        <f t="shared" si="3"/>
        <v>0</v>
      </c>
      <c r="P18" s="106" t="b">
        <f t="shared" si="4"/>
        <v>0</v>
      </c>
      <c r="Q18" s="106" t="b">
        <f t="shared" si="5"/>
        <v>0</v>
      </c>
    </row>
    <row r="19" spans="1:18" ht="20.100000000000001" customHeight="1" x14ac:dyDescent="0.25">
      <c r="A19" s="114">
        <v>44767</v>
      </c>
      <c r="B19" s="469" t="s">
        <v>31</v>
      </c>
      <c r="C19" s="470">
        <v>35.04</v>
      </c>
      <c r="D19" s="470">
        <v>5.84</v>
      </c>
      <c r="E19" s="471"/>
      <c r="F19" s="470">
        <v>29.2</v>
      </c>
      <c r="G19" s="125">
        <v>110</v>
      </c>
      <c r="H19" s="333">
        <v>2001</v>
      </c>
      <c r="I19" s="124"/>
      <c r="J19" s="473" t="s">
        <v>95</v>
      </c>
      <c r="K19" s="475" t="s">
        <v>221</v>
      </c>
      <c r="L19" s="475" t="s">
        <v>222</v>
      </c>
      <c r="M19" s="475" t="s">
        <v>125</v>
      </c>
      <c r="N19" s="113" t="s">
        <v>223</v>
      </c>
      <c r="O19" s="106" t="b">
        <f t="shared" si="3"/>
        <v>0</v>
      </c>
      <c r="P19" s="106" t="b">
        <f t="shared" si="4"/>
        <v>0</v>
      </c>
      <c r="Q19" s="106" t="b">
        <f t="shared" si="5"/>
        <v>1</v>
      </c>
    </row>
    <row r="20" spans="1:18" ht="15.75" x14ac:dyDescent="0.25">
      <c r="A20" s="114">
        <v>44769</v>
      </c>
      <c r="B20" s="469" t="s">
        <v>31</v>
      </c>
      <c r="C20" s="470">
        <v>269.39999999999998</v>
      </c>
      <c r="D20" s="470"/>
      <c r="E20" s="471"/>
      <c r="F20" s="470">
        <v>269.39999999999998</v>
      </c>
      <c r="G20" s="125">
        <v>116</v>
      </c>
      <c r="H20" s="333">
        <v>4020</v>
      </c>
      <c r="I20" s="124"/>
      <c r="J20" s="473" t="s">
        <v>95</v>
      </c>
      <c r="K20" s="475" t="s">
        <v>224</v>
      </c>
      <c r="L20" s="474" t="s">
        <v>225</v>
      </c>
      <c r="M20" s="476" t="s">
        <v>125</v>
      </c>
      <c r="N20" s="106" t="s">
        <v>226</v>
      </c>
      <c r="O20" s="106" t="b">
        <f>OR(G20&lt;100,LEN(G20)=2)</f>
        <v>0</v>
      </c>
      <c r="P20" s="106" t="b">
        <f t="shared" si="1"/>
        <v>0</v>
      </c>
    </row>
    <row r="21" spans="1:18" ht="20.100000000000001" customHeight="1" x14ac:dyDescent="0.25">
      <c r="A21" s="114">
        <v>44769</v>
      </c>
      <c r="B21" s="469" t="s">
        <v>39</v>
      </c>
      <c r="C21" s="106">
        <v>9.99</v>
      </c>
      <c r="D21" s="470">
        <v>1.66</v>
      </c>
      <c r="E21" s="471"/>
      <c r="F21" s="470">
        <v>8.33</v>
      </c>
      <c r="G21" s="125">
        <v>110</v>
      </c>
      <c r="H21" s="333">
        <v>2001</v>
      </c>
      <c r="I21" s="124"/>
      <c r="J21" s="473" t="s">
        <v>95</v>
      </c>
      <c r="K21" s="475" t="s">
        <v>227</v>
      </c>
      <c r="L21" s="475" t="s">
        <v>128</v>
      </c>
      <c r="M21" s="476" t="s">
        <v>228</v>
      </c>
      <c r="O21" s="106" t="b">
        <f t="shared" si="0"/>
        <v>0</v>
      </c>
      <c r="P21" s="106" t="b">
        <f t="shared" si="1"/>
        <v>0</v>
      </c>
      <c r="Q21" s="106" t="b">
        <f t="shared" si="2"/>
        <v>1</v>
      </c>
      <c r="R21" s="106" t="e">
        <f>OR(#REF!&lt;100000,LEN(#REF!)=5)</f>
        <v>#REF!</v>
      </c>
    </row>
    <row r="22" spans="1:18" ht="20.100000000000001" customHeight="1" x14ac:dyDescent="0.25">
      <c r="A22" s="114">
        <v>44769</v>
      </c>
      <c r="B22" s="469" t="s">
        <v>33</v>
      </c>
      <c r="C22" s="470">
        <v>43.8</v>
      </c>
      <c r="D22" s="470"/>
      <c r="E22" s="471"/>
      <c r="F22" s="470">
        <v>43.8</v>
      </c>
      <c r="G22" s="125">
        <v>110</v>
      </c>
      <c r="H22" s="333">
        <v>4400</v>
      </c>
      <c r="I22" s="124" t="s">
        <v>126</v>
      </c>
      <c r="J22" s="473" t="s">
        <v>95</v>
      </c>
      <c r="K22" s="475" t="s">
        <v>229</v>
      </c>
      <c r="L22" s="475" t="s">
        <v>230</v>
      </c>
      <c r="M22" s="476" t="s">
        <v>231</v>
      </c>
      <c r="N22" s="112" t="s">
        <v>232</v>
      </c>
      <c r="O22" s="106" t="b">
        <f t="shared" si="0"/>
        <v>0</v>
      </c>
      <c r="P22" s="106" t="b">
        <f t="shared" si="1"/>
        <v>0</v>
      </c>
    </row>
    <row r="23" spans="1:18" ht="20.100000000000001" customHeight="1" x14ac:dyDescent="0.25">
      <c r="A23" s="114">
        <v>44769</v>
      </c>
      <c r="B23" s="469" t="s">
        <v>31</v>
      </c>
      <c r="C23" s="470">
        <v>11.89</v>
      </c>
      <c r="D23" s="470"/>
      <c r="E23" s="471"/>
      <c r="F23" s="470">
        <v>11.89</v>
      </c>
      <c r="G23" s="125">
        <v>110</v>
      </c>
      <c r="H23" s="333">
        <v>4400</v>
      </c>
      <c r="I23" s="124" t="s">
        <v>126</v>
      </c>
      <c r="J23" s="473" t="s">
        <v>95</v>
      </c>
      <c r="K23" s="475" t="s">
        <v>233</v>
      </c>
      <c r="L23" s="475" t="s">
        <v>120</v>
      </c>
      <c r="M23" s="476" t="s">
        <v>231</v>
      </c>
      <c r="O23" s="106" t="b">
        <f t="shared" si="0"/>
        <v>0</v>
      </c>
      <c r="P23" s="106" t="b">
        <f t="shared" si="1"/>
        <v>0</v>
      </c>
      <c r="Q23" s="106" t="b">
        <f t="shared" si="2"/>
        <v>0</v>
      </c>
      <c r="R23" s="106" t="e">
        <f>OR(#REF!&lt;100000,LEN(#REF!)=5)</f>
        <v>#REF!</v>
      </c>
    </row>
    <row r="24" spans="1:18" ht="18.75" customHeight="1" x14ac:dyDescent="0.25">
      <c r="A24" s="114">
        <v>44770</v>
      </c>
      <c r="B24" s="469" t="s">
        <v>31</v>
      </c>
      <c r="C24" s="470">
        <v>793.3</v>
      </c>
      <c r="D24" s="470">
        <v>0</v>
      </c>
      <c r="E24" s="471"/>
      <c r="F24" s="470">
        <v>793.3</v>
      </c>
      <c r="G24" s="125">
        <v>110</v>
      </c>
      <c r="H24" s="333">
        <v>4001</v>
      </c>
      <c r="I24" s="124"/>
      <c r="J24" s="473" t="s">
        <v>95</v>
      </c>
      <c r="K24" s="475" t="s">
        <v>234</v>
      </c>
      <c r="L24" s="475" t="s">
        <v>235</v>
      </c>
      <c r="M24" s="476" t="s">
        <v>125</v>
      </c>
      <c r="N24" s="106" t="s">
        <v>236</v>
      </c>
      <c r="O24" s="106" t="b">
        <f t="shared" si="0"/>
        <v>0</v>
      </c>
      <c r="P24" s="106" t="b">
        <f t="shared" si="1"/>
        <v>0</v>
      </c>
      <c r="Q24" s="106" t="b">
        <f t="shared" si="2"/>
        <v>1</v>
      </c>
      <c r="R24" s="106" t="e">
        <f>OR(#REF!&lt;100000,LEN(#REF!)=5)</f>
        <v>#REF!</v>
      </c>
    </row>
    <row r="25" spans="1:18" ht="20.100000000000001" customHeight="1" x14ac:dyDescent="0.25">
      <c r="A25" s="114">
        <v>44770</v>
      </c>
      <c r="B25" s="469" t="s">
        <v>39</v>
      </c>
      <c r="C25" s="470">
        <v>98.91</v>
      </c>
      <c r="D25" s="470">
        <v>16.47</v>
      </c>
      <c r="E25" s="471"/>
      <c r="F25" s="470">
        <v>82.44</v>
      </c>
      <c r="G25" s="125">
        <v>110</v>
      </c>
      <c r="H25" s="333">
        <v>2001</v>
      </c>
      <c r="I25" s="124"/>
      <c r="J25" s="473" t="s">
        <v>95</v>
      </c>
      <c r="K25" s="475" t="s">
        <v>237</v>
      </c>
      <c r="L25" s="475" t="s">
        <v>32</v>
      </c>
      <c r="M25" s="476" t="s">
        <v>125</v>
      </c>
      <c r="O25" s="106" t="b">
        <f t="shared" si="0"/>
        <v>0</v>
      </c>
      <c r="P25" s="106" t="b">
        <f t="shared" si="1"/>
        <v>0</v>
      </c>
      <c r="Q25" s="106" t="b">
        <f t="shared" si="2"/>
        <v>1</v>
      </c>
      <c r="R25" s="106" t="e">
        <f>OR(#REF!&lt;100000,LEN(#REF!)=5)</f>
        <v>#REF!</v>
      </c>
    </row>
    <row r="26" spans="1:18" ht="16.5" customHeight="1" x14ac:dyDescent="0.25">
      <c r="A26" s="114">
        <v>44771</v>
      </c>
      <c r="B26" s="469" t="s">
        <v>39</v>
      </c>
      <c r="C26" s="470">
        <v>279.89</v>
      </c>
      <c r="D26" s="470">
        <v>46.65</v>
      </c>
      <c r="E26" s="471"/>
      <c r="F26" s="477">
        <v>233.24</v>
      </c>
      <c r="G26" s="125">
        <v>110</v>
      </c>
      <c r="H26" s="333">
        <v>4001</v>
      </c>
      <c r="I26" s="124"/>
      <c r="J26" s="473" t="s">
        <v>95</v>
      </c>
      <c r="K26" s="475" t="s">
        <v>238</v>
      </c>
      <c r="L26" s="475" t="s">
        <v>32</v>
      </c>
      <c r="M26" s="476" t="s">
        <v>125</v>
      </c>
      <c r="O26" s="106" t="b">
        <f t="shared" si="0"/>
        <v>0</v>
      </c>
      <c r="P26" s="106" t="b">
        <f t="shared" si="1"/>
        <v>0</v>
      </c>
      <c r="Q26" s="106" t="b">
        <f t="shared" si="2"/>
        <v>1</v>
      </c>
      <c r="R26" s="106" t="e">
        <f>OR(#REF!&lt;100000,LEN(#REF!)=5)</f>
        <v>#REF!</v>
      </c>
    </row>
    <row r="27" spans="1:18" ht="15.75" x14ac:dyDescent="0.25">
      <c r="A27" s="114">
        <v>44775</v>
      </c>
      <c r="B27" s="469" t="s">
        <v>39</v>
      </c>
      <c r="C27" s="470">
        <v>7</v>
      </c>
      <c r="D27" s="470">
        <v>1.17</v>
      </c>
      <c r="E27" s="471"/>
      <c r="F27" s="477">
        <v>5.83</v>
      </c>
      <c r="G27" s="125">
        <v>110</v>
      </c>
      <c r="H27" s="333">
        <v>2140</v>
      </c>
      <c r="I27" s="124"/>
      <c r="J27" s="473" t="s">
        <v>95</v>
      </c>
      <c r="K27" s="474" t="s">
        <v>239</v>
      </c>
      <c r="L27" s="475" t="s">
        <v>109</v>
      </c>
      <c r="M27" s="476" t="s">
        <v>240</v>
      </c>
      <c r="O27" s="106" t="b">
        <f t="shared" si="0"/>
        <v>0</v>
      </c>
      <c r="P27" s="106" t="b">
        <f t="shared" si="1"/>
        <v>0</v>
      </c>
      <c r="Q27" s="106" t="b">
        <f t="shared" si="2"/>
        <v>1</v>
      </c>
    </row>
    <row r="28" spans="1:18" ht="15.75" x14ac:dyDescent="0.25">
      <c r="A28" s="114">
        <v>44776</v>
      </c>
      <c r="B28" s="469" t="s">
        <v>31</v>
      </c>
      <c r="C28" s="470">
        <v>777.75</v>
      </c>
      <c r="D28" s="470"/>
      <c r="E28" s="471"/>
      <c r="F28" s="470">
        <v>777.75</v>
      </c>
      <c r="G28" s="125">
        <v>110</v>
      </c>
      <c r="H28" s="333">
        <v>4001</v>
      </c>
      <c r="I28" s="124"/>
      <c r="J28" s="473" t="s">
        <v>95</v>
      </c>
      <c r="K28" s="474" t="s">
        <v>241</v>
      </c>
      <c r="L28" s="475" t="s">
        <v>32</v>
      </c>
      <c r="M28" s="476" t="s">
        <v>125</v>
      </c>
      <c r="N28" s="106" t="s">
        <v>242</v>
      </c>
      <c r="O28" s="106" t="b">
        <f t="shared" si="0"/>
        <v>0</v>
      </c>
      <c r="P28" s="106" t="b">
        <f t="shared" si="1"/>
        <v>0</v>
      </c>
    </row>
    <row r="29" spans="1:18" ht="15.75" x14ac:dyDescent="0.25">
      <c r="A29" s="114">
        <v>44777</v>
      </c>
      <c r="B29" s="469" t="s">
        <v>31</v>
      </c>
      <c r="C29" s="470">
        <v>4.5</v>
      </c>
      <c r="D29" s="470"/>
      <c r="E29" s="471"/>
      <c r="F29" s="477">
        <v>4.5</v>
      </c>
      <c r="G29" s="125">
        <v>114</v>
      </c>
      <c r="H29" s="333">
        <v>4403</v>
      </c>
      <c r="I29" s="124"/>
      <c r="J29" s="473" t="s">
        <v>95</v>
      </c>
      <c r="K29" s="475" t="s">
        <v>243</v>
      </c>
      <c r="L29" s="475" t="s">
        <v>244</v>
      </c>
      <c r="M29" s="476" t="s">
        <v>245</v>
      </c>
      <c r="O29" s="106" t="b">
        <f t="shared" si="0"/>
        <v>0</v>
      </c>
      <c r="P29" s="106" t="b">
        <f t="shared" si="1"/>
        <v>0</v>
      </c>
      <c r="Q29" s="106" t="b">
        <f t="shared" si="2"/>
        <v>1</v>
      </c>
      <c r="R29" s="106" t="e">
        <f>OR(#REF!&lt;100000,LEN(#REF!)=5)</f>
        <v>#REF!</v>
      </c>
    </row>
    <row r="30" spans="1:18" ht="20.100000000000001" customHeight="1" x14ac:dyDescent="0.25">
      <c r="A30" s="114">
        <v>44777</v>
      </c>
      <c r="B30" s="469" t="s">
        <v>39</v>
      </c>
      <c r="C30" s="470">
        <v>123.1</v>
      </c>
      <c r="D30" s="470">
        <v>20.51</v>
      </c>
      <c r="E30" s="471"/>
      <c r="F30" s="477">
        <v>102.59</v>
      </c>
      <c r="G30" s="125">
        <v>110</v>
      </c>
      <c r="H30" s="333">
        <v>4001</v>
      </c>
      <c r="I30" s="124"/>
      <c r="J30" s="473" t="s">
        <v>95</v>
      </c>
      <c r="K30" s="474" t="s">
        <v>241</v>
      </c>
      <c r="L30" s="475" t="s">
        <v>32</v>
      </c>
      <c r="M30" s="476" t="s">
        <v>125</v>
      </c>
      <c r="O30" s="106" t="b">
        <f t="shared" si="0"/>
        <v>0</v>
      </c>
      <c r="P30" s="106" t="b">
        <f t="shared" si="1"/>
        <v>0</v>
      </c>
      <c r="Q30" s="106" t="b">
        <f t="shared" si="2"/>
        <v>1</v>
      </c>
      <c r="R30" s="106" t="e">
        <f>OR(#REF!&lt;100000,LEN(#REF!)=5)</f>
        <v>#REF!</v>
      </c>
    </row>
    <row r="31" spans="1:18" ht="20.100000000000001" customHeight="1" x14ac:dyDescent="0.25">
      <c r="A31" s="127">
        <v>44778</v>
      </c>
      <c r="B31" s="478" t="s">
        <v>39</v>
      </c>
      <c r="C31" s="479">
        <v>12.68</v>
      </c>
      <c r="D31" s="479">
        <v>2.11</v>
      </c>
      <c r="E31" s="471"/>
      <c r="F31" s="477">
        <v>10.57</v>
      </c>
      <c r="G31" s="125">
        <v>114</v>
      </c>
      <c r="H31" s="333">
        <v>4403</v>
      </c>
      <c r="I31" s="124"/>
      <c r="J31" s="473" t="s">
        <v>95</v>
      </c>
      <c r="K31" s="474" t="s">
        <v>246</v>
      </c>
      <c r="L31" s="475" t="s">
        <v>32</v>
      </c>
      <c r="M31" s="476" t="s">
        <v>125</v>
      </c>
      <c r="O31" s="106" t="b">
        <f t="shared" si="0"/>
        <v>0</v>
      </c>
      <c r="P31" s="106" t="b">
        <f t="shared" si="1"/>
        <v>0</v>
      </c>
    </row>
    <row r="32" spans="1:18" ht="20.100000000000001" customHeight="1" x14ac:dyDescent="0.25">
      <c r="A32" s="127"/>
      <c r="B32" s="478"/>
      <c r="C32" s="479"/>
      <c r="D32" s="480"/>
      <c r="E32" s="479"/>
      <c r="F32" s="477"/>
      <c r="G32" s="125"/>
      <c r="H32" s="333"/>
      <c r="I32" s="124"/>
      <c r="J32" s="473"/>
      <c r="K32" s="474"/>
      <c r="L32" s="475"/>
      <c r="M32" s="476"/>
      <c r="O32" s="106" t="b">
        <f t="shared" si="0"/>
        <v>1</v>
      </c>
      <c r="P32" s="106" t="b">
        <f t="shared" si="1"/>
        <v>1</v>
      </c>
      <c r="Q32" s="106" t="b">
        <f t="shared" si="2"/>
        <v>1</v>
      </c>
      <c r="R32" s="106" t="e">
        <f>OR(#REF!&lt;100000,LEN(#REF!)=5)</f>
        <v>#REF!</v>
      </c>
    </row>
    <row r="33" spans="1:18" ht="20.100000000000001" customHeight="1" x14ac:dyDescent="0.25">
      <c r="A33" s="127"/>
      <c r="B33" s="478"/>
      <c r="C33" s="479"/>
      <c r="D33" s="480"/>
      <c r="E33" s="479"/>
      <c r="F33" s="477"/>
      <c r="G33" s="125"/>
      <c r="H33" s="333"/>
      <c r="I33" s="124"/>
      <c r="J33" s="473"/>
      <c r="K33" s="474"/>
      <c r="L33" s="475"/>
      <c r="M33" s="475"/>
      <c r="O33" s="106" t="b">
        <f t="shared" si="0"/>
        <v>1</v>
      </c>
      <c r="P33" s="106" t="b">
        <f t="shared" si="1"/>
        <v>1</v>
      </c>
      <c r="Q33" s="106" t="b">
        <f t="shared" si="2"/>
        <v>1</v>
      </c>
      <c r="R33" s="106" t="e">
        <f>OR(#REF!&lt;100000,LEN(#REF!)=5)</f>
        <v>#REF!</v>
      </c>
    </row>
    <row r="34" spans="1:18" ht="20.100000000000001" customHeight="1" x14ac:dyDescent="0.25">
      <c r="A34" s="127"/>
      <c r="B34" s="478"/>
      <c r="C34" s="479"/>
      <c r="D34" s="480"/>
      <c r="E34" s="479"/>
      <c r="F34" s="477"/>
      <c r="G34" s="125"/>
      <c r="H34" s="333"/>
      <c r="I34" s="124"/>
      <c r="J34" s="473"/>
      <c r="K34" s="474"/>
      <c r="L34" s="475"/>
      <c r="M34" s="475"/>
      <c r="O34" s="106" t="b">
        <f t="shared" si="0"/>
        <v>1</v>
      </c>
      <c r="P34" s="106" t="b">
        <f t="shared" si="1"/>
        <v>1</v>
      </c>
      <c r="Q34" s="106" t="b">
        <f t="shared" si="2"/>
        <v>1</v>
      </c>
      <c r="R34" s="106" t="e">
        <f>OR(#REF!&lt;100000,LEN(#REF!)=5)</f>
        <v>#REF!</v>
      </c>
    </row>
    <row r="35" spans="1:18" ht="20.100000000000001" customHeight="1" x14ac:dyDescent="0.25">
      <c r="A35" s="127"/>
      <c r="B35" s="478"/>
      <c r="C35" s="479"/>
      <c r="D35" s="480"/>
      <c r="E35" s="479"/>
      <c r="F35" s="477"/>
      <c r="G35" s="125"/>
      <c r="H35" s="333"/>
      <c r="I35" s="124"/>
      <c r="J35" s="473"/>
      <c r="K35" s="475"/>
      <c r="L35" s="475"/>
      <c r="M35" s="475"/>
      <c r="O35" s="106" t="b">
        <f t="shared" si="0"/>
        <v>1</v>
      </c>
      <c r="P35" s="106" t="b">
        <f t="shared" si="1"/>
        <v>1</v>
      </c>
      <c r="Q35" s="106" t="b">
        <f t="shared" si="2"/>
        <v>1</v>
      </c>
      <c r="R35" s="106" t="e">
        <f>OR(#REF!&lt;100000,LEN(#REF!)=5)</f>
        <v>#REF!</v>
      </c>
    </row>
    <row r="36" spans="1:18" ht="20.100000000000001" customHeight="1" x14ac:dyDescent="0.25">
      <c r="A36" s="127"/>
      <c r="B36" s="478"/>
      <c r="C36" s="479"/>
      <c r="D36" s="480"/>
      <c r="E36" s="479"/>
      <c r="F36" s="477"/>
      <c r="G36" s="125"/>
      <c r="H36" s="333"/>
      <c r="I36" s="124"/>
      <c r="J36" s="473"/>
      <c r="K36" s="475"/>
      <c r="L36" s="475"/>
      <c r="M36" s="476"/>
      <c r="O36" s="106" t="b">
        <f t="shared" si="0"/>
        <v>1</v>
      </c>
      <c r="P36" s="106" t="b">
        <f t="shared" si="1"/>
        <v>1</v>
      </c>
      <c r="Q36" s="106" t="b">
        <f t="shared" si="2"/>
        <v>1</v>
      </c>
      <c r="R36" s="106" t="e">
        <f>OR(#REF!&lt;100000,LEN(#REF!)=5)</f>
        <v>#REF!</v>
      </c>
    </row>
    <row r="37" spans="1:18" ht="20.100000000000001" customHeight="1" x14ac:dyDescent="0.25">
      <c r="A37" s="127"/>
      <c r="B37" s="478"/>
      <c r="C37" s="479"/>
      <c r="D37" s="481"/>
      <c r="E37" s="479"/>
      <c r="F37" s="477"/>
      <c r="G37" s="125"/>
      <c r="H37" s="333"/>
      <c r="I37" s="124"/>
      <c r="J37" s="473"/>
      <c r="K37" s="475"/>
      <c r="L37" s="475"/>
      <c r="M37" s="475"/>
      <c r="O37" s="106" t="b">
        <f t="shared" si="0"/>
        <v>1</v>
      </c>
      <c r="P37" s="106" t="b">
        <f t="shared" si="1"/>
        <v>1</v>
      </c>
    </row>
    <row r="38" spans="1:18" ht="20.100000000000001" customHeight="1" x14ac:dyDescent="0.25">
      <c r="A38" s="127"/>
      <c r="B38" s="478"/>
      <c r="C38" s="479"/>
      <c r="D38" s="481"/>
      <c r="E38" s="479"/>
      <c r="F38" s="477"/>
      <c r="G38" s="125"/>
      <c r="H38" s="333"/>
      <c r="I38" s="124"/>
      <c r="J38" s="473"/>
      <c r="K38" s="475"/>
      <c r="L38" s="475"/>
      <c r="M38" s="475"/>
      <c r="O38" s="106" t="b">
        <f t="shared" si="0"/>
        <v>1</v>
      </c>
      <c r="P38" s="106" t="b">
        <f t="shared" si="1"/>
        <v>1</v>
      </c>
    </row>
    <row r="39" spans="1:18" ht="20.100000000000001" customHeight="1" x14ac:dyDescent="0.25">
      <c r="A39" s="127"/>
      <c r="B39" s="478"/>
      <c r="C39" s="479"/>
      <c r="D39" s="481"/>
      <c r="E39" s="479"/>
      <c r="F39" s="477"/>
      <c r="G39" s="125"/>
      <c r="H39" s="333"/>
      <c r="I39" s="124"/>
      <c r="J39" s="473"/>
      <c r="K39" s="475"/>
      <c r="L39" s="475"/>
      <c r="M39" s="475"/>
      <c r="O39" s="106" t="b">
        <f t="shared" si="0"/>
        <v>1</v>
      </c>
      <c r="P39" s="106" t="b">
        <f t="shared" si="1"/>
        <v>1</v>
      </c>
    </row>
    <row r="40" spans="1:18" ht="20.100000000000001" customHeight="1" x14ac:dyDescent="0.25">
      <c r="A40" s="127"/>
      <c r="B40" s="478"/>
      <c r="C40" s="479"/>
      <c r="D40" s="481"/>
      <c r="E40" s="479"/>
      <c r="F40" s="477"/>
      <c r="G40" s="125"/>
      <c r="H40" s="333"/>
      <c r="I40" s="124"/>
      <c r="J40" s="473"/>
      <c r="K40" s="475"/>
      <c r="L40" s="475"/>
      <c r="M40" s="475"/>
      <c r="O40" s="106" t="b">
        <f t="shared" si="0"/>
        <v>1</v>
      </c>
      <c r="P40" s="106" t="b">
        <f t="shared" si="1"/>
        <v>1</v>
      </c>
    </row>
    <row r="41" spans="1:18" ht="20.100000000000001" customHeight="1" x14ac:dyDescent="0.25">
      <c r="A41" s="127"/>
      <c r="B41" s="478"/>
      <c r="C41" s="479"/>
      <c r="D41" s="481"/>
      <c r="E41" s="479"/>
      <c r="F41" s="477"/>
      <c r="G41" s="125"/>
      <c r="H41" s="333"/>
      <c r="I41" s="124"/>
      <c r="J41" s="473"/>
      <c r="K41" s="475"/>
      <c r="L41" s="475"/>
      <c r="M41" s="475"/>
      <c r="O41" s="106" t="b">
        <f t="shared" si="0"/>
        <v>1</v>
      </c>
      <c r="P41" s="106" t="b">
        <f t="shared" si="1"/>
        <v>1</v>
      </c>
    </row>
    <row r="42" spans="1:18" ht="20.100000000000001" customHeight="1" x14ac:dyDescent="0.25">
      <c r="A42" s="127"/>
      <c r="B42" s="478"/>
      <c r="C42" s="479"/>
      <c r="D42" s="481"/>
      <c r="E42" s="479"/>
      <c r="F42" s="477"/>
      <c r="G42" s="125"/>
      <c r="H42" s="333"/>
      <c r="I42" s="124"/>
      <c r="J42" s="473"/>
      <c r="K42" s="475"/>
      <c r="L42" s="475"/>
      <c r="M42" s="475"/>
      <c r="O42" s="106" t="b">
        <f t="shared" si="0"/>
        <v>1</v>
      </c>
      <c r="P42" s="106" t="b">
        <f t="shared" si="1"/>
        <v>1</v>
      </c>
    </row>
    <row r="43" spans="1:18" ht="20.100000000000001" customHeight="1" x14ac:dyDescent="0.25">
      <c r="A43" s="127"/>
      <c r="B43" s="478"/>
      <c r="C43" s="479"/>
      <c r="D43" s="481"/>
      <c r="E43" s="479"/>
      <c r="F43" s="477"/>
      <c r="G43" s="125"/>
      <c r="H43" s="333"/>
      <c r="I43" s="124"/>
      <c r="J43" s="473"/>
      <c r="K43" s="475"/>
      <c r="L43" s="475"/>
      <c r="M43" s="475"/>
      <c r="O43" s="106" t="b">
        <f t="shared" si="0"/>
        <v>1</v>
      </c>
      <c r="P43" s="106" t="b">
        <f t="shared" si="1"/>
        <v>1</v>
      </c>
    </row>
    <row r="44" spans="1:18" ht="20.100000000000001" customHeight="1" x14ac:dyDescent="0.25">
      <c r="A44" s="127"/>
      <c r="B44" s="478"/>
      <c r="C44" s="479"/>
      <c r="D44" s="481"/>
      <c r="E44" s="479"/>
      <c r="F44" s="477"/>
      <c r="G44" s="125"/>
      <c r="H44" s="333"/>
      <c r="I44" s="124"/>
      <c r="J44" s="473"/>
      <c r="K44" s="475"/>
      <c r="L44" s="475"/>
      <c r="M44" s="475"/>
      <c r="O44" s="106" t="b">
        <f t="shared" si="0"/>
        <v>1</v>
      </c>
      <c r="P44" s="106" t="b">
        <f t="shared" si="1"/>
        <v>1</v>
      </c>
    </row>
    <row r="45" spans="1:18" ht="20.100000000000001" customHeight="1" x14ac:dyDescent="0.25">
      <c r="A45" s="127"/>
      <c r="B45" s="478"/>
      <c r="C45" s="479"/>
      <c r="D45" s="481"/>
      <c r="E45" s="479"/>
      <c r="F45" s="477"/>
      <c r="G45" s="125"/>
      <c r="H45" s="333"/>
      <c r="I45" s="124"/>
      <c r="J45" s="473"/>
      <c r="K45" s="475"/>
      <c r="L45" s="475"/>
      <c r="M45" s="475"/>
      <c r="O45" s="106" t="b">
        <f t="shared" si="0"/>
        <v>1</v>
      </c>
      <c r="P45" s="106" t="b">
        <f t="shared" si="1"/>
        <v>1</v>
      </c>
    </row>
    <row r="46" spans="1:18" ht="20.100000000000001" customHeight="1" thickBot="1" x14ac:dyDescent="0.3">
      <c r="A46" s="128"/>
      <c r="B46" s="478"/>
      <c r="C46" s="479"/>
      <c r="D46" s="129"/>
      <c r="E46" s="479"/>
      <c r="F46" s="477"/>
      <c r="G46" s="125"/>
      <c r="H46" s="333"/>
      <c r="I46" s="124"/>
      <c r="J46" s="473"/>
      <c r="K46" s="475"/>
      <c r="L46" s="475"/>
      <c r="M46" s="475"/>
      <c r="O46" s="106" t="b">
        <f t="shared" si="0"/>
        <v>1</v>
      </c>
      <c r="P46" s="106" t="b">
        <f t="shared" si="1"/>
        <v>1</v>
      </c>
      <c r="Q46" s="106" t="b">
        <f t="shared" si="2"/>
        <v>1</v>
      </c>
      <c r="R46" s="106" t="e">
        <f>OR(#REF!&lt;100000,LEN(#REF!)=5)</f>
        <v>#REF!</v>
      </c>
    </row>
    <row r="47" spans="1:18" ht="20.100000000000001" customHeight="1" thickBot="1" x14ac:dyDescent="0.25">
      <c r="A47" s="594" t="s">
        <v>34</v>
      </c>
      <c r="B47" s="595"/>
      <c r="C47" s="107">
        <f>SUM(C12:C46)</f>
        <v>3112.5599999999995</v>
      </c>
      <c r="D47" s="107">
        <f>SUM(D12:D46)</f>
        <v>198.13</v>
      </c>
      <c r="E47" s="107"/>
      <c r="F47" s="130">
        <f>SUM(F12:F46)</f>
        <v>2914.4300000000003</v>
      </c>
      <c r="G47" s="131"/>
      <c r="H47" s="108"/>
      <c r="I47" s="132"/>
      <c r="J47" s="133"/>
      <c r="K47" s="109"/>
      <c r="L47" s="110"/>
      <c r="M47" s="111"/>
    </row>
    <row r="49" spans="2:7" x14ac:dyDescent="0.2">
      <c r="B49" s="586" t="s">
        <v>35</v>
      </c>
      <c r="C49" s="587"/>
    </row>
    <row r="50" spans="2:7" x14ac:dyDescent="0.2">
      <c r="B50" s="134" t="s">
        <v>36</v>
      </c>
      <c r="C50" s="135" t="s">
        <v>37</v>
      </c>
      <c r="E50" s="137"/>
    </row>
    <row r="51" spans="2:7" x14ac:dyDescent="0.2">
      <c r="B51" s="134" t="s">
        <v>31</v>
      </c>
      <c r="C51" s="135" t="s">
        <v>38</v>
      </c>
    </row>
    <row r="52" spans="2:7" x14ac:dyDescent="0.2">
      <c r="B52" s="134" t="s">
        <v>39</v>
      </c>
      <c r="C52" s="135" t="s">
        <v>40</v>
      </c>
      <c r="E52" s="137"/>
      <c r="F52" s="137">
        <f>F47+D47</f>
        <v>3112.5600000000004</v>
      </c>
    </row>
    <row r="53" spans="2:7" x14ac:dyDescent="0.2">
      <c r="B53" s="103" t="s">
        <v>33</v>
      </c>
      <c r="C53" s="136" t="s">
        <v>41</v>
      </c>
    </row>
    <row r="54" spans="2:7" x14ac:dyDescent="0.2">
      <c r="G54" s="137"/>
    </row>
  </sheetData>
  <mergeCells count="6">
    <mergeCell ref="B49:C49"/>
    <mergeCell ref="B1:E1"/>
    <mergeCell ref="B3:E3"/>
    <mergeCell ref="G8:I8"/>
    <mergeCell ref="G9:I9"/>
    <mergeCell ref="A47:B47"/>
  </mergeCells>
  <conditionalFormatting sqref="B1:E1 B3:E3 F12:F13 C12:C13 C22:C46 C18:C20 F18:F25">
    <cfRule type="expression" dxfId="95" priority="71" stopIfTrue="1">
      <formula>ISBLANK(B1)</formula>
    </cfRule>
  </conditionalFormatting>
  <conditionalFormatting sqref="K12:L12 K35:M35 K27:L27 K37:M46 K22:L24 K18:L20">
    <cfRule type="expression" dxfId="94" priority="72" stopIfTrue="1">
      <formula>AND(NOT(ISBLANK($C12)),ISBLANK(K12))</formula>
    </cfRule>
  </conditionalFormatting>
  <conditionalFormatting sqref="B12 B22:B46">
    <cfRule type="expression" dxfId="93" priority="73" stopIfTrue="1">
      <formula>AND(NOT(ISBLANK(C12)),ISBLANK(B12))</formula>
    </cfRule>
  </conditionalFormatting>
  <conditionalFormatting sqref="A12 A24:A45 A22">
    <cfRule type="expression" dxfId="92" priority="74" stopIfTrue="1">
      <formula>AND(NOT(ISBLANK(C12)),ISBLANK(A12))</formula>
    </cfRule>
  </conditionalFormatting>
  <conditionalFormatting sqref="E32:E46 D12:D13 D18:D31">
    <cfRule type="expression" dxfId="91" priority="75" stopIfTrue="1">
      <formula>AND(NOT(ISBLANK(B12)),ISBLANK(D12),A12="S")</formula>
    </cfRule>
  </conditionalFormatting>
  <conditionalFormatting sqref="J35 J37:J46 J27 J23:J24">
    <cfRule type="expression" priority="76" stopIfTrue="1">
      <formula>AND(SUM($O23:$S23)&gt;0,NOT(ISBLANK(J23)))</formula>
    </cfRule>
    <cfRule type="expression" dxfId="90" priority="77" stopIfTrue="1">
      <formula>SUM($O23:$S23)&gt;0</formula>
    </cfRule>
  </conditionalFormatting>
  <conditionalFormatting sqref="B13 B18:B20">
    <cfRule type="expression" dxfId="89" priority="69" stopIfTrue="1">
      <formula>AND(NOT(ISBLANK(C13)),ISBLANK(B13))</formula>
    </cfRule>
  </conditionalFormatting>
  <conditionalFormatting sqref="A13 A18:A20">
    <cfRule type="expression" dxfId="88" priority="70" stopIfTrue="1">
      <formula>AND(NOT(ISBLANK(C13)),ISBLANK(A13))</formula>
    </cfRule>
  </conditionalFormatting>
  <conditionalFormatting sqref="M12">
    <cfRule type="expression" dxfId="87" priority="68" stopIfTrue="1">
      <formula>AND(NOT(ISBLANK($C12)),ISBLANK(M12))</formula>
    </cfRule>
  </conditionalFormatting>
  <conditionalFormatting sqref="A23">
    <cfRule type="expression" dxfId="86" priority="67" stopIfTrue="1">
      <formula>AND(NOT(ISBLANK(C23)),ISBLANK(A23))</formula>
    </cfRule>
  </conditionalFormatting>
  <conditionalFormatting sqref="L13">
    <cfRule type="expression" dxfId="85" priority="66" stopIfTrue="1">
      <formula>AND(NOT(ISBLANK($C13)),ISBLANK(L13))</formula>
    </cfRule>
  </conditionalFormatting>
  <conditionalFormatting sqref="M18:M19">
    <cfRule type="expression" dxfId="84" priority="65" stopIfTrue="1">
      <formula>AND(NOT(ISBLANK($C18)),ISBLANK(M18))</formula>
    </cfRule>
  </conditionalFormatting>
  <conditionalFormatting sqref="K13">
    <cfRule type="expression" dxfId="83" priority="64" stopIfTrue="1">
      <formula>AND(NOT(ISBLANK($C13)),ISBLANK(K13))</formula>
    </cfRule>
  </conditionalFormatting>
  <conditionalFormatting sqref="J34">
    <cfRule type="expression" priority="55" stopIfTrue="1">
      <formula>AND(SUM($O34:$S34)&gt;0,NOT(ISBLANK(J34)))</formula>
    </cfRule>
    <cfRule type="expression" dxfId="82" priority="56" stopIfTrue="1">
      <formula>SUM($O34:$S34)&gt;0</formula>
    </cfRule>
  </conditionalFormatting>
  <conditionalFormatting sqref="L25">
    <cfRule type="expression" dxfId="81" priority="63" stopIfTrue="1">
      <formula>AND(NOT(ISBLANK($C25)),ISBLANK(L25))</formula>
    </cfRule>
  </conditionalFormatting>
  <conditionalFormatting sqref="K34">
    <cfRule type="expression" dxfId="80" priority="53" stopIfTrue="1">
      <formula>AND(NOT(ISBLANK($C34)),ISBLANK(K34))</formula>
    </cfRule>
  </conditionalFormatting>
  <conditionalFormatting sqref="L26">
    <cfRule type="expression" dxfId="79" priority="62" stopIfTrue="1">
      <formula>AND(NOT(ISBLANK($C26)),ISBLANK(L26))</formula>
    </cfRule>
  </conditionalFormatting>
  <conditionalFormatting sqref="K32:L32">
    <cfRule type="expression" dxfId="78" priority="61" stopIfTrue="1">
      <formula>AND(NOT(ISBLANK($C32)),ISBLANK(K32))</formula>
    </cfRule>
  </conditionalFormatting>
  <conditionalFormatting sqref="L33:M33">
    <cfRule type="expression" dxfId="77" priority="58" stopIfTrue="1">
      <formula>AND(NOT(ISBLANK($C33)),ISBLANK(L33))</formula>
    </cfRule>
  </conditionalFormatting>
  <conditionalFormatting sqref="J33">
    <cfRule type="expression" priority="59" stopIfTrue="1">
      <formula>AND(SUM($O33:$S33)&gt;0,NOT(ISBLANK(J33)))</formula>
    </cfRule>
    <cfRule type="expression" dxfId="76" priority="60" stopIfTrue="1">
      <formula>SUM($O33:$S33)&gt;0</formula>
    </cfRule>
  </conditionalFormatting>
  <conditionalFormatting sqref="K33">
    <cfRule type="expression" dxfId="75" priority="57" stopIfTrue="1">
      <formula>AND(NOT(ISBLANK($C33)),ISBLANK(K33))</formula>
    </cfRule>
  </conditionalFormatting>
  <conditionalFormatting sqref="L34:M34">
    <cfRule type="expression" dxfId="74" priority="54" stopIfTrue="1">
      <formula>AND(NOT(ISBLANK($C34)),ISBLANK(L34))</formula>
    </cfRule>
  </conditionalFormatting>
  <conditionalFormatting sqref="J36">
    <cfRule type="expression" priority="51" stopIfTrue="1">
      <formula>AND(SUM($O36:$S36)&gt;0,NOT(ISBLANK(J36)))</formula>
    </cfRule>
    <cfRule type="expression" dxfId="73" priority="52" stopIfTrue="1">
      <formula>SUM($O36:$S36)&gt;0</formula>
    </cfRule>
  </conditionalFormatting>
  <conditionalFormatting sqref="L36">
    <cfRule type="expression" dxfId="72" priority="50" stopIfTrue="1">
      <formula>AND(NOT(ISBLANK($C36)),ISBLANK(L36))</formula>
    </cfRule>
  </conditionalFormatting>
  <conditionalFormatting sqref="K36">
    <cfRule type="expression" dxfId="71" priority="49" stopIfTrue="1">
      <formula>AND(NOT(ISBLANK($C36)),ISBLANK(K36))</formula>
    </cfRule>
  </conditionalFormatting>
  <conditionalFormatting sqref="J12:J13 J18:J29 J32:J46">
    <cfRule type="expression" priority="47" stopIfTrue="1">
      <formula>AND(SUM($O12:$S12)&gt;0,NOT(ISBLANK(J12)))</formula>
    </cfRule>
    <cfRule type="expression" dxfId="70" priority="48" stopIfTrue="1">
      <formula>SUM($O12:$S12)&gt;0</formula>
    </cfRule>
  </conditionalFormatting>
  <conditionalFormatting sqref="J25">
    <cfRule type="expression" priority="45" stopIfTrue="1">
      <formula>AND(SUM($O25:$S25)&gt;0,NOT(ISBLANK(J25)))</formula>
    </cfRule>
    <cfRule type="expression" dxfId="69" priority="46" stopIfTrue="1">
      <formula>SUM($O25:$S25)&gt;0</formula>
    </cfRule>
  </conditionalFormatting>
  <conditionalFormatting sqref="K25">
    <cfRule type="expression" dxfId="68" priority="44" stopIfTrue="1">
      <formula>AND(NOT(ISBLANK($C25)),ISBLANK(K25))</formula>
    </cfRule>
  </conditionalFormatting>
  <conditionalFormatting sqref="J26">
    <cfRule type="expression" priority="42" stopIfTrue="1">
      <formula>AND(SUM($O26:$S26)&gt;0,NOT(ISBLANK(J26)))</formula>
    </cfRule>
    <cfRule type="expression" dxfId="67" priority="43" stopIfTrue="1">
      <formula>SUM($O26:$S26)&gt;0</formula>
    </cfRule>
  </conditionalFormatting>
  <conditionalFormatting sqref="K26">
    <cfRule type="expression" dxfId="66" priority="41" stopIfTrue="1">
      <formula>AND(NOT(ISBLANK($C26)),ISBLANK(K26))</formula>
    </cfRule>
  </conditionalFormatting>
  <conditionalFormatting sqref="K28:L28">
    <cfRule type="expression" dxfId="65" priority="38" stopIfTrue="1">
      <formula>AND(NOT(ISBLANK($C28)),ISBLANK(K28))</formula>
    </cfRule>
  </conditionalFormatting>
  <conditionalFormatting sqref="J28">
    <cfRule type="expression" priority="39" stopIfTrue="1">
      <formula>AND(SUM($O28:$S28)&gt;0,NOT(ISBLANK(J28)))</formula>
    </cfRule>
    <cfRule type="expression" dxfId="64" priority="40" stopIfTrue="1">
      <formula>SUM($O28:$S28)&gt;0</formula>
    </cfRule>
  </conditionalFormatting>
  <conditionalFormatting sqref="J29">
    <cfRule type="expression" priority="36" stopIfTrue="1">
      <formula>AND(SUM($O29:$S29)&gt;0,NOT(ISBLANK(J29)))</formula>
    </cfRule>
    <cfRule type="expression" dxfId="63" priority="37" stopIfTrue="1">
      <formula>SUM($O29:$S29)&gt;0</formula>
    </cfRule>
  </conditionalFormatting>
  <conditionalFormatting sqref="L29">
    <cfRule type="expression" dxfId="62" priority="35" stopIfTrue="1">
      <formula>AND(NOT(ISBLANK($C29)),ISBLANK(L29))</formula>
    </cfRule>
  </conditionalFormatting>
  <conditionalFormatting sqref="K29">
    <cfRule type="expression" dxfId="61" priority="34" stopIfTrue="1">
      <formula>AND(NOT(ISBLANK($C29)),ISBLANK(K29))</formula>
    </cfRule>
  </conditionalFormatting>
  <conditionalFormatting sqref="J32">
    <cfRule type="expression" priority="32" stopIfTrue="1">
      <formula>AND(SUM($O32:$S32)&gt;0,NOT(ISBLANK(J32)))</formula>
    </cfRule>
    <cfRule type="expression" dxfId="60" priority="33" stopIfTrue="1">
      <formula>SUM($O32:$S32)&gt;0</formula>
    </cfRule>
  </conditionalFormatting>
  <conditionalFormatting sqref="C14:C16 F14:F16">
    <cfRule type="expression" dxfId="59" priority="30" stopIfTrue="1">
      <formula>ISBLANK(C14)</formula>
    </cfRule>
  </conditionalFormatting>
  <conditionalFormatting sqref="D14:D16">
    <cfRule type="expression" dxfId="58" priority="31" stopIfTrue="1">
      <formula>AND(NOT(ISBLANK(B14)),ISBLANK(D14),A14="S")</formula>
    </cfRule>
  </conditionalFormatting>
  <conditionalFormatting sqref="B14:B16">
    <cfRule type="expression" dxfId="57" priority="28" stopIfTrue="1">
      <formula>AND(NOT(ISBLANK(C14)),ISBLANK(B14))</formula>
    </cfRule>
  </conditionalFormatting>
  <conditionalFormatting sqref="A14:A16">
    <cfRule type="expression" dxfId="56" priority="29" stopIfTrue="1">
      <formula>AND(NOT(ISBLANK(C14)),ISBLANK(A14))</formula>
    </cfRule>
  </conditionalFormatting>
  <conditionalFormatting sqref="B21">
    <cfRule type="expression" dxfId="55" priority="78" stopIfTrue="1">
      <formula>AND(NOT(ISBLANK(F21)),ISBLANK(B21))</formula>
    </cfRule>
  </conditionalFormatting>
  <conditionalFormatting sqref="A21">
    <cfRule type="expression" dxfId="54" priority="79" stopIfTrue="1">
      <formula>AND(NOT(ISBLANK(F21)),ISBLANK(A21))</formula>
    </cfRule>
  </conditionalFormatting>
  <conditionalFormatting sqref="K21:L21">
    <cfRule type="expression" dxfId="53" priority="80" stopIfTrue="1">
      <formula>AND(NOT(ISBLANK($F21)),ISBLANK(K21))</formula>
    </cfRule>
  </conditionalFormatting>
  <conditionalFormatting sqref="C17 F17">
    <cfRule type="expression" dxfId="52" priority="26" stopIfTrue="1">
      <formula>ISBLANK(C17)</formula>
    </cfRule>
  </conditionalFormatting>
  <conditionalFormatting sqref="D17">
    <cfRule type="expression" dxfId="51" priority="27" stopIfTrue="1">
      <formula>AND(NOT(ISBLANK(B17)),ISBLANK(D17),A17="S")</formula>
    </cfRule>
  </conditionalFormatting>
  <conditionalFormatting sqref="B17">
    <cfRule type="expression" dxfId="50" priority="24" stopIfTrue="1">
      <formula>AND(NOT(ISBLANK(C17)),ISBLANK(B17))</formula>
    </cfRule>
  </conditionalFormatting>
  <conditionalFormatting sqref="A17">
    <cfRule type="expression" dxfId="49" priority="25" stopIfTrue="1">
      <formula>AND(NOT(ISBLANK(C17)),ISBLANK(A17))</formula>
    </cfRule>
  </conditionalFormatting>
  <conditionalFormatting sqref="L16">
    <cfRule type="expression" dxfId="48" priority="23" stopIfTrue="1">
      <formula>AND(NOT(ISBLANK($C16)),ISBLANK(L16))</formula>
    </cfRule>
  </conditionalFormatting>
  <conditionalFormatting sqref="K16">
    <cfRule type="expression" dxfId="47" priority="22" stopIfTrue="1">
      <formula>AND(NOT(ISBLANK($C16)),ISBLANK(K16))</formula>
    </cfRule>
  </conditionalFormatting>
  <conditionalFormatting sqref="J16">
    <cfRule type="expression" priority="20" stopIfTrue="1">
      <formula>AND(SUM($O16:$S16)&gt;0,NOT(ISBLANK(J16)))</formula>
    </cfRule>
    <cfRule type="expression" dxfId="46" priority="21" stopIfTrue="1">
      <formula>SUM($O16:$S16)&gt;0</formula>
    </cfRule>
  </conditionalFormatting>
  <conditionalFormatting sqref="L14:L15">
    <cfRule type="expression" dxfId="45" priority="19" stopIfTrue="1">
      <formula>AND(NOT(ISBLANK($C14)),ISBLANK(L14))</formula>
    </cfRule>
  </conditionalFormatting>
  <conditionalFormatting sqref="K14:K15">
    <cfRule type="expression" dxfId="44" priority="18" stopIfTrue="1">
      <formula>AND(NOT(ISBLANK($C14)),ISBLANK(K14))</formula>
    </cfRule>
  </conditionalFormatting>
  <conditionalFormatting sqref="J14:J15">
    <cfRule type="expression" priority="16" stopIfTrue="1">
      <formula>AND(SUM($O14:$S14)&gt;0,NOT(ISBLANK(J14)))</formula>
    </cfRule>
    <cfRule type="expression" dxfId="43" priority="17" stopIfTrue="1">
      <formula>SUM($O14:$S14)&gt;0</formula>
    </cfRule>
  </conditionalFormatting>
  <conditionalFormatting sqref="L17">
    <cfRule type="expression" dxfId="42" priority="15" stopIfTrue="1">
      <formula>AND(NOT(ISBLANK($C17)),ISBLANK(L17))</formula>
    </cfRule>
  </conditionalFormatting>
  <conditionalFormatting sqref="K17">
    <cfRule type="expression" dxfId="41" priority="14" stopIfTrue="1">
      <formula>AND(NOT(ISBLANK($C17)),ISBLANK(K17))</formula>
    </cfRule>
  </conditionalFormatting>
  <conditionalFormatting sqref="J17">
    <cfRule type="expression" priority="12" stopIfTrue="1">
      <formula>AND(SUM($O17:$S17)&gt;0,NOT(ISBLANK(J17)))</formula>
    </cfRule>
    <cfRule type="expression" dxfId="40" priority="13" stopIfTrue="1">
      <formula>SUM($O17:$S17)&gt;0</formula>
    </cfRule>
  </conditionalFormatting>
  <conditionalFormatting sqref="J30">
    <cfRule type="expression" priority="10" stopIfTrue="1">
      <formula>AND(SUM($O30:$S30)&gt;0,NOT(ISBLANK(J30)))</formula>
    </cfRule>
    <cfRule type="expression" dxfId="39" priority="11" stopIfTrue="1">
      <formula>SUM($O30:$S30)&gt;0</formula>
    </cfRule>
  </conditionalFormatting>
  <conditionalFormatting sqref="K30:L30">
    <cfRule type="expression" dxfId="38" priority="7" stopIfTrue="1">
      <formula>AND(NOT(ISBLANK($C30)),ISBLANK(K30))</formula>
    </cfRule>
  </conditionalFormatting>
  <conditionalFormatting sqref="J30">
    <cfRule type="expression" priority="8" stopIfTrue="1">
      <formula>AND(SUM($O30:$S30)&gt;0,NOT(ISBLANK(J30)))</formula>
    </cfRule>
    <cfRule type="expression" dxfId="37" priority="9" stopIfTrue="1">
      <formula>SUM($O30:$S30)&gt;0</formula>
    </cfRule>
  </conditionalFormatting>
  <conditionalFormatting sqref="J31">
    <cfRule type="expression" priority="5" stopIfTrue="1">
      <formula>AND(SUM($O31:$S31)&gt;0,NOT(ISBLANK(J31)))</formula>
    </cfRule>
    <cfRule type="expression" dxfId="36" priority="6" stopIfTrue="1">
      <formula>SUM($O31:$S31)&gt;0</formula>
    </cfRule>
  </conditionalFormatting>
  <conditionalFormatting sqref="K31:L31">
    <cfRule type="expression" dxfId="35" priority="2" stopIfTrue="1">
      <formula>AND(NOT(ISBLANK($C31)),ISBLANK(K31))</formula>
    </cfRule>
  </conditionalFormatting>
  <conditionalFormatting sqref="J31">
    <cfRule type="expression" priority="3" stopIfTrue="1">
      <formula>AND(SUM($O31:$S31)&gt;0,NOT(ISBLANK(J31)))</formula>
    </cfRule>
    <cfRule type="expression" dxfId="34" priority="4" stopIfTrue="1">
      <formula>SUM($O31:$S31)&gt;0</formula>
    </cfRule>
  </conditionalFormatting>
  <conditionalFormatting sqref="F28">
    <cfRule type="expression" dxfId="33" priority="1" stopIfTrue="1">
      <formula>ISBLANK(F28)</formula>
    </cfRule>
  </conditionalFormatting>
  <dataValidations count="2">
    <dataValidation type="list" allowBlank="1" showInputMessage="1" showErrorMessage="1" sqref="B1:E1" xr:uid="{A53A2AE6-3B5A-4E6A-AF77-210ED2210A4E}">
      <formula1>"BARCLAYCARD,CORPORATE CARD"</formula1>
    </dataValidation>
    <dataValidation type="list" allowBlank="1" showInputMessage="1" showErrorMessage="1" sqref="B12:B46" xr:uid="{4046F5C9-17FD-4646-8543-219AFF1FB64B}">
      <formula1>$B$50:$B$53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Y35"/>
  <sheetViews>
    <sheetView workbookViewId="0">
      <selection activeCell="B4" sqref="B4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29.7109375" customWidth="1"/>
    <col min="11" max="11" width="50.7109375" customWidth="1"/>
    <col min="12" max="13" width="27.42578125" customWidth="1"/>
    <col min="15" max="18" width="0" hidden="1" customWidth="1" outlineLevel="1"/>
    <col min="19" max="19" width="9.140625" collapsed="1"/>
  </cols>
  <sheetData>
    <row r="1" spans="1:25" ht="36.75" customHeight="1" x14ac:dyDescent="0.2">
      <c r="A1" s="316" t="s">
        <v>0</v>
      </c>
      <c r="B1" s="551" t="s">
        <v>1</v>
      </c>
      <c r="C1" s="552"/>
      <c r="D1" s="552"/>
      <c r="E1" s="553"/>
      <c r="F1" s="59"/>
      <c r="G1" s="59"/>
      <c r="H1" s="59"/>
      <c r="I1" s="59"/>
      <c r="J1" s="59"/>
      <c r="K1" s="60"/>
      <c r="L1" s="60"/>
      <c r="M1" s="61"/>
    </row>
    <row r="2" spans="1:25" x14ac:dyDescent="0.2">
      <c r="A2" s="62"/>
      <c r="M2" s="63"/>
    </row>
    <row r="3" spans="1:25" ht="36.75" customHeight="1" x14ac:dyDescent="0.2">
      <c r="A3" s="64" t="s">
        <v>2</v>
      </c>
      <c r="B3" s="551" t="s">
        <v>95</v>
      </c>
      <c r="C3" s="552"/>
      <c r="D3" s="552"/>
      <c r="E3" s="553"/>
      <c r="F3" s="65"/>
      <c r="G3" s="65"/>
      <c r="H3" s="65"/>
      <c r="I3" s="65"/>
      <c r="J3" s="65"/>
      <c r="M3" s="63"/>
    </row>
    <row r="4" spans="1:25" x14ac:dyDescent="0.2">
      <c r="A4" s="62"/>
      <c r="M4" s="63"/>
    </row>
    <row r="5" spans="1:25" ht="36" customHeight="1" x14ac:dyDescent="0.2">
      <c r="A5" s="317" t="s">
        <v>3</v>
      </c>
      <c r="B5" s="318" t="s">
        <v>4</v>
      </c>
      <c r="C5" s="319">
        <v>44753</v>
      </c>
      <c r="D5" s="318" t="s">
        <v>5</v>
      </c>
      <c r="E5" s="319">
        <v>44783</v>
      </c>
      <c r="F5" s="65"/>
      <c r="G5" s="66"/>
      <c r="H5" s="67"/>
      <c r="I5" s="67"/>
      <c r="J5" s="67"/>
      <c r="M5" s="63"/>
    </row>
    <row r="6" spans="1:25" x14ac:dyDescent="0.2">
      <c r="A6" s="62"/>
      <c r="M6" s="63"/>
    </row>
    <row r="7" spans="1:25" x14ac:dyDescent="0.2">
      <c r="A7" s="62"/>
      <c r="M7" s="63"/>
    </row>
    <row r="8" spans="1:25" x14ac:dyDescent="0.2">
      <c r="A8" s="342" t="s">
        <v>6</v>
      </c>
      <c r="B8" s="320" t="s">
        <v>7</v>
      </c>
      <c r="C8" s="320" t="s">
        <v>8</v>
      </c>
      <c r="D8" s="320" t="s">
        <v>7</v>
      </c>
      <c r="E8" s="320" t="s">
        <v>9</v>
      </c>
      <c r="F8" s="320" t="s">
        <v>10</v>
      </c>
      <c r="G8" s="549" t="s">
        <v>11</v>
      </c>
      <c r="H8" s="554"/>
      <c r="I8" s="554"/>
      <c r="J8" s="320" t="s">
        <v>12</v>
      </c>
      <c r="K8" s="320" t="s">
        <v>13</v>
      </c>
      <c r="L8" s="321" t="s">
        <v>14</v>
      </c>
      <c r="M8" s="321" t="s">
        <v>15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x14ac:dyDescent="0.2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555"/>
      <c r="H9" s="556"/>
      <c r="I9" s="556"/>
      <c r="J9" s="70" t="s">
        <v>20</v>
      </c>
      <c r="K9" s="70" t="s">
        <v>21</v>
      </c>
      <c r="L9" s="71"/>
      <c r="M9" s="72" t="s">
        <v>22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x14ac:dyDescent="0.2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182" t="s">
        <v>28</v>
      </c>
      <c r="J10" s="76" t="s">
        <v>29</v>
      </c>
      <c r="K10" s="77"/>
      <c r="L10" s="78"/>
      <c r="M10" s="79"/>
    </row>
    <row r="11" spans="1:25" ht="0.75" customHeight="1" x14ac:dyDescent="0.2">
      <c r="A11" s="80"/>
      <c r="B11" s="74"/>
      <c r="C11" s="74"/>
      <c r="D11" s="74"/>
      <c r="E11" s="74"/>
      <c r="F11" s="74"/>
      <c r="G11" s="183"/>
      <c r="H11" s="183"/>
      <c r="I11" s="183"/>
      <c r="J11" s="75"/>
      <c r="K11" s="77"/>
      <c r="L11" s="78"/>
      <c r="M11" s="78"/>
    </row>
    <row r="12" spans="1:25" ht="20.100000000000001" customHeight="1" x14ac:dyDescent="0.25">
      <c r="A12" s="84">
        <v>44774</v>
      </c>
      <c r="B12" s="328" t="s">
        <v>31</v>
      </c>
      <c r="C12" s="349">
        <v>16.989999999999998</v>
      </c>
      <c r="D12" s="352"/>
      <c r="E12" s="323"/>
      <c r="F12" s="477">
        <v>16.989999999999998</v>
      </c>
      <c r="G12" s="83">
        <v>110</v>
      </c>
      <c r="H12" s="325">
        <v>4400</v>
      </c>
      <c r="I12" s="82" t="s">
        <v>115</v>
      </c>
      <c r="J12" s="482" t="s">
        <v>95</v>
      </c>
      <c r="K12" s="327" t="s">
        <v>116</v>
      </c>
      <c r="L12" s="327" t="s">
        <v>117</v>
      </c>
      <c r="M12" s="327" t="s">
        <v>118</v>
      </c>
      <c r="O12" t="b">
        <f t="shared" ref="O12:O28" si="0">OR(G12&lt;100,LEN(G12)=2)</f>
        <v>0</v>
      </c>
      <c r="P12" t="b">
        <f t="shared" ref="P12:P28" si="1">OR(H12&lt;1000,LEN(H12)=3)</f>
        <v>0</v>
      </c>
      <c r="Q12" t="b">
        <f t="shared" ref="Q12:Q28" si="2">IF(I12&lt;1000,TRUE)</f>
        <v>0</v>
      </c>
      <c r="R12" t="e">
        <f>OR(#REF!&lt;100000,LEN(#REF!)=5)</f>
        <v>#REF!</v>
      </c>
    </row>
    <row r="13" spans="1:25" ht="20.100000000000001" customHeight="1" x14ac:dyDescent="0.25">
      <c r="A13" s="84"/>
      <c r="B13" s="328"/>
      <c r="C13" s="323"/>
      <c r="D13" s="324"/>
      <c r="E13" s="323"/>
      <c r="F13" s="483"/>
      <c r="G13" s="83"/>
      <c r="H13" s="325"/>
      <c r="I13" s="82"/>
      <c r="J13" s="482"/>
      <c r="K13" s="327"/>
      <c r="L13" s="327"/>
      <c r="M13" s="327"/>
      <c r="O13" t="b">
        <f t="shared" si="0"/>
        <v>1</v>
      </c>
      <c r="P13" t="b">
        <f t="shared" si="1"/>
        <v>1</v>
      </c>
      <c r="Q13" t="b">
        <f t="shared" si="2"/>
        <v>1</v>
      </c>
      <c r="R13" t="e">
        <f>OR(#REF!&lt;100000,LEN(#REF!)=5)</f>
        <v>#REF!</v>
      </c>
    </row>
    <row r="14" spans="1:25" ht="20.100000000000001" customHeight="1" x14ac:dyDescent="0.25">
      <c r="A14" s="84"/>
      <c r="B14" s="328"/>
      <c r="C14" s="323"/>
      <c r="D14" s="324"/>
      <c r="E14" s="323"/>
      <c r="F14" s="483"/>
      <c r="G14" s="83"/>
      <c r="H14" s="325"/>
      <c r="I14" s="82"/>
      <c r="J14" s="482"/>
      <c r="K14" s="327"/>
      <c r="L14" s="327"/>
      <c r="M14" s="327"/>
      <c r="O14" t="b">
        <f t="shared" si="0"/>
        <v>1</v>
      </c>
      <c r="P14" t="b">
        <f t="shared" si="1"/>
        <v>1</v>
      </c>
      <c r="Q14" t="b">
        <f t="shared" si="2"/>
        <v>1</v>
      </c>
      <c r="R14" t="e">
        <f>OR(#REF!&lt;100000,LEN(#REF!)=5)</f>
        <v>#REF!</v>
      </c>
    </row>
    <row r="15" spans="1:25" ht="20.100000000000001" customHeight="1" x14ac:dyDescent="0.25">
      <c r="A15" s="84"/>
      <c r="B15" s="328"/>
      <c r="C15" s="323"/>
      <c r="D15" s="324"/>
      <c r="E15" s="323"/>
      <c r="F15" s="483"/>
      <c r="G15" s="83"/>
      <c r="H15" s="325"/>
      <c r="I15" s="82"/>
      <c r="J15" s="482"/>
      <c r="K15" s="327"/>
      <c r="L15" s="327"/>
      <c r="M15" s="327"/>
      <c r="O15" t="b">
        <f t="shared" si="0"/>
        <v>1</v>
      </c>
      <c r="P15" t="b">
        <f t="shared" si="1"/>
        <v>1</v>
      </c>
    </row>
    <row r="16" spans="1:25" ht="20.100000000000001" customHeight="1" x14ac:dyDescent="0.25">
      <c r="A16" s="84"/>
      <c r="B16" s="328"/>
      <c r="C16" s="323"/>
      <c r="D16" s="324"/>
      <c r="E16" s="323"/>
      <c r="F16" s="483"/>
      <c r="G16" s="83"/>
      <c r="H16" s="325"/>
      <c r="I16" s="82"/>
      <c r="J16" s="482"/>
      <c r="K16" s="327"/>
      <c r="L16" s="327"/>
      <c r="M16" s="327"/>
    </row>
    <row r="17" spans="1:18" ht="20.100000000000001" customHeight="1" x14ac:dyDescent="0.25">
      <c r="A17" s="84"/>
      <c r="B17" s="328"/>
      <c r="C17" s="323"/>
      <c r="D17" s="324"/>
      <c r="E17" s="323"/>
      <c r="F17" s="483"/>
      <c r="G17" s="83"/>
      <c r="H17" s="325"/>
      <c r="I17" s="82"/>
      <c r="J17" s="482"/>
      <c r="K17" s="327"/>
      <c r="L17" s="327"/>
      <c r="M17" s="327"/>
    </row>
    <row r="18" spans="1:18" ht="20.100000000000001" customHeight="1" x14ac:dyDescent="0.25">
      <c r="A18" s="84"/>
      <c r="B18" s="328"/>
      <c r="C18" s="323"/>
      <c r="D18" s="324"/>
      <c r="E18" s="323"/>
      <c r="F18" s="483"/>
      <c r="G18" s="83"/>
      <c r="H18" s="325"/>
      <c r="I18" s="82"/>
      <c r="J18" s="482"/>
      <c r="K18" s="327"/>
      <c r="L18" s="327"/>
      <c r="M18" s="327"/>
    </row>
    <row r="19" spans="1:18" ht="20.100000000000001" customHeight="1" x14ac:dyDescent="0.25">
      <c r="A19" s="84"/>
      <c r="B19" s="328"/>
      <c r="C19" s="323"/>
      <c r="D19" s="324"/>
      <c r="E19" s="323"/>
      <c r="F19" s="483"/>
      <c r="G19" s="83"/>
      <c r="H19" s="325"/>
      <c r="I19" s="82"/>
      <c r="J19" s="482"/>
      <c r="K19" s="327"/>
      <c r="L19" s="327"/>
      <c r="M19" s="327"/>
    </row>
    <row r="20" spans="1:18" ht="20.100000000000001" customHeight="1" x14ac:dyDescent="0.25">
      <c r="A20" s="84"/>
      <c r="B20" s="328"/>
      <c r="C20" s="323"/>
      <c r="D20" s="324"/>
      <c r="E20" s="323"/>
      <c r="F20" s="483"/>
      <c r="G20" s="83"/>
      <c r="H20" s="325"/>
      <c r="I20" s="82"/>
      <c r="J20" s="482"/>
      <c r="K20" s="327"/>
      <c r="L20" s="327"/>
      <c r="M20" s="327"/>
      <c r="O20" t="b">
        <f t="shared" si="0"/>
        <v>1</v>
      </c>
      <c r="P20" t="b">
        <f t="shared" si="1"/>
        <v>1</v>
      </c>
      <c r="Q20" t="b">
        <f t="shared" si="2"/>
        <v>1</v>
      </c>
      <c r="R20" t="e">
        <f>OR(#REF!&lt;100000,LEN(#REF!)=5)</f>
        <v>#REF!</v>
      </c>
    </row>
    <row r="21" spans="1:18" ht="20.100000000000001" customHeight="1" x14ac:dyDescent="0.25">
      <c r="A21" s="84"/>
      <c r="B21" s="328"/>
      <c r="C21" s="323"/>
      <c r="D21" s="484"/>
      <c r="E21" s="323"/>
      <c r="F21" s="483"/>
      <c r="G21" s="83"/>
      <c r="H21" s="325"/>
      <c r="I21" s="82"/>
      <c r="J21" s="482"/>
      <c r="K21" s="327"/>
      <c r="L21" s="327"/>
      <c r="M21" s="327"/>
    </row>
    <row r="22" spans="1:18" ht="20.100000000000001" customHeight="1" x14ac:dyDescent="0.25">
      <c r="A22" s="84"/>
      <c r="B22" s="328"/>
      <c r="C22" s="323"/>
      <c r="D22" s="484"/>
      <c r="E22" s="323"/>
      <c r="F22" s="483"/>
      <c r="G22" s="83"/>
      <c r="H22" s="325"/>
      <c r="I22" s="82"/>
      <c r="J22" s="482"/>
      <c r="K22" s="327"/>
      <c r="L22" s="327"/>
      <c r="M22" s="327"/>
    </row>
    <row r="23" spans="1:18" ht="20.100000000000001" customHeight="1" x14ac:dyDescent="0.25">
      <c r="A23" s="84"/>
      <c r="B23" s="328"/>
      <c r="C23" s="323"/>
      <c r="D23" s="484"/>
      <c r="E23" s="323"/>
      <c r="F23" s="483"/>
      <c r="G23" s="83"/>
      <c r="H23" s="325"/>
      <c r="I23" s="82"/>
      <c r="J23" s="482"/>
      <c r="K23" s="327"/>
      <c r="L23" s="327"/>
      <c r="M23" s="327"/>
    </row>
    <row r="24" spans="1:18" ht="20.100000000000001" customHeight="1" x14ac:dyDescent="0.25">
      <c r="A24" s="84"/>
      <c r="B24" s="328"/>
      <c r="C24" s="323"/>
      <c r="D24" s="484"/>
      <c r="E24" s="323"/>
      <c r="F24" s="483"/>
      <c r="G24" s="83"/>
      <c r="H24" s="325"/>
      <c r="I24" s="82"/>
      <c r="J24" s="482"/>
      <c r="K24" s="327"/>
      <c r="L24" s="327"/>
      <c r="M24" s="327"/>
    </row>
    <row r="25" spans="1:18" ht="20.100000000000001" customHeight="1" x14ac:dyDescent="0.25">
      <c r="A25" s="84"/>
      <c r="B25" s="328"/>
      <c r="C25" s="323"/>
      <c r="D25" s="484"/>
      <c r="E25" s="323"/>
      <c r="F25" s="483"/>
      <c r="G25" s="83"/>
      <c r="H25" s="325"/>
      <c r="I25" s="82"/>
      <c r="J25" s="482"/>
      <c r="K25" s="327"/>
      <c r="L25" s="327"/>
      <c r="M25" s="327"/>
    </row>
    <row r="26" spans="1:18" ht="20.100000000000001" customHeight="1" x14ac:dyDescent="0.25">
      <c r="A26" s="84"/>
      <c r="B26" s="328"/>
      <c r="C26" s="323"/>
      <c r="D26" s="484"/>
      <c r="E26" s="323"/>
      <c r="F26" s="483"/>
      <c r="G26" s="83"/>
      <c r="H26" s="325"/>
      <c r="I26" s="82"/>
      <c r="J26" s="482"/>
      <c r="K26" s="327"/>
      <c r="L26" s="327"/>
      <c r="M26" s="327"/>
    </row>
    <row r="27" spans="1:18" ht="20.100000000000001" customHeight="1" x14ac:dyDescent="0.25">
      <c r="A27" s="84"/>
      <c r="B27" s="328"/>
      <c r="C27" s="323"/>
      <c r="D27" s="484"/>
      <c r="E27" s="323"/>
      <c r="F27" s="483"/>
      <c r="G27" s="83"/>
      <c r="H27" s="325"/>
      <c r="I27" s="82"/>
      <c r="J27" s="482"/>
      <c r="K27" s="327"/>
      <c r="L27" s="327"/>
      <c r="M27" s="327"/>
    </row>
    <row r="28" spans="1:18" ht="20.100000000000001" customHeight="1" thickBot="1" x14ac:dyDescent="0.3">
      <c r="A28" s="184"/>
      <c r="B28" s="328"/>
      <c r="C28" s="323"/>
      <c r="D28" s="185"/>
      <c r="E28" s="323"/>
      <c r="F28" s="483"/>
      <c r="G28" s="83"/>
      <c r="H28" s="325"/>
      <c r="I28" s="82"/>
      <c r="J28" s="482"/>
      <c r="K28" s="327"/>
      <c r="L28" s="327"/>
      <c r="M28" s="327"/>
      <c r="O28" t="b">
        <f t="shared" si="0"/>
        <v>1</v>
      </c>
      <c r="P28" t="b">
        <f t="shared" si="1"/>
        <v>1</v>
      </c>
      <c r="Q28" t="b">
        <f t="shared" si="2"/>
        <v>1</v>
      </c>
      <c r="R28" t="e">
        <f>OR(#REF!&lt;100000,LEN(#REF!)=5)</f>
        <v>#REF!</v>
      </c>
    </row>
    <row r="29" spans="1:18" ht="20.100000000000001" customHeight="1" thickBot="1" x14ac:dyDescent="0.25">
      <c r="A29" s="558" t="s">
        <v>34</v>
      </c>
      <c r="B29" s="559"/>
      <c r="C29" s="85">
        <f>SUM(C12:C28)</f>
        <v>16.989999999999998</v>
      </c>
      <c r="D29" s="85">
        <f>SUM(D12:D28)</f>
        <v>0</v>
      </c>
      <c r="E29" s="85"/>
      <c r="F29" s="186">
        <f>SUM(F12:F28)</f>
        <v>16.989999999999998</v>
      </c>
      <c r="G29" s="187"/>
      <c r="H29" s="86"/>
      <c r="I29" s="188"/>
      <c r="J29" s="189"/>
      <c r="K29" s="87"/>
      <c r="L29" s="88"/>
      <c r="M29" s="89"/>
    </row>
    <row r="31" spans="1:18" x14ac:dyDescent="0.2">
      <c r="B31" s="549" t="s">
        <v>35</v>
      </c>
      <c r="C31" s="550"/>
    </row>
    <row r="32" spans="1:18" x14ac:dyDescent="0.2">
      <c r="B32" s="90" t="s">
        <v>36</v>
      </c>
      <c r="C32" s="91" t="s">
        <v>37</v>
      </c>
    </row>
    <row r="33" spans="2:3" x14ac:dyDescent="0.2">
      <c r="B33" s="90" t="s">
        <v>31</v>
      </c>
      <c r="C33" s="91" t="s">
        <v>38</v>
      </c>
    </row>
    <row r="34" spans="2:3" x14ac:dyDescent="0.2">
      <c r="B34" s="90" t="s">
        <v>39</v>
      </c>
      <c r="C34" s="91" t="s">
        <v>40</v>
      </c>
    </row>
    <row r="35" spans="2:3" x14ac:dyDescent="0.2">
      <c r="B35" s="78" t="s">
        <v>33</v>
      </c>
      <c r="C35" s="92" t="s">
        <v>41</v>
      </c>
    </row>
  </sheetData>
  <mergeCells count="6">
    <mergeCell ref="B31:C31"/>
    <mergeCell ref="B1:E1"/>
    <mergeCell ref="B3:E3"/>
    <mergeCell ref="G8:I8"/>
    <mergeCell ref="G9:I9"/>
    <mergeCell ref="A29:B29"/>
  </mergeCells>
  <conditionalFormatting sqref="E5 C5 B1:E1 B3:E3 C13:C28">
    <cfRule type="expression" dxfId="32" priority="10" stopIfTrue="1">
      <formula>ISBLANK(B1)</formula>
    </cfRule>
  </conditionalFormatting>
  <conditionalFormatting sqref="K13:M28">
    <cfRule type="expression" dxfId="31" priority="11" stopIfTrue="1">
      <formula>AND(NOT(ISBLANK($C13)),ISBLANK(K13))</formula>
    </cfRule>
  </conditionalFormatting>
  <conditionalFormatting sqref="B13:B28">
    <cfRule type="expression" dxfId="30" priority="12" stopIfTrue="1">
      <formula>AND(NOT(ISBLANK(C13)),ISBLANK(B13))</formula>
    </cfRule>
  </conditionalFormatting>
  <conditionalFormatting sqref="A13:A28">
    <cfRule type="expression" dxfId="29" priority="13" stopIfTrue="1">
      <formula>AND(NOT(ISBLANK(C13)),ISBLANK(A13))</formula>
    </cfRule>
  </conditionalFormatting>
  <conditionalFormatting sqref="E13:E28">
    <cfRule type="expression" dxfId="28" priority="14" stopIfTrue="1">
      <formula>AND(NOT(ISBLANK(C13)),ISBLANK(E13),B13="S")</formula>
    </cfRule>
  </conditionalFormatting>
  <conditionalFormatting sqref="J13:J28">
    <cfRule type="expression" priority="8" stopIfTrue="1">
      <formula>AND(SUM($O13:$S13)&gt;0,NOT(ISBLANK(J13)))</formula>
    </cfRule>
    <cfRule type="expression" dxfId="27" priority="9" stopIfTrue="1">
      <formula>SUM($O13:$S13)&gt;0</formula>
    </cfRule>
  </conditionalFormatting>
  <conditionalFormatting sqref="C12">
    <cfRule type="expression" dxfId="26" priority="3" stopIfTrue="1">
      <formula>ISBLANK(C12)</formula>
    </cfRule>
  </conditionalFormatting>
  <conditionalFormatting sqref="K12:M12">
    <cfRule type="expression" dxfId="25" priority="4" stopIfTrue="1">
      <formula>AND(NOT(ISBLANK($C12)),ISBLANK(K12))</formula>
    </cfRule>
  </conditionalFormatting>
  <conditionalFormatting sqref="B12">
    <cfRule type="expression" dxfId="24" priority="5" stopIfTrue="1">
      <formula>AND(NOT(ISBLANK(C12)),ISBLANK(B12))</formula>
    </cfRule>
  </conditionalFormatting>
  <conditionalFormatting sqref="A12">
    <cfRule type="expression" dxfId="23" priority="6" stopIfTrue="1">
      <formula>AND(NOT(ISBLANK(C12)),ISBLANK(A12))</formula>
    </cfRule>
  </conditionalFormatting>
  <conditionalFormatting sqref="E12">
    <cfRule type="expression" dxfId="22" priority="7" stopIfTrue="1">
      <formula>AND(NOT(ISBLANK(C12)),ISBLANK(E12),B12="S")</formula>
    </cfRule>
  </conditionalFormatting>
  <conditionalFormatting sqref="J12">
    <cfRule type="expression" priority="1" stopIfTrue="1">
      <formula>AND(SUM($O12:$S12)&gt;0,NOT(ISBLANK(J12)))</formula>
    </cfRule>
    <cfRule type="expression" dxfId="21" priority="2" stopIfTrue="1">
      <formula>SUM($O12:$S12)&gt;0</formula>
    </cfRule>
  </conditionalFormatting>
  <dataValidations count="4">
    <dataValidation type="list" allowBlank="1" showInputMessage="1" showErrorMessage="1" sqref="B1:E1" xr:uid="{D07F8229-A624-4428-887F-B0394CF5890E}">
      <formula1>"BARCLAYCARD,CORPORATE CARD"</formula1>
    </dataValidation>
    <dataValidation type="date" allowBlank="1" showInputMessage="1" showErrorMessage="1" sqref="C5" xr:uid="{9D917066-C331-473E-98D6-A913D937D20A}">
      <formula1>NOW()-120</formula1>
      <formula2>NOW()</formula2>
    </dataValidation>
    <dataValidation type="date" allowBlank="1" showInputMessage="1" showErrorMessage="1" sqref="E5" xr:uid="{4DC01947-1E44-4239-B087-BA3C96BF1B92}">
      <formula1>C5+1</formula1>
      <formula2>NOW()</formula2>
    </dataValidation>
    <dataValidation type="list" allowBlank="1" showInputMessage="1" showErrorMessage="1" sqref="B12:B28" xr:uid="{5CFDFEBF-D5C1-4684-829E-0ADE6EA458AF}">
      <formula1>$B$32:$B$35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8"/>
  <sheetViews>
    <sheetView zoomScale="90" workbookViewId="0">
      <selection activeCell="H35" sqref="H35"/>
    </sheetView>
  </sheetViews>
  <sheetFormatPr defaultColWidth="9.140625"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0</v>
      </c>
      <c r="B1" s="604" t="s">
        <v>42</v>
      </c>
      <c r="C1" s="605"/>
      <c r="D1" s="605"/>
      <c r="E1" s="606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2</v>
      </c>
      <c r="B3" s="604" t="s">
        <v>43</v>
      </c>
      <c r="C3" s="605"/>
      <c r="D3" s="605"/>
      <c r="E3" s="606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3</v>
      </c>
      <c r="B5" s="12" t="s">
        <v>4</v>
      </c>
      <c r="C5" s="48"/>
      <c r="D5" s="12" t="s">
        <v>5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44</v>
      </c>
      <c r="B8" s="17" t="s">
        <v>7</v>
      </c>
      <c r="C8" s="17" t="s">
        <v>8</v>
      </c>
      <c r="D8" s="17" t="s">
        <v>7</v>
      </c>
      <c r="E8" s="17" t="s">
        <v>9</v>
      </c>
      <c r="F8" s="17" t="s">
        <v>10</v>
      </c>
      <c r="G8" s="596" t="s">
        <v>11</v>
      </c>
      <c r="H8" s="597"/>
      <c r="I8" s="597"/>
      <c r="J8" s="597"/>
      <c r="K8" s="597"/>
      <c r="L8" s="598"/>
      <c r="M8" s="17" t="s">
        <v>13</v>
      </c>
      <c r="N8" s="18" t="s">
        <v>14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45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599"/>
      <c r="H9" s="600"/>
      <c r="I9" s="600"/>
      <c r="J9" s="600"/>
      <c r="K9" s="600"/>
      <c r="L9" s="601"/>
      <c r="M9" s="22" t="s">
        <v>46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47</v>
      </c>
      <c r="H10" s="26" t="s">
        <v>48</v>
      </c>
      <c r="I10" s="26" t="s">
        <v>49</v>
      </c>
      <c r="J10" s="26" t="s">
        <v>50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51</v>
      </c>
      <c r="B12" s="30" t="s">
        <v>31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39</v>
      </c>
      <c r="M12" s="45" t="s">
        <v>52</v>
      </c>
      <c r="N12" s="45" t="s">
        <v>53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51</v>
      </c>
      <c r="B13" s="30" t="s">
        <v>39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39</v>
      </c>
      <c r="M13" s="45" t="s">
        <v>54</v>
      </c>
      <c r="N13" s="45" t="s">
        <v>53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55</v>
      </c>
      <c r="B14" s="30" t="s">
        <v>31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39</v>
      </c>
      <c r="M14" s="45" t="s">
        <v>56</v>
      </c>
      <c r="N14" s="45" t="s">
        <v>32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57</v>
      </c>
      <c r="B15" s="30" t="s">
        <v>39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39</v>
      </c>
      <c r="M15" s="45" t="s">
        <v>58</v>
      </c>
      <c r="N15" s="45" t="s">
        <v>59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60</v>
      </c>
      <c r="B16" s="30" t="s">
        <v>31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39</v>
      </c>
      <c r="M16" s="45" t="s">
        <v>61</v>
      </c>
      <c r="N16" s="45" t="s">
        <v>62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63</v>
      </c>
      <c r="B17" s="30" t="s">
        <v>39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39</v>
      </c>
      <c r="M17" s="45" t="s">
        <v>64</v>
      </c>
      <c r="N17" s="45" t="s">
        <v>65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66</v>
      </c>
      <c r="B18" s="30" t="s">
        <v>31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39</v>
      </c>
      <c r="M18" s="45" t="s">
        <v>67</v>
      </c>
      <c r="N18" s="45" t="s">
        <v>68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69</v>
      </c>
      <c r="B19" s="30" t="s">
        <v>33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39</v>
      </c>
      <c r="M19" s="45" t="s">
        <v>70</v>
      </c>
      <c r="N19" s="45" t="s">
        <v>32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71</v>
      </c>
      <c r="B20" s="30" t="s">
        <v>33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39</v>
      </c>
      <c r="M20" s="45" t="s">
        <v>72</v>
      </c>
      <c r="N20" s="45" t="s">
        <v>73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71</v>
      </c>
      <c r="B21" s="30" t="s">
        <v>33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39</v>
      </c>
      <c r="M21" s="45" t="s">
        <v>72</v>
      </c>
      <c r="N21" s="45" t="s">
        <v>73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74</v>
      </c>
      <c r="B22" s="30" t="s">
        <v>39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39</v>
      </c>
      <c r="M22" s="45" t="s">
        <v>75</v>
      </c>
      <c r="N22" s="45" t="s">
        <v>76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39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39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39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39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39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39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39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39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39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602" t="s">
        <v>34</v>
      </c>
      <c r="B32" s="603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596" t="s">
        <v>35</v>
      </c>
      <c r="C34" s="598"/>
    </row>
    <row r="35" spans="2:3" x14ac:dyDescent="0.2">
      <c r="B35" s="41" t="s">
        <v>36</v>
      </c>
      <c r="C35" s="42" t="s">
        <v>37</v>
      </c>
    </row>
    <row r="36" spans="2:3" x14ac:dyDescent="0.2">
      <c r="B36" s="41" t="s">
        <v>31</v>
      </c>
      <c r="C36" s="42" t="s">
        <v>38</v>
      </c>
    </row>
    <row r="37" spans="2:3" x14ac:dyDescent="0.2">
      <c r="B37" s="41" t="s">
        <v>39</v>
      </c>
      <c r="C37" s="42" t="s">
        <v>40</v>
      </c>
    </row>
    <row r="38" spans="2:3" x14ac:dyDescent="0.2">
      <c r="B38" s="43" t="s">
        <v>33</v>
      </c>
      <c r="C38" s="44" t="s">
        <v>41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20" priority="2" stopIfTrue="1">
      <formula>SUM($P12:$T12)&gt;0</formula>
    </cfRule>
  </conditionalFormatting>
  <conditionalFormatting sqref="E5 C12:C31 C5 B1:E1 B3:E3">
    <cfRule type="expression" dxfId="19" priority="3" stopIfTrue="1">
      <formula>ISBLANK(B1)</formula>
    </cfRule>
  </conditionalFormatting>
  <conditionalFormatting sqref="M12:N31">
    <cfRule type="expression" dxfId="18" priority="4" stopIfTrue="1">
      <formula>AND(NOT(ISBLANK($C12)),ISBLANK(M12))</formula>
    </cfRule>
  </conditionalFormatting>
  <conditionalFormatting sqref="B12:B31">
    <cfRule type="expression" dxfId="17" priority="5" stopIfTrue="1">
      <formula>AND(NOT(ISBLANK(C12)),ISBLANK(B12))</formula>
    </cfRule>
  </conditionalFormatting>
  <conditionalFormatting sqref="A12:A31">
    <cfRule type="expression" dxfId="16" priority="6" stopIfTrue="1">
      <formula>AND(NOT(ISBLANK(C12)),ISBLANK(A12))</formula>
    </cfRule>
  </conditionalFormatting>
  <conditionalFormatting sqref="G12:G31">
    <cfRule type="expression" dxfId="15" priority="7" stopIfTrue="1">
      <formula>AND(ISBLANK(G12),NOT(ISBLANK(C12)))</formula>
    </cfRule>
  </conditionalFormatting>
  <conditionalFormatting sqref="H12:I31">
    <cfRule type="expression" dxfId="14" priority="8" stopIfTrue="1">
      <formula>AND(ISBLANK(H12),NOT(ISBLANK($C12)))</formula>
    </cfRule>
  </conditionalFormatting>
  <conditionalFormatting sqref="J12:J31">
    <cfRule type="expression" dxfId="13" priority="9" stopIfTrue="1">
      <formula>AND(ISBLANK(J12),NOT(ISBLANK(C12)))</formula>
    </cfRule>
  </conditionalFormatting>
  <conditionalFormatting sqref="E12:E31">
    <cfRule type="expression" dxfId="12" priority="10" stopIfTrue="1">
      <formula>AND(NOT(ISBLANK(C12)),ISBLANK(E12),B12="S")</formula>
    </cfRule>
  </conditionalFormatting>
  <dataValidations count="5">
    <dataValidation type="list" allowBlank="1" showInputMessage="1" showErrorMessage="1" sqref="B1:E1" xr:uid="{00000000-0002-0000-0C00-000000000000}">
      <formula1>"BARCLAYCARD,CORPORATE CARD"</formula1>
    </dataValidation>
    <dataValidation type="date" allowBlank="1" showInputMessage="1" showErrorMessage="1" sqref="E5" xr:uid="{00000000-0002-0000-0C00-000001000000}">
      <formula1>C5+1</formula1>
      <formula2>NOW()</formula2>
    </dataValidation>
    <dataValidation type="date" allowBlank="1" showInputMessage="1" showErrorMessage="1" sqref="C5" xr:uid="{00000000-0002-0000-0C00-000002000000}">
      <formula1>NOW()-120</formula1>
      <formula2>NOW()</formula2>
    </dataValidation>
    <dataValidation type="custom" allowBlank="1" showInputMessage="1" showErrorMessage="1" sqref="G12:J31" xr:uid="{00000000-0002-0000-0C00-000003000000}">
      <formula1>P12=TRUE</formula1>
    </dataValidation>
    <dataValidation type="list" allowBlank="1" showInputMessage="1" showErrorMessage="1" sqref="B12:B31" xr:uid="{00000000-0002-0000-0C00-000004000000}">
      <formula1>$B$35:$B$38</formula1>
    </dataValidation>
  </dataValidation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7"/>
  <sheetViews>
    <sheetView workbookViewId="0">
      <selection activeCell="I39" sqref="C31:I39"/>
    </sheetView>
  </sheetViews>
  <sheetFormatPr defaultRowHeight="12.75" x14ac:dyDescent="0.2"/>
  <sheetData>
    <row r="1" spans="1:8" x14ac:dyDescent="0.2">
      <c r="A1" s="58" t="s">
        <v>6</v>
      </c>
      <c r="B1" s="17" t="s">
        <v>7</v>
      </c>
      <c r="C1" s="17" t="s">
        <v>8</v>
      </c>
      <c r="D1" s="17" t="s">
        <v>7</v>
      </c>
      <c r="E1" s="17" t="s">
        <v>9</v>
      </c>
      <c r="F1" s="17" t="s">
        <v>10</v>
      </c>
      <c r="G1" s="54" t="s">
        <v>77</v>
      </c>
      <c r="H1" s="55" t="s">
        <v>78</v>
      </c>
    </row>
    <row r="2" spans="1:8" x14ac:dyDescent="0.2">
      <c r="A2" s="50" t="s">
        <v>79</v>
      </c>
      <c r="B2" s="30" t="s">
        <v>31</v>
      </c>
      <c r="C2" s="31">
        <v>104.2</v>
      </c>
      <c r="D2" s="31">
        <v>0</v>
      </c>
      <c r="E2" s="31"/>
      <c r="F2" s="31">
        <f t="shared" ref="F2:F13" si="0">C2-D2</f>
        <v>104.2</v>
      </c>
      <c r="G2" s="53">
        <v>110</v>
      </c>
      <c r="H2" s="49">
        <v>8052</v>
      </c>
    </row>
    <row r="3" spans="1:8" x14ac:dyDescent="0.2">
      <c r="A3" s="50" t="s">
        <v>80</v>
      </c>
      <c r="B3" s="30" t="s">
        <v>31</v>
      </c>
      <c r="C3" s="31">
        <v>16.399999999999999</v>
      </c>
      <c r="D3" s="31">
        <v>0</v>
      </c>
      <c r="E3" s="31"/>
      <c r="F3" s="31">
        <f t="shared" si="0"/>
        <v>16.399999999999999</v>
      </c>
      <c r="G3" s="53">
        <v>110</v>
      </c>
      <c r="H3" s="49">
        <v>8052</v>
      </c>
    </row>
    <row r="4" spans="1:8" x14ac:dyDescent="0.2">
      <c r="A4" s="50" t="s">
        <v>81</v>
      </c>
      <c r="B4" s="30" t="s">
        <v>82</v>
      </c>
      <c r="C4" s="31">
        <v>194.16</v>
      </c>
      <c r="D4" s="31">
        <v>0</v>
      </c>
      <c r="E4" s="31"/>
      <c r="F4" s="31">
        <f t="shared" si="0"/>
        <v>194.16</v>
      </c>
      <c r="G4" s="53">
        <v>115</v>
      </c>
      <c r="H4" s="49">
        <v>4014</v>
      </c>
    </row>
    <row r="5" spans="1:8" x14ac:dyDescent="0.2">
      <c r="A5" s="50" t="s">
        <v>83</v>
      </c>
      <c r="B5" s="30" t="s">
        <v>39</v>
      </c>
      <c r="C5" s="57">
        <v>11.95</v>
      </c>
      <c r="D5" s="31">
        <f t="shared" ref="D5:D11" si="1">IF(B5="S",IF(ISBLANK(E5),ROUND(C5*0.2/1.2,2),E5),"")</f>
        <v>1.99</v>
      </c>
      <c r="E5" s="31"/>
      <c r="F5" s="31">
        <f t="shared" si="0"/>
        <v>9.9599999999999991</v>
      </c>
      <c r="G5" s="53">
        <v>110</v>
      </c>
      <c r="H5" s="49">
        <v>4400</v>
      </c>
    </row>
    <row r="6" spans="1:8" x14ac:dyDescent="0.2">
      <c r="A6" s="50" t="s">
        <v>83</v>
      </c>
      <c r="B6" s="30" t="s">
        <v>39</v>
      </c>
      <c r="C6" s="57">
        <v>12</v>
      </c>
      <c r="D6" s="31">
        <f t="shared" si="1"/>
        <v>2</v>
      </c>
      <c r="E6" s="31"/>
      <c r="F6" s="31">
        <f t="shared" si="0"/>
        <v>10</v>
      </c>
      <c r="G6" s="53">
        <v>110</v>
      </c>
      <c r="H6" s="49">
        <v>4400</v>
      </c>
    </row>
    <row r="7" spans="1:8" x14ac:dyDescent="0.2">
      <c r="A7" s="50" t="s">
        <v>80</v>
      </c>
      <c r="B7" s="30" t="s">
        <v>39</v>
      </c>
      <c r="C7" s="57">
        <v>53.97</v>
      </c>
      <c r="D7" s="31">
        <f t="shared" si="1"/>
        <v>9</v>
      </c>
      <c r="E7" s="31"/>
      <c r="F7" s="31">
        <f t="shared" si="0"/>
        <v>44.97</v>
      </c>
      <c r="G7" s="53">
        <v>110</v>
      </c>
      <c r="H7" s="49">
        <v>4400</v>
      </c>
    </row>
    <row r="8" spans="1:8" x14ac:dyDescent="0.2">
      <c r="A8" s="50" t="s">
        <v>81</v>
      </c>
      <c r="B8" s="30" t="s">
        <v>84</v>
      </c>
      <c r="C8" s="57">
        <v>144.25</v>
      </c>
      <c r="D8" s="31">
        <f t="shared" si="1"/>
        <v>24.04</v>
      </c>
      <c r="E8" s="31"/>
      <c r="F8" s="31">
        <f t="shared" si="0"/>
        <v>120.21000000000001</v>
      </c>
      <c r="G8" s="53">
        <v>115</v>
      </c>
      <c r="H8" s="49">
        <v>4014</v>
      </c>
    </row>
    <row r="9" spans="1:8" x14ac:dyDescent="0.2">
      <c r="A9" s="50" t="s">
        <v>85</v>
      </c>
      <c r="B9" s="30" t="s">
        <v>84</v>
      </c>
      <c r="C9" s="57">
        <v>59.99</v>
      </c>
      <c r="D9" s="31">
        <f t="shared" si="1"/>
        <v>10</v>
      </c>
      <c r="E9" s="31"/>
      <c r="F9" s="31">
        <f t="shared" si="0"/>
        <v>49.99</v>
      </c>
      <c r="G9" s="53">
        <v>110</v>
      </c>
      <c r="H9" s="49">
        <v>4400</v>
      </c>
    </row>
    <row r="10" spans="1:8" x14ac:dyDescent="0.2">
      <c r="A10" s="50" t="s">
        <v>86</v>
      </c>
      <c r="B10" s="30" t="s">
        <v>84</v>
      </c>
      <c r="C10" s="57">
        <v>194.4</v>
      </c>
      <c r="D10" s="31">
        <f t="shared" si="1"/>
        <v>32.4</v>
      </c>
      <c r="E10" s="31"/>
      <c r="F10" s="52">
        <f t="shared" si="0"/>
        <v>162</v>
      </c>
      <c r="G10" s="53">
        <v>110</v>
      </c>
      <c r="H10" s="49">
        <v>4400</v>
      </c>
    </row>
    <row r="11" spans="1:8" x14ac:dyDescent="0.2">
      <c r="A11" s="50" t="s">
        <v>87</v>
      </c>
      <c r="B11" s="30" t="s">
        <v>84</v>
      </c>
      <c r="C11" s="57">
        <v>3.1</v>
      </c>
      <c r="D11" s="32">
        <f t="shared" si="1"/>
        <v>0.52</v>
      </c>
      <c r="E11" s="31"/>
      <c r="F11" s="52">
        <f t="shared" si="0"/>
        <v>2.58</v>
      </c>
      <c r="G11" s="53">
        <v>115</v>
      </c>
      <c r="H11" s="49">
        <v>4014</v>
      </c>
    </row>
    <row r="12" spans="1:8" x14ac:dyDescent="0.2">
      <c r="A12" s="50" t="s">
        <v>87</v>
      </c>
      <c r="B12" s="30" t="s">
        <v>88</v>
      </c>
      <c r="C12" s="31">
        <v>13.2</v>
      </c>
      <c r="D12" s="31">
        <v>0</v>
      </c>
      <c r="E12" s="31"/>
      <c r="F12" s="52">
        <f t="shared" si="0"/>
        <v>13.2</v>
      </c>
      <c r="G12" s="53">
        <v>115</v>
      </c>
      <c r="H12" s="49">
        <v>4014</v>
      </c>
    </row>
    <row r="13" spans="1:8" x14ac:dyDescent="0.2">
      <c r="A13" s="50" t="s">
        <v>87</v>
      </c>
      <c r="B13" s="30" t="s">
        <v>88</v>
      </c>
      <c r="C13" s="31">
        <v>24.75</v>
      </c>
      <c r="D13" s="32">
        <v>0</v>
      </c>
      <c r="E13" s="51"/>
      <c r="F13" s="52">
        <f t="shared" si="0"/>
        <v>24.75</v>
      </c>
      <c r="G13" s="53">
        <v>115</v>
      </c>
      <c r="H13" s="49">
        <v>4014</v>
      </c>
    </row>
    <row r="19" spans="2:7" x14ac:dyDescent="0.2">
      <c r="D19" t="s">
        <v>89</v>
      </c>
      <c r="E19" t="s">
        <v>90</v>
      </c>
      <c r="G19" t="s">
        <v>91</v>
      </c>
    </row>
    <row r="20" spans="2:7" x14ac:dyDescent="0.2">
      <c r="C20" t="s">
        <v>92</v>
      </c>
      <c r="D20" s="56">
        <f>SUM(C5:C11)</f>
        <v>479.66000000000008</v>
      </c>
      <c r="E20" s="56">
        <f>SUM(D5:D11)</f>
        <v>79.95</v>
      </c>
      <c r="F20" s="56"/>
      <c r="G20" s="56">
        <f t="shared" ref="G20" si="2">SUM(F5:F11)</f>
        <v>399.71</v>
      </c>
    </row>
    <row r="23" spans="2:7" x14ac:dyDescent="0.2">
      <c r="B23">
        <v>110</v>
      </c>
      <c r="C23">
        <v>4400</v>
      </c>
      <c r="D23" s="56">
        <f>SUM(C5:C7)</f>
        <v>77.92</v>
      </c>
      <c r="E23" s="56">
        <f t="shared" ref="E23:G23" si="3">SUM(D5:D7)</f>
        <v>12.99</v>
      </c>
      <c r="F23" s="56"/>
      <c r="G23" s="56">
        <f t="shared" si="3"/>
        <v>64.930000000000007</v>
      </c>
    </row>
    <row r="24" spans="2:7" x14ac:dyDescent="0.2">
      <c r="B24">
        <v>110</v>
      </c>
      <c r="C24">
        <v>4400</v>
      </c>
      <c r="D24" s="56">
        <f>SUM(C9:C10)</f>
        <v>254.39000000000001</v>
      </c>
      <c r="E24" s="56">
        <f t="shared" ref="E24:G24" si="4">SUM(D9:D10)</f>
        <v>42.4</v>
      </c>
      <c r="F24" s="56">
        <f t="shared" si="4"/>
        <v>0</v>
      </c>
      <c r="G24" s="56">
        <f t="shared" si="4"/>
        <v>211.99</v>
      </c>
    </row>
    <row r="25" spans="2:7" x14ac:dyDescent="0.2">
      <c r="B25">
        <v>115</v>
      </c>
      <c r="C25">
        <v>4014</v>
      </c>
      <c r="D25" s="56">
        <f>SUM(C8)</f>
        <v>144.25</v>
      </c>
      <c r="E25" s="56">
        <f>SUM(D8)</f>
        <v>24.04</v>
      </c>
      <c r="F25" s="56"/>
      <c r="G25" s="56">
        <f>SUM(F8)</f>
        <v>120.21000000000001</v>
      </c>
    </row>
    <row r="26" spans="2:7" x14ac:dyDescent="0.2">
      <c r="B26">
        <v>115</v>
      </c>
      <c r="C26">
        <v>4014</v>
      </c>
      <c r="D26" s="56">
        <f>SUM(C11)</f>
        <v>3.1</v>
      </c>
      <c r="E26" s="56">
        <f t="shared" ref="E26:G26" si="5">SUM(D11)</f>
        <v>0.52</v>
      </c>
      <c r="F26" s="56">
        <f t="shared" si="5"/>
        <v>0</v>
      </c>
      <c r="G26" s="56">
        <f t="shared" si="5"/>
        <v>2.58</v>
      </c>
    </row>
    <row r="31" spans="2:7" x14ac:dyDescent="0.2">
      <c r="C31" t="s">
        <v>93</v>
      </c>
    </row>
    <row r="32" spans="2:7" x14ac:dyDescent="0.2">
      <c r="B32">
        <v>110</v>
      </c>
      <c r="C32">
        <v>8052</v>
      </c>
      <c r="D32" s="56">
        <f>SUM(C2:C3)</f>
        <v>120.6</v>
      </c>
      <c r="E32" s="56">
        <f t="shared" ref="E32:G32" si="6">SUM(D2:D3)</f>
        <v>0</v>
      </c>
      <c r="F32" s="56">
        <f t="shared" si="6"/>
        <v>0</v>
      </c>
      <c r="G32" s="56">
        <f t="shared" si="6"/>
        <v>120.6</v>
      </c>
    </row>
    <row r="33" spans="2:7" x14ac:dyDescent="0.2">
      <c r="B33">
        <v>115</v>
      </c>
      <c r="C33">
        <v>4014</v>
      </c>
      <c r="D33" s="56">
        <f>SUM(C4)</f>
        <v>194.16</v>
      </c>
      <c r="E33" s="56">
        <f t="shared" ref="E33:G33" si="7">SUM(D4)</f>
        <v>0</v>
      </c>
      <c r="F33" s="56">
        <f t="shared" si="7"/>
        <v>0</v>
      </c>
      <c r="G33" s="56">
        <f t="shared" si="7"/>
        <v>194.16</v>
      </c>
    </row>
    <row r="36" spans="2:7" x14ac:dyDescent="0.2">
      <c r="C36" t="s">
        <v>94</v>
      </c>
    </row>
    <row r="37" spans="2:7" x14ac:dyDescent="0.2">
      <c r="B37">
        <v>115</v>
      </c>
      <c r="C37">
        <v>4014</v>
      </c>
      <c r="D37" s="56">
        <f>SUM(C12:C13)</f>
        <v>37.950000000000003</v>
      </c>
      <c r="E37" s="56">
        <f t="shared" ref="E37:G37" si="8">SUM(D12:D13)</f>
        <v>0</v>
      </c>
      <c r="F37" s="56">
        <f t="shared" si="8"/>
        <v>0</v>
      </c>
      <c r="G37" s="56">
        <f t="shared" si="8"/>
        <v>37.950000000000003</v>
      </c>
    </row>
  </sheetData>
  <sortState xmlns:xlrd2="http://schemas.microsoft.com/office/spreadsheetml/2017/richdata2" ref="A2:H13">
    <sortCondition ref="B2:B13"/>
  </sortState>
  <conditionalFormatting sqref="C2:C13">
    <cfRule type="expression" dxfId="11" priority="8" stopIfTrue="1">
      <formula>ISBLANK(C2)</formula>
    </cfRule>
  </conditionalFormatting>
  <conditionalFormatting sqref="B2 B6:B13">
    <cfRule type="expression" dxfId="10" priority="9" stopIfTrue="1">
      <formula>AND(NOT(ISBLANK(C2)),ISBLANK(B2))</formula>
    </cfRule>
  </conditionalFormatting>
  <conditionalFormatting sqref="A2 A7:A13">
    <cfRule type="expression" dxfId="9" priority="10" stopIfTrue="1">
      <formula>AND(NOT(ISBLANK(C2)),ISBLANK(A2))</formula>
    </cfRule>
  </conditionalFormatting>
  <conditionalFormatting sqref="E2:E12">
    <cfRule type="expression" dxfId="8" priority="11" stopIfTrue="1">
      <formula>AND(NOT(ISBLANK(C2)),ISBLANK(E2),B2="S")</formula>
    </cfRule>
  </conditionalFormatting>
  <conditionalFormatting sqref="E13">
    <cfRule type="expression" dxfId="7" priority="12" stopIfTrue="1">
      <formula>AND(NOT(ISBLANK(C14)),ISBLANK(E13),B14="S")</formula>
    </cfRule>
  </conditionalFormatting>
  <conditionalFormatting sqref="B3:B4">
    <cfRule type="expression" dxfId="6" priority="6" stopIfTrue="1">
      <formula>AND(NOT(ISBLANK(C3)),ISBLANK(B3))</formula>
    </cfRule>
  </conditionalFormatting>
  <conditionalFormatting sqref="A3:A4">
    <cfRule type="expression" dxfId="5" priority="7" stopIfTrue="1">
      <formula>AND(NOT(ISBLANK(C3)),ISBLANK(A3))</formula>
    </cfRule>
  </conditionalFormatting>
  <conditionalFormatting sqref="D2:D11">
    <cfRule type="expression" dxfId="4" priority="5" stopIfTrue="1">
      <formula>AND(NOT(ISBLANK(B2)),ISBLANK(D2),A2="S")</formula>
    </cfRule>
  </conditionalFormatting>
  <conditionalFormatting sqref="A6">
    <cfRule type="expression" dxfId="3" priority="4" stopIfTrue="1">
      <formula>AND(NOT(ISBLANK(C6)),ISBLANK(A6))</formula>
    </cfRule>
  </conditionalFormatting>
  <conditionalFormatting sqref="F2:F9">
    <cfRule type="expression" dxfId="2" priority="3" stopIfTrue="1">
      <formula>ISBLANK(F2)</formula>
    </cfRule>
  </conditionalFormatting>
  <conditionalFormatting sqref="B5">
    <cfRule type="expression" dxfId="1" priority="1" stopIfTrue="1">
      <formula>AND(NOT(ISBLANK(C5)),ISBLANK(B5))</formula>
    </cfRule>
  </conditionalFormatting>
  <conditionalFormatting sqref="A5">
    <cfRule type="expression" dxfId="0" priority="2" stopIfTrue="1">
      <formula>AND(NOT(ISBLANK(C5)),ISBLANK(A5))</formula>
    </cfRule>
  </conditionalFormatting>
  <dataValidations count="1">
    <dataValidation type="list" allowBlank="1" showInputMessage="1" showErrorMessage="1" sqref="B2:B13" xr:uid="{00000000-0002-0000-0D00-000000000000}">
      <formula1>$B$42:$B$45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Y24"/>
  <sheetViews>
    <sheetView zoomScale="90" workbookViewId="0">
      <selection activeCell="C4" sqref="C4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5" width="15.7109375" style="141" customWidth="1"/>
    <col min="6" max="6" width="13.42578125" style="142" customWidth="1"/>
    <col min="7" max="7" width="9" style="142" customWidth="1"/>
    <col min="8" max="8" width="11.28515625" bestFit="1" customWidth="1"/>
    <col min="9" max="9" width="0.7109375" customWidth="1"/>
    <col min="10" max="10" width="38.28515625" style="142" customWidth="1"/>
    <col min="11" max="11" width="50.7109375" style="142" customWidth="1"/>
    <col min="12" max="12" width="34.42578125" bestFit="1" customWidth="1"/>
    <col min="13" max="13" width="47.7109375" customWidth="1"/>
    <col min="15" max="18" width="0" hidden="1" customWidth="1" outlineLevel="1"/>
    <col min="19" max="19" width="9.140625" collapsed="1"/>
  </cols>
  <sheetData>
    <row r="1" spans="1:25" ht="36.75" customHeight="1" x14ac:dyDescent="0.2">
      <c r="A1" s="365" t="s">
        <v>0</v>
      </c>
      <c r="B1" s="343"/>
      <c r="C1" s="344" t="s">
        <v>102</v>
      </c>
      <c r="D1" s="344"/>
      <c r="E1" s="138"/>
      <c r="F1" s="139"/>
      <c r="G1" s="139"/>
      <c r="H1" s="59"/>
      <c r="I1" s="59"/>
      <c r="J1" s="139"/>
      <c r="K1" s="140"/>
      <c r="L1" s="60"/>
      <c r="M1" s="61"/>
    </row>
    <row r="2" spans="1:25" x14ac:dyDescent="0.2">
      <c r="A2" s="62"/>
      <c r="M2" s="63"/>
    </row>
    <row r="3" spans="1:25" ht="17.25" customHeight="1" x14ac:dyDescent="0.2">
      <c r="A3" s="64" t="s">
        <v>2</v>
      </c>
      <c r="C3" s="343" t="s">
        <v>184</v>
      </c>
      <c r="D3" s="344"/>
      <c r="E3" s="143"/>
      <c r="F3" s="144"/>
      <c r="G3" s="144"/>
      <c r="H3" s="65"/>
      <c r="I3" s="65"/>
      <c r="J3" s="144"/>
      <c r="M3" s="63"/>
    </row>
    <row r="4" spans="1:25" ht="18" customHeight="1" x14ac:dyDescent="0.2">
      <c r="A4" s="62"/>
      <c r="F4" s="212"/>
      <c r="M4" s="63"/>
    </row>
    <row r="5" spans="1:25" ht="29.1" customHeight="1" x14ac:dyDescent="0.2">
      <c r="A5" s="317" t="s">
        <v>3</v>
      </c>
      <c r="B5" s="318" t="s">
        <v>4</v>
      </c>
      <c r="C5" s="366">
        <v>44753</v>
      </c>
      <c r="D5" s="367" t="s">
        <v>173</v>
      </c>
      <c r="E5" s="213"/>
      <c r="F5" s="145"/>
      <c r="G5" s="146"/>
      <c r="H5" s="67"/>
      <c r="I5" s="67"/>
      <c r="J5" s="146"/>
      <c r="M5" s="63"/>
    </row>
    <row r="6" spans="1:25" x14ac:dyDescent="0.2">
      <c r="A6" s="62"/>
      <c r="C6" s="147"/>
      <c r="D6" s="147"/>
      <c r="M6" s="63"/>
    </row>
    <row r="7" spans="1:25" x14ac:dyDescent="0.2">
      <c r="A7" s="62"/>
      <c r="M7" s="63"/>
    </row>
    <row r="8" spans="1:25" x14ac:dyDescent="0.2">
      <c r="A8" s="368" t="s">
        <v>6</v>
      </c>
      <c r="B8" s="368" t="s">
        <v>7</v>
      </c>
      <c r="C8" s="369" t="s">
        <v>8</v>
      </c>
      <c r="D8" s="369" t="s">
        <v>7</v>
      </c>
      <c r="E8" s="369" t="s">
        <v>10</v>
      </c>
      <c r="F8" s="368" t="s">
        <v>11</v>
      </c>
      <c r="G8" s="368"/>
      <c r="H8" s="368"/>
      <c r="I8" s="368"/>
      <c r="J8" s="370" t="s">
        <v>12</v>
      </c>
      <c r="K8" s="370" t="s">
        <v>13</v>
      </c>
      <c r="L8" s="368" t="s">
        <v>14</v>
      </c>
      <c r="M8" s="368" t="s">
        <v>15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24" customHeight="1" x14ac:dyDescent="0.2">
      <c r="A9" s="368" t="s">
        <v>16</v>
      </c>
      <c r="B9" s="368" t="s">
        <v>17</v>
      </c>
      <c r="C9" s="369" t="s">
        <v>111</v>
      </c>
      <c r="D9" s="369" t="s">
        <v>112</v>
      </c>
      <c r="E9" s="369" t="s">
        <v>113</v>
      </c>
      <c r="F9" s="368"/>
      <c r="G9" s="368"/>
      <c r="H9" s="368"/>
      <c r="I9" s="368"/>
      <c r="J9" s="370" t="s">
        <v>20</v>
      </c>
      <c r="K9" s="370" t="s">
        <v>21</v>
      </c>
      <c r="L9" s="368"/>
      <c r="M9" s="371" t="s">
        <v>22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ht="26.25" customHeight="1" x14ac:dyDescent="0.2">
      <c r="A10" s="372" t="s">
        <v>23</v>
      </c>
      <c r="B10" s="373" t="s">
        <v>24</v>
      </c>
      <c r="C10" s="161" t="s">
        <v>25</v>
      </c>
      <c r="D10" s="161"/>
      <c r="E10" s="161" t="s">
        <v>25</v>
      </c>
      <c r="F10" s="374" t="s">
        <v>26</v>
      </c>
      <c r="G10" s="374" t="s">
        <v>27</v>
      </c>
      <c r="H10" s="375" t="s">
        <v>28</v>
      </c>
      <c r="I10" s="375"/>
      <c r="J10" s="370" t="s">
        <v>29</v>
      </c>
      <c r="K10" s="376"/>
      <c r="L10" s="377"/>
      <c r="M10" s="377"/>
    </row>
    <row r="11" spans="1:25" ht="26.25" customHeight="1" x14ac:dyDescent="0.2">
      <c r="A11" s="378">
        <v>44761</v>
      </c>
      <c r="B11" s="379" t="s">
        <v>39</v>
      </c>
      <c r="C11" s="161">
        <v>74</v>
      </c>
      <c r="D11" s="161">
        <v>12.33</v>
      </c>
      <c r="E11" s="161">
        <v>61.67</v>
      </c>
      <c r="F11" s="380">
        <v>376</v>
      </c>
      <c r="G11" s="374">
        <v>4020</v>
      </c>
      <c r="H11" s="375" t="s">
        <v>135</v>
      </c>
      <c r="I11" s="375"/>
      <c r="J11" s="370" t="s">
        <v>174</v>
      </c>
      <c r="K11" s="376" t="s">
        <v>175</v>
      </c>
      <c r="L11" s="377" t="s">
        <v>176</v>
      </c>
      <c r="M11" s="377" t="s">
        <v>136</v>
      </c>
    </row>
    <row r="12" spans="1:25" ht="26.25" customHeight="1" x14ac:dyDescent="0.2">
      <c r="A12" s="378">
        <v>44761</v>
      </c>
      <c r="B12" s="379" t="s">
        <v>39</v>
      </c>
      <c r="C12" s="161">
        <v>369</v>
      </c>
      <c r="D12" s="161">
        <v>61.5</v>
      </c>
      <c r="E12" s="161">
        <v>307.5</v>
      </c>
      <c r="F12" s="380">
        <v>376</v>
      </c>
      <c r="G12" s="374">
        <v>4020</v>
      </c>
      <c r="H12" s="375"/>
      <c r="I12" s="375"/>
      <c r="J12" s="370" t="s">
        <v>174</v>
      </c>
      <c r="K12" s="376" t="s">
        <v>177</v>
      </c>
      <c r="L12" s="377" t="s">
        <v>176</v>
      </c>
      <c r="M12" s="377" t="s">
        <v>136</v>
      </c>
    </row>
    <row r="13" spans="1:25" ht="26.25" customHeight="1" x14ac:dyDescent="0.2">
      <c r="A13" s="378">
        <v>44763</v>
      </c>
      <c r="B13" s="379" t="s">
        <v>134</v>
      </c>
      <c r="C13" s="161">
        <v>67.95</v>
      </c>
      <c r="D13" s="161">
        <v>0</v>
      </c>
      <c r="E13" s="161">
        <v>67.95</v>
      </c>
      <c r="F13" s="380">
        <v>376</v>
      </c>
      <c r="G13" s="374">
        <v>4020</v>
      </c>
      <c r="H13" s="375"/>
      <c r="I13" s="375"/>
      <c r="J13" s="370" t="s">
        <v>178</v>
      </c>
      <c r="K13" s="376" t="s">
        <v>179</v>
      </c>
      <c r="L13" s="377" t="s">
        <v>137</v>
      </c>
      <c r="M13" s="377" t="s">
        <v>136</v>
      </c>
    </row>
    <row r="14" spans="1:25" ht="26.25" customHeight="1" x14ac:dyDescent="0.2">
      <c r="A14" s="378">
        <v>44767</v>
      </c>
      <c r="B14" s="379" t="s">
        <v>39</v>
      </c>
      <c r="C14" s="161">
        <v>516</v>
      </c>
      <c r="D14" s="161">
        <v>86</v>
      </c>
      <c r="E14" s="161">
        <v>430</v>
      </c>
      <c r="F14" s="380">
        <v>376</v>
      </c>
      <c r="G14" s="374">
        <v>4020</v>
      </c>
      <c r="H14" s="375"/>
      <c r="I14" s="375"/>
      <c r="J14" s="370" t="s">
        <v>178</v>
      </c>
      <c r="K14" s="376" t="s">
        <v>180</v>
      </c>
      <c r="L14" s="377" t="s">
        <v>181</v>
      </c>
      <c r="M14" s="377" t="s">
        <v>182</v>
      </c>
    </row>
    <row r="15" spans="1:25" ht="26.25" customHeight="1" x14ac:dyDescent="0.2">
      <c r="A15" s="378">
        <v>44770</v>
      </c>
      <c r="B15" s="379" t="s">
        <v>39</v>
      </c>
      <c r="C15" s="381">
        <v>-369</v>
      </c>
      <c r="D15" s="381">
        <v>-61.5</v>
      </c>
      <c r="E15" s="381">
        <v>-307.5</v>
      </c>
      <c r="F15" s="380">
        <v>376</v>
      </c>
      <c r="G15" s="374">
        <v>4020</v>
      </c>
      <c r="H15" s="375"/>
      <c r="I15" s="375"/>
      <c r="J15" s="370" t="s">
        <v>174</v>
      </c>
      <c r="K15" s="376" t="s">
        <v>177</v>
      </c>
      <c r="L15" s="377" t="s">
        <v>176</v>
      </c>
      <c r="M15" s="377" t="s">
        <v>136</v>
      </c>
    </row>
    <row r="16" spans="1:25" ht="26.25" customHeight="1" x14ac:dyDescent="0.2">
      <c r="A16" s="378">
        <v>44775</v>
      </c>
      <c r="B16" s="379" t="s">
        <v>134</v>
      </c>
      <c r="C16" s="161">
        <v>291.95</v>
      </c>
      <c r="D16" s="161">
        <v>0</v>
      </c>
      <c r="E16" s="161">
        <v>291.95</v>
      </c>
      <c r="F16" s="380">
        <v>376</v>
      </c>
      <c r="G16" s="374">
        <v>4020</v>
      </c>
      <c r="H16" s="375" t="s">
        <v>135</v>
      </c>
      <c r="I16" s="375"/>
      <c r="J16" s="370" t="s">
        <v>174</v>
      </c>
      <c r="K16" s="376" t="s">
        <v>183</v>
      </c>
      <c r="L16" s="377" t="s">
        <v>137</v>
      </c>
      <c r="M16" s="377" t="s">
        <v>136</v>
      </c>
    </row>
    <row r="17" spans="1:19" ht="20.100000000000001" customHeight="1" x14ac:dyDescent="0.2">
      <c r="A17" s="368" t="s">
        <v>34</v>
      </c>
      <c r="B17" s="368"/>
      <c r="C17" s="369">
        <f>SUM(C11:C16)</f>
        <v>949.90000000000009</v>
      </c>
      <c r="D17" s="369">
        <f>SUM(D11:D16)</f>
        <v>98.329999999999984</v>
      </c>
      <c r="E17" s="369">
        <f>SUM(E11:E16)</f>
        <v>851.56999999999994</v>
      </c>
      <c r="F17" s="163"/>
      <c r="G17" s="163"/>
      <c r="H17" s="382"/>
      <c r="I17" s="377"/>
      <c r="J17" s="376"/>
      <c r="K17" s="376"/>
      <c r="L17" s="376"/>
      <c r="M17" s="376"/>
      <c r="N17" s="106"/>
      <c r="O17" s="106"/>
      <c r="P17" s="106"/>
      <c r="Q17" s="106"/>
      <c r="R17" s="106"/>
      <c r="S17" s="106"/>
    </row>
    <row r="19" spans="1:19" x14ac:dyDescent="0.2">
      <c r="B19" s="549" t="s">
        <v>35</v>
      </c>
      <c r="C19" s="550"/>
    </row>
    <row r="20" spans="1:19" x14ac:dyDescent="0.2">
      <c r="B20" s="90" t="s">
        <v>36</v>
      </c>
      <c r="C20" s="166" t="s">
        <v>37</v>
      </c>
    </row>
    <row r="21" spans="1:19" x14ac:dyDescent="0.2">
      <c r="B21" s="90" t="s">
        <v>31</v>
      </c>
      <c r="C21" s="166" t="s">
        <v>38</v>
      </c>
    </row>
    <row r="22" spans="1:19" x14ac:dyDescent="0.2">
      <c r="B22" s="90" t="s">
        <v>39</v>
      </c>
      <c r="C22" s="166" t="s">
        <v>40</v>
      </c>
    </row>
    <row r="23" spans="1:19" x14ac:dyDescent="0.2">
      <c r="B23" s="90" t="s">
        <v>97</v>
      </c>
      <c r="C23" s="166" t="s">
        <v>98</v>
      </c>
    </row>
    <row r="24" spans="1:19" x14ac:dyDescent="0.2">
      <c r="B24" s="78" t="s">
        <v>33</v>
      </c>
      <c r="C24" s="167" t="s">
        <v>41</v>
      </c>
    </row>
  </sheetData>
  <mergeCells count="1">
    <mergeCell ref="B19:C19"/>
  </mergeCells>
  <conditionalFormatting sqref="B1:D1 C3:D3">
    <cfRule type="expression" dxfId="372" priority="2" stopIfTrue="1">
      <formula>ISBLANK(B1)</formula>
    </cfRule>
  </conditionalFormatting>
  <conditionalFormatting sqref="C5">
    <cfRule type="expression" dxfId="371" priority="1" stopIfTrue="1">
      <formula>ISBLANK(C5)</formula>
    </cfRule>
  </conditionalFormatting>
  <dataValidations count="1">
    <dataValidation type="date" allowBlank="1" showInputMessage="1" showErrorMessage="1" sqref="C5" xr:uid="{9EC25E7B-66DD-4A91-89C7-68E4BD2C0330}">
      <formula1>NOW()-120</formula1>
      <formula2>NOW()</formula2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E037-891C-40FD-897E-A2570EA055F7}">
  <sheetPr>
    <tabColor rgb="FF00B0F0"/>
  </sheetPr>
  <dimension ref="A1:Y39"/>
  <sheetViews>
    <sheetView topLeftCell="A7" workbookViewId="0">
      <selection activeCell="E29" sqref="D29:E29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5" width="15.7109375" style="141" customWidth="1"/>
    <col min="6" max="6" width="8.42578125" style="142" customWidth="1"/>
    <col min="7" max="7" width="9" style="142" customWidth="1"/>
    <col min="8" max="8" width="11.28515625" bestFit="1" customWidth="1"/>
    <col min="9" max="9" width="0.7109375" customWidth="1"/>
    <col min="10" max="10" width="33.85546875" style="142" customWidth="1"/>
    <col min="11" max="11" width="40.85546875" style="142" customWidth="1"/>
    <col min="12" max="12" width="34.42578125" bestFit="1" customWidth="1"/>
    <col min="13" max="13" width="47.7109375" customWidth="1"/>
    <col min="15" max="18" width="0" hidden="1" customWidth="1" outlineLevel="1"/>
    <col min="19" max="19" width="9.140625" collapsed="1"/>
  </cols>
  <sheetData>
    <row r="1" spans="1:25" ht="36.75" customHeight="1" x14ac:dyDescent="0.2">
      <c r="A1" s="316" t="s">
        <v>0</v>
      </c>
      <c r="B1" s="383"/>
      <c r="C1" s="343" t="s">
        <v>102</v>
      </c>
      <c r="D1" s="344"/>
      <c r="E1" s="344"/>
      <c r="F1" s="138"/>
      <c r="G1" s="139"/>
      <c r="H1" s="139"/>
      <c r="I1" s="59"/>
      <c r="J1" s="59"/>
      <c r="K1" s="139"/>
      <c r="L1" s="140"/>
      <c r="M1" s="60"/>
      <c r="N1" s="61"/>
    </row>
    <row r="2" spans="1:25" x14ac:dyDescent="0.2">
      <c r="A2" s="62"/>
      <c r="M2" s="63"/>
    </row>
    <row r="3" spans="1:25" ht="17.25" customHeight="1" x14ac:dyDescent="0.2">
      <c r="A3" s="64" t="s">
        <v>2</v>
      </c>
      <c r="B3" s="404" t="s">
        <v>184</v>
      </c>
      <c r="C3" s="344"/>
      <c r="D3" s="344"/>
      <c r="E3" s="143"/>
      <c r="F3" s="144"/>
      <c r="G3" s="144"/>
      <c r="H3" s="65"/>
      <c r="I3" s="65"/>
      <c r="J3" s="144"/>
      <c r="M3" s="63"/>
    </row>
    <row r="4" spans="1:25" ht="18" customHeight="1" x14ac:dyDescent="0.2">
      <c r="A4" s="62"/>
      <c r="M4" s="63"/>
    </row>
    <row r="5" spans="1:25" ht="17.25" customHeight="1" x14ac:dyDescent="0.2">
      <c r="A5" s="317" t="s">
        <v>3</v>
      </c>
      <c r="B5" s="318" t="s">
        <v>4</v>
      </c>
      <c r="C5" s="366">
        <v>44753</v>
      </c>
      <c r="D5" s="367" t="s">
        <v>185</v>
      </c>
      <c r="E5" s="143"/>
      <c r="F5" s="145"/>
      <c r="G5" s="146"/>
      <c r="H5" s="67"/>
      <c r="I5" s="67"/>
      <c r="J5" s="146"/>
      <c r="M5" s="63"/>
    </row>
    <row r="6" spans="1:25" x14ac:dyDescent="0.2">
      <c r="A6" s="62"/>
      <c r="C6" s="147"/>
      <c r="D6" s="147"/>
      <c r="M6" s="63"/>
    </row>
    <row r="7" spans="1:25" x14ac:dyDescent="0.2">
      <c r="A7" s="62"/>
      <c r="M7" s="63"/>
    </row>
    <row r="8" spans="1:25" x14ac:dyDescent="0.2">
      <c r="A8" s="342" t="s">
        <v>6</v>
      </c>
      <c r="B8" s="320" t="s">
        <v>7</v>
      </c>
      <c r="C8" s="384" t="s">
        <v>8</v>
      </c>
      <c r="D8" s="384" t="s">
        <v>7</v>
      </c>
      <c r="E8" s="384" t="s">
        <v>10</v>
      </c>
      <c r="F8" s="341" t="s">
        <v>11</v>
      </c>
      <c r="G8" s="345"/>
      <c r="H8" s="345"/>
      <c r="I8" s="342"/>
      <c r="J8" s="385" t="s">
        <v>12</v>
      </c>
      <c r="K8" s="386" t="s">
        <v>13</v>
      </c>
      <c r="L8" s="321" t="s">
        <v>14</v>
      </c>
      <c r="M8" s="214" t="s">
        <v>15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ht="24" customHeight="1" x14ac:dyDescent="0.2">
      <c r="A9" s="69" t="s">
        <v>16</v>
      </c>
      <c r="B9" s="70" t="s">
        <v>17</v>
      </c>
      <c r="C9" s="148" t="s">
        <v>111</v>
      </c>
      <c r="D9" s="148" t="s">
        <v>112</v>
      </c>
      <c r="E9" s="148" t="s">
        <v>113</v>
      </c>
      <c r="F9" s="336"/>
      <c r="G9" s="337"/>
      <c r="H9" s="337"/>
      <c r="I9" s="338"/>
      <c r="J9" s="149" t="s">
        <v>20</v>
      </c>
      <c r="K9" s="150" t="s">
        <v>21</v>
      </c>
      <c r="L9" s="71"/>
      <c r="M9" s="172" t="s">
        <v>22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ht="26.25" customHeight="1" x14ac:dyDescent="0.2">
      <c r="A10" s="73" t="s">
        <v>23</v>
      </c>
      <c r="B10" s="74" t="s">
        <v>24</v>
      </c>
      <c r="C10" s="151" t="s">
        <v>25</v>
      </c>
      <c r="D10" s="151" t="s">
        <v>25</v>
      </c>
      <c r="E10" s="151" t="s">
        <v>25</v>
      </c>
      <c r="F10" s="173" t="s">
        <v>26</v>
      </c>
      <c r="G10" s="173" t="s">
        <v>27</v>
      </c>
      <c r="H10" s="75" t="s">
        <v>28</v>
      </c>
      <c r="I10" s="75"/>
      <c r="J10" s="152" t="s">
        <v>29</v>
      </c>
      <c r="K10" s="153"/>
      <c r="L10" s="78"/>
      <c r="M10" s="174"/>
    </row>
    <row r="11" spans="1:25" ht="19.5" customHeight="1" x14ac:dyDescent="0.25">
      <c r="A11" s="154">
        <v>44767</v>
      </c>
      <c r="B11" s="155" t="s">
        <v>39</v>
      </c>
      <c r="C11" s="151">
        <v>113.99</v>
      </c>
      <c r="D11" s="151">
        <v>10</v>
      </c>
      <c r="E11" s="151">
        <v>103.99</v>
      </c>
      <c r="F11" s="173">
        <v>371</v>
      </c>
      <c r="G11" s="173">
        <v>4020</v>
      </c>
      <c r="H11" s="75"/>
      <c r="I11" s="75"/>
      <c r="J11" s="387" t="s">
        <v>186</v>
      </c>
      <c r="K11" s="142" t="s">
        <v>187</v>
      </c>
      <c r="L11" s="78" t="s">
        <v>188</v>
      </c>
      <c r="M11" s="175" t="s">
        <v>189</v>
      </c>
      <c r="N11" s="106"/>
      <c r="O11" s="106"/>
      <c r="P11" s="106"/>
      <c r="Q11" s="106"/>
      <c r="R11" s="106"/>
      <c r="S11" s="156"/>
    </row>
    <row r="12" spans="1:25" ht="20.25" customHeight="1" x14ac:dyDescent="0.25">
      <c r="A12" s="154">
        <v>44776</v>
      </c>
      <c r="B12" s="155" t="s">
        <v>39</v>
      </c>
      <c r="C12" s="151">
        <v>239</v>
      </c>
      <c r="D12" s="151">
        <v>39.840000000000003</v>
      </c>
      <c r="E12" s="151">
        <v>199.16</v>
      </c>
      <c r="F12" s="173">
        <v>371</v>
      </c>
      <c r="G12" s="173">
        <v>4020</v>
      </c>
      <c r="H12" s="75"/>
      <c r="I12" s="75"/>
      <c r="J12" s="387" t="s">
        <v>186</v>
      </c>
      <c r="K12" s="142" t="s">
        <v>190</v>
      </c>
      <c r="L12" s="78" t="s">
        <v>191</v>
      </c>
      <c r="M12" s="175" t="s">
        <v>192</v>
      </c>
      <c r="S12" s="200"/>
    </row>
    <row r="13" spans="1:25" ht="21.75" customHeight="1" x14ac:dyDescent="0.25">
      <c r="A13" s="154"/>
      <c r="B13" s="155"/>
      <c r="C13" s="151"/>
      <c r="D13" s="151"/>
      <c r="E13" s="151"/>
      <c r="F13" s="173"/>
      <c r="G13" s="173"/>
      <c r="H13" s="75"/>
      <c r="I13" s="75"/>
      <c r="J13" s="387"/>
      <c r="L13" s="78"/>
      <c r="M13" s="174"/>
      <c r="N13" s="106"/>
      <c r="O13" s="106"/>
      <c r="P13" s="106"/>
      <c r="Q13" s="106"/>
      <c r="R13" s="106"/>
      <c r="S13" s="156"/>
    </row>
    <row r="14" spans="1:25" ht="18" customHeight="1" x14ac:dyDescent="0.25">
      <c r="A14" s="154"/>
      <c r="B14" s="155"/>
      <c r="C14" s="151"/>
      <c r="D14" s="151"/>
      <c r="E14" s="151"/>
      <c r="F14" s="173"/>
      <c r="G14" s="173"/>
      <c r="H14" s="75"/>
      <c r="I14" s="75"/>
      <c r="J14" s="387"/>
      <c r="K14" s="153"/>
      <c r="L14" s="78"/>
      <c r="M14" s="174"/>
      <c r="S14" s="200"/>
    </row>
    <row r="15" spans="1:25" ht="18" customHeight="1" x14ac:dyDescent="0.25">
      <c r="A15" s="154"/>
      <c r="B15" s="155"/>
      <c r="C15" s="151"/>
      <c r="D15" s="161"/>
      <c r="E15" s="151"/>
      <c r="F15" s="173"/>
      <c r="G15" s="173"/>
      <c r="H15" s="75"/>
      <c r="I15" s="75"/>
      <c r="J15" s="387"/>
      <c r="M15" s="78"/>
      <c r="S15" s="200"/>
    </row>
    <row r="16" spans="1:25" ht="20.100000000000001" customHeight="1" thickBot="1" x14ac:dyDescent="0.3">
      <c r="A16" s="81"/>
      <c r="B16" s="155"/>
      <c r="C16" s="388"/>
      <c r="D16" s="161"/>
      <c r="E16" s="389"/>
      <c r="F16" s="390"/>
      <c r="G16" s="390"/>
      <c r="H16" s="325"/>
      <c r="I16" s="334"/>
      <c r="J16" s="387"/>
      <c r="K16" s="153"/>
      <c r="L16" s="391"/>
      <c r="M16" s="176"/>
      <c r="S16" s="200"/>
    </row>
    <row r="17" spans="1:19" ht="20.100000000000001" customHeight="1" x14ac:dyDescent="0.25">
      <c r="A17" s="81"/>
      <c r="B17" s="155"/>
      <c r="C17" s="392"/>
      <c r="D17" s="161"/>
      <c r="E17" s="389"/>
      <c r="F17" s="390"/>
      <c r="G17" s="390"/>
      <c r="H17" s="325"/>
      <c r="I17" s="325"/>
      <c r="J17" s="387"/>
      <c r="K17" s="153"/>
      <c r="L17" s="391"/>
      <c r="M17" s="177"/>
      <c r="S17" s="200"/>
    </row>
    <row r="18" spans="1:19" ht="20.100000000000001" customHeight="1" x14ac:dyDescent="0.25">
      <c r="A18" s="157"/>
      <c r="B18" s="155"/>
      <c r="C18" s="158"/>
      <c r="D18" s="161"/>
      <c r="E18" s="158"/>
      <c r="F18" s="393"/>
      <c r="G18" s="393"/>
      <c r="H18" s="394"/>
      <c r="I18" s="334"/>
      <c r="J18" s="387"/>
      <c r="K18" s="153"/>
      <c r="L18" s="391"/>
      <c r="M18" s="177"/>
      <c r="S18" s="200"/>
    </row>
    <row r="19" spans="1:19" ht="20.100000000000001" customHeight="1" x14ac:dyDescent="0.25">
      <c r="A19" s="159"/>
      <c r="B19" s="155"/>
      <c r="C19" s="160"/>
      <c r="D19" s="161"/>
      <c r="E19" s="162"/>
      <c r="F19" s="163"/>
      <c r="G19" s="163"/>
      <c r="H19" s="164"/>
      <c r="I19" s="395"/>
      <c r="J19" s="387"/>
      <c r="K19" s="153"/>
      <c r="L19" s="396"/>
      <c r="M19" s="153"/>
      <c r="S19" s="200"/>
    </row>
    <row r="20" spans="1:19" ht="20.100000000000001" customHeight="1" x14ac:dyDescent="0.25">
      <c r="A20" s="159"/>
      <c r="B20" s="155"/>
      <c r="C20" s="160"/>
      <c r="D20" s="161"/>
      <c r="E20" s="162"/>
      <c r="F20" s="163"/>
      <c r="G20" s="163"/>
      <c r="H20" s="164"/>
      <c r="I20" s="395"/>
      <c r="J20" s="387"/>
      <c r="K20" s="153"/>
      <c r="L20" s="396"/>
      <c r="M20" s="397"/>
      <c r="N20" s="106"/>
      <c r="O20" s="106"/>
      <c r="P20" s="106"/>
      <c r="Q20" s="106"/>
      <c r="R20" s="106"/>
      <c r="S20" s="156"/>
    </row>
    <row r="21" spans="1:19" s="106" customFormat="1" ht="20.100000000000001" customHeight="1" x14ac:dyDescent="0.25">
      <c r="A21" s="201"/>
      <c r="B21" s="202"/>
      <c r="C21" s="203"/>
      <c r="D21" s="204"/>
      <c r="E21" s="205"/>
      <c r="F21" s="206"/>
      <c r="G21" s="206"/>
      <c r="H21" s="207"/>
      <c r="I21" s="398"/>
      <c r="J21" s="399"/>
      <c r="K21" s="208"/>
      <c r="L21" s="400"/>
      <c r="M21" s="401"/>
      <c r="S21" s="156"/>
    </row>
    <row r="22" spans="1:19" s="106" customFormat="1" ht="20.100000000000001" customHeight="1" x14ac:dyDescent="0.25">
      <c r="A22" s="201"/>
      <c r="B22" s="202"/>
      <c r="C22" s="203"/>
      <c r="D22" s="204"/>
      <c r="E22" s="209"/>
      <c r="F22" s="206"/>
      <c r="G22" s="206"/>
      <c r="H22" s="207"/>
      <c r="I22" s="398"/>
      <c r="J22" s="399"/>
      <c r="K22" s="208"/>
      <c r="L22" s="400"/>
      <c r="M22" s="401"/>
      <c r="S22" s="156"/>
    </row>
    <row r="23" spans="1:19" ht="20.100000000000001" customHeight="1" x14ac:dyDescent="0.25">
      <c r="A23" s="159"/>
      <c r="B23" s="155"/>
      <c r="C23" s="160"/>
      <c r="D23" s="161"/>
      <c r="E23" s="162"/>
      <c r="F23" s="163"/>
      <c r="G23" s="163"/>
      <c r="H23" s="164"/>
      <c r="I23" s="395"/>
      <c r="J23" s="387"/>
      <c r="K23" s="153"/>
      <c r="L23" s="391"/>
      <c r="M23" s="177"/>
      <c r="S23" s="200"/>
    </row>
    <row r="24" spans="1:19" ht="20.100000000000001" customHeight="1" x14ac:dyDescent="0.25">
      <c r="A24" s="159"/>
      <c r="B24" s="155"/>
      <c r="C24" s="160"/>
      <c r="D24" s="161"/>
      <c r="E24" s="162"/>
      <c r="F24" s="163"/>
      <c r="G24" s="163"/>
      <c r="H24" s="164"/>
      <c r="I24" s="395"/>
      <c r="J24" s="402"/>
      <c r="K24" s="153"/>
      <c r="L24" s="396"/>
      <c r="M24" s="397"/>
      <c r="N24" s="178"/>
      <c r="O24" s="106"/>
      <c r="P24" s="106"/>
      <c r="Q24" s="106"/>
      <c r="R24" s="106"/>
      <c r="S24" s="156"/>
    </row>
    <row r="25" spans="1:19" s="106" customFormat="1" ht="20.100000000000001" customHeight="1" thickBot="1" x14ac:dyDescent="0.3">
      <c r="A25" s="201"/>
      <c r="B25" s="202"/>
      <c r="C25" s="203"/>
      <c r="D25" s="204"/>
      <c r="E25" s="209"/>
      <c r="F25" s="206"/>
      <c r="G25" s="206"/>
      <c r="H25" s="207"/>
      <c r="I25" s="398"/>
      <c r="J25" s="403"/>
      <c r="K25" s="208"/>
      <c r="L25" s="400"/>
      <c r="M25" s="210"/>
      <c r="S25" s="156"/>
    </row>
    <row r="26" spans="1:19" ht="20.100000000000001" customHeight="1" x14ac:dyDescent="0.25">
      <c r="A26" s="159"/>
      <c r="B26" s="155"/>
      <c r="C26" s="160"/>
      <c r="D26" s="161"/>
      <c r="E26" s="162"/>
      <c r="F26" s="163"/>
      <c r="G26" s="163"/>
      <c r="H26" s="164"/>
      <c r="I26" s="395"/>
      <c r="J26" s="402"/>
      <c r="K26" s="153"/>
      <c r="L26" s="396"/>
      <c r="M26" s="397"/>
      <c r="N26" s="106"/>
      <c r="O26" s="106"/>
      <c r="P26" s="106"/>
      <c r="Q26" s="106"/>
      <c r="R26" s="106"/>
      <c r="S26" s="156"/>
    </row>
    <row r="27" spans="1:19" ht="20.100000000000001" customHeight="1" x14ac:dyDescent="0.25">
      <c r="A27" s="159"/>
      <c r="B27" s="155"/>
      <c r="C27" s="162"/>
      <c r="D27" s="161"/>
      <c r="E27" s="162"/>
      <c r="F27" s="163"/>
      <c r="G27" s="163"/>
      <c r="H27" s="164"/>
      <c r="I27" s="395"/>
      <c r="J27" s="402"/>
      <c r="K27" s="153"/>
      <c r="L27" s="396"/>
      <c r="M27" s="397"/>
      <c r="N27" s="106"/>
      <c r="O27" s="106"/>
      <c r="P27" s="106"/>
      <c r="Q27" s="106"/>
      <c r="R27" s="106"/>
      <c r="S27" s="156"/>
    </row>
    <row r="28" spans="1:19" ht="20.100000000000001" customHeight="1" x14ac:dyDescent="0.25">
      <c r="A28" s="159"/>
      <c r="B28" s="155"/>
      <c r="C28" s="160"/>
      <c r="D28" s="161"/>
      <c r="E28" s="162"/>
      <c r="F28" s="163"/>
      <c r="G28" s="163"/>
      <c r="H28" s="179"/>
      <c r="I28" s="395"/>
      <c r="J28" s="402"/>
      <c r="K28" s="153"/>
      <c r="L28" s="396"/>
      <c r="M28" s="397"/>
      <c r="N28" s="106"/>
      <c r="O28" s="106"/>
      <c r="P28" s="106"/>
      <c r="Q28" s="106"/>
      <c r="R28" s="106"/>
      <c r="S28" s="156"/>
    </row>
    <row r="29" spans="1:19" ht="20.100000000000001" customHeight="1" thickBot="1" x14ac:dyDescent="0.25">
      <c r="A29" s="339" t="s">
        <v>34</v>
      </c>
      <c r="B29" s="340"/>
      <c r="C29" s="165">
        <f>SUM(C11:C28)</f>
        <v>352.99</v>
      </c>
      <c r="D29" s="165">
        <f>SUM(D11:D28)</f>
        <v>49.84</v>
      </c>
      <c r="E29" s="165">
        <f>SUM(E11:E28)</f>
        <v>303.14999999999998</v>
      </c>
      <c r="F29" s="163"/>
      <c r="G29" s="163"/>
      <c r="H29" s="86"/>
      <c r="I29" s="93"/>
      <c r="J29" s="87"/>
      <c r="K29" s="87"/>
      <c r="L29" s="88"/>
      <c r="M29" s="180"/>
      <c r="N29" s="106"/>
      <c r="O29" s="106"/>
      <c r="P29" s="106"/>
      <c r="Q29" s="106"/>
      <c r="R29" s="106"/>
      <c r="S29" s="106"/>
    </row>
    <row r="31" spans="1:19" x14ac:dyDescent="0.2">
      <c r="B31" s="549" t="s">
        <v>35</v>
      </c>
      <c r="C31" s="550"/>
    </row>
    <row r="32" spans="1:19" x14ac:dyDescent="0.2">
      <c r="B32" s="90" t="s">
        <v>36</v>
      </c>
      <c r="C32" s="166" t="s">
        <v>37</v>
      </c>
    </row>
    <row r="33" spans="2:3" x14ac:dyDescent="0.2">
      <c r="B33" s="90" t="s">
        <v>31</v>
      </c>
      <c r="C33" s="166" t="s">
        <v>38</v>
      </c>
    </row>
    <row r="34" spans="2:3" x14ac:dyDescent="0.2">
      <c r="B34" s="90" t="s">
        <v>39</v>
      </c>
      <c r="C34" s="166" t="s">
        <v>40</v>
      </c>
    </row>
    <row r="35" spans="2:3" x14ac:dyDescent="0.2">
      <c r="B35" s="90" t="s">
        <v>97</v>
      </c>
      <c r="C35" s="166" t="s">
        <v>98</v>
      </c>
    </row>
    <row r="36" spans="2:3" x14ac:dyDescent="0.2">
      <c r="B36" s="78" t="s">
        <v>33</v>
      </c>
      <c r="C36" s="167" t="s">
        <v>41</v>
      </c>
    </row>
    <row r="39" spans="2:3" x14ac:dyDescent="0.2">
      <c r="B39" s="560"/>
      <c r="C39" s="560"/>
    </row>
  </sheetData>
  <mergeCells count="2">
    <mergeCell ref="B31:C31"/>
    <mergeCell ref="B39:C39"/>
  </mergeCells>
  <conditionalFormatting sqref="I16 I24:J28 I18:I21">
    <cfRule type="expression" priority="44" stopIfTrue="1">
      <formula>AND(SUM($O16:$S16)&gt;0,NOT(ISBLANK(I16)))</formula>
    </cfRule>
    <cfRule type="expression" dxfId="370" priority="45" stopIfTrue="1">
      <formula>SUM($O16:$S16)&gt;0</formula>
    </cfRule>
  </conditionalFormatting>
  <conditionalFormatting sqref="C1:E1 B3:D3 C16:C20 C24:C26 C28">
    <cfRule type="expression" dxfId="369" priority="46" stopIfTrue="1">
      <formula>ISBLANK(B1)</formula>
    </cfRule>
  </conditionalFormatting>
  <conditionalFormatting sqref="L16">
    <cfRule type="expression" dxfId="368" priority="47" stopIfTrue="1">
      <formula>AND(NOT(ISBLANK($C16)),ISBLANK(L16))</formula>
    </cfRule>
  </conditionalFormatting>
  <conditionalFormatting sqref="A16:A21 A24:A28">
    <cfRule type="expression" dxfId="367" priority="48" stopIfTrue="1">
      <formula>AND(NOT(ISBLANK(C16)),ISBLANK(A16))</formula>
    </cfRule>
  </conditionalFormatting>
  <conditionalFormatting sqref="C5">
    <cfRule type="expression" dxfId="366" priority="43" stopIfTrue="1">
      <formula>ISBLANK(C5)</formula>
    </cfRule>
  </conditionalFormatting>
  <conditionalFormatting sqref="L17">
    <cfRule type="expression" dxfId="365" priority="42" stopIfTrue="1">
      <formula>AND(NOT(ISBLANK($C17)),ISBLANK(L17))</formula>
    </cfRule>
  </conditionalFormatting>
  <conditionalFormatting sqref="L18:M18 M24 M26:M28 L20:M21 L19">
    <cfRule type="expression" dxfId="364" priority="41" stopIfTrue="1">
      <formula>AND(NOT(ISBLANK($C18)),ISBLANK(L18))</formula>
    </cfRule>
  </conditionalFormatting>
  <conditionalFormatting sqref="I23">
    <cfRule type="expression" priority="37" stopIfTrue="1">
      <formula>AND(SUM($O23:$S23)&gt;0,NOT(ISBLANK(I23)))</formula>
    </cfRule>
    <cfRule type="expression" dxfId="363" priority="38" stopIfTrue="1">
      <formula>SUM($O23:$S23)&gt;0</formula>
    </cfRule>
  </conditionalFormatting>
  <conditionalFormatting sqref="C23">
    <cfRule type="expression" dxfId="362" priority="39" stopIfTrue="1">
      <formula>ISBLANK(C23)</formula>
    </cfRule>
  </conditionalFormatting>
  <conditionalFormatting sqref="A23">
    <cfRule type="expression" dxfId="361" priority="40" stopIfTrue="1">
      <formula>AND(NOT(ISBLANK(C23)),ISBLANK(A23))</formula>
    </cfRule>
  </conditionalFormatting>
  <conditionalFormatting sqref="L24:L28">
    <cfRule type="expression" dxfId="360" priority="36" stopIfTrue="1">
      <formula>AND(NOT(ISBLANK($C24)),ISBLANK(L24))</formula>
    </cfRule>
  </conditionalFormatting>
  <conditionalFormatting sqref="E18">
    <cfRule type="expression" dxfId="359" priority="35" stopIfTrue="1">
      <formula>ISBLANK(E18)</formula>
    </cfRule>
  </conditionalFormatting>
  <conditionalFormatting sqref="M17">
    <cfRule type="expression" dxfId="358" priority="34" stopIfTrue="1">
      <formula>AND(NOT(ISBLANK($C17)),ISBLANK(M17))</formula>
    </cfRule>
  </conditionalFormatting>
  <conditionalFormatting sqref="J12">
    <cfRule type="expression" priority="32" stopIfTrue="1">
      <formula>AND(SUM($O12:$S12)&gt;0,NOT(ISBLANK(J12)))</formula>
    </cfRule>
    <cfRule type="expression" dxfId="357" priority="33" stopIfTrue="1">
      <formula>SUM($O12:$S12)&gt;0</formula>
    </cfRule>
  </conditionalFormatting>
  <conditionalFormatting sqref="I22">
    <cfRule type="expression" priority="28" stopIfTrue="1">
      <formula>AND(SUM($O22:$S22)&gt;0,NOT(ISBLANK(I22)))</formula>
    </cfRule>
    <cfRule type="expression" dxfId="356" priority="29" stopIfTrue="1">
      <formula>SUM($O22:$S22)&gt;0</formula>
    </cfRule>
  </conditionalFormatting>
  <conditionalFormatting sqref="C22">
    <cfRule type="expression" dxfId="355" priority="30" stopIfTrue="1">
      <formula>ISBLANK(C22)</formula>
    </cfRule>
  </conditionalFormatting>
  <conditionalFormatting sqref="A22">
    <cfRule type="expression" dxfId="354" priority="31" stopIfTrue="1">
      <formula>AND(NOT(ISBLANK(C22)),ISBLANK(A22))</formula>
    </cfRule>
  </conditionalFormatting>
  <conditionalFormatting sqref="L22:M22">
    <cfRule type="expression" dxfId="353" priority="27" stopIfTrue="1">
      <formula>AND(NOT(ISBLANK($C22)),ISBLANK(L22))</formula>
    </cfRule>
  </conditionalFormatting>
  <conditionalFormatting sqref="E21">
    <cfRule type="expression" dxfId="352" priority="26" stopIfTrue="1">
      <formula>AND(NOT(ISBLANK(D21)),ISBLANK(E21),C21="S")</formula>
    </cfRule>
  </conditionalFormatting>
  <conditionalFormatting sqref="C21">
    <cfRule type="expression" dxfId="351" priority="25" stopIfTrue="1">
      <formula>ISBLANK(C21)</formula>
    </cfRule>
  </conditionalFormatting>
  <conditionalFormatting sqref="J13:J14">
    <cfRule type="expression" priority="23" stopIfTrue="1">
      <formula>AND(SUM($O13:$S13)&gt;0,NOT(ISBLANK(J13)))</formula>
    </cfRule>
    <cfRule type="expression" dxfId="350" priority="24" stopIfTrue="1">
      <formula>SUM($O13:$S13)&gt;0</formula>
    </cfRule>
  </conditionalFormatting>
  <conditionalFormatting sqref="J15">
    <cfRule type="expression" priority="21" stopIfTrue="1">
      <formula>AND(SUM($O15:$S15)&gt;0,NOT(ISBLANK(J15)))</formula>
    </cfRule>
    <cfRule type="expression" dxfId="349" priority="22" stopIfTrue="1">
      <formula>SUM($O15:$S15)&gt;0</formula>
    </cfRule>
  </conditionalFormatting>
  <conditionalFormatting sqref="J17">
    <cfRule type="expression" priority="19" stopIfTrue="1">
      <formula>AND(SUM($O17:$S17)&gt;0,NOT(ISBLANK(J17)))</formula>
    </cfRule>
    <cfRule type="expression" dxfId="348" priority="20" stopIfTrue="1">
      <formula>SUM($O17:$S17)&gt;0</formula>
    </cfRule>
  </conditionalFormatting>
  <conditionalFormatting sqref="J18">
    <cfRule type="expression" priority="17" stopIfTrue="1">
      <formula>AND(SUM($O18:$S18)&gt;0,NOT(ISBLANK(J18)))</formula>
    </cfRule>
    <cfRule type="expression" dxfId="347" priority="18" stopIfTrue="1">
      <formula>SUM($O18:$S18)&gt;0</formula>
    </cfRule>
  </conditionalFormatting>
  <conditionalFormatting sqref="J19">
    <cfRule type="expression" priority="15" stopIfTrue="1">
      <formula>AND(SUM($O19:$S19)&gt;0,NOT(ISBLANK(J19)))</formula>
    </cfRule>
    <cfRule type="expression" dxfId="346" priority="16" stopIfTrue="1">
      <formula>SUM($O19:$S19)&gt;0</formula>
    </cfRule>
  </conditionalFormatting>
  <conditionalFormatting sqref="J11">
    <cfRule type="expression" priority="13" stopIfTrue="1">
      <formula>AND(SUM($O11:$S11)&gt;0,NOT(ISBLANK(J11)))</formula>
    </cfRule>
    <cfRule type="expression" dxfId="345" priority="14" stopIfTrue="1">
      <formula>SUM($O11:$S11)&gt;0</formula>
    </cfRule>
  </conditionalFormatting>
  <conditionalFormatting sqref="J20">
    <cfRule type="expression" priority="11" stopIfTrue="1">
      <formula>AND(SUM($O20:$S20)&gt;0,NOT(ISBLANK(J20)))</formula>
    </cfRule>
    <cfRule type="expression" dxfId="344" priority="12" stopIfTrue="1">
      <formula>SUM($O20:$S20)&gt;0</formula>
    </cfRule>
  </conditionalFormatting>
  <conditionalFormatting sqref="J21">
    <cfRule type="expression" priority="9" stopIfTrue="1">
      <formula>AND(SUM($O21:$S21)&gt;0,NOT(ISBLANK(J21)))</formula>
    </cfRule>
    <cfRule type="expression" dxfId="343" priority="10" stopIfTrue="1">
      <formula>SUM($O21:$S21)&gt;0</formula>
    </cfRule>
  </conditionalFormatting>
  <conditionalFormatting sqref="J22">
    <cfRule type="expression" priority="7" stopIfTrue="1">
      <formula>AND(SUM($O22:$S22)&gt;0,NOT(ISBLANK(J22)))</formula>
    </cfRule>
    <cfRule type="expression" dxfId="342" priority="8" stopIfTrue="1">
      <formula>SUM($O22:$S22)&gt;0</formula>
    </cfRule>
  </conditionalFormatting>
  <conditionalFormatting sqref="J23">
    <cfRule type="expression" priority="5" stopIfTrue="1">
      <formula>AND(SUM($O23:$S23)&gt;0,NOT(ISBLANK(J23)))</formula>
    </cfRule>
    <cfRule type="expression" dxfId="341" priority="6" stopIfTrue="1">
      <formula>SUM($O23:$S23)&gt;0</formula>
    </cfRule>
  </conditionalFormatting>
  <conditionalFormatting sqref="L23">
    <cfRule type="expression" dxfId="340" priority="4" stopIfTrue="1">
      <formula>AND(NOT(ISBLANK($C23)),ISBLANK(L23))</formula>
    </cfRule>
  </conditionalFormatting>
  <conditionalFormatting sqref="M23">
    <cfRule type="expression" dxfId="339" priority="3" stopIfTrue="1">
      <formula>AND(NOT(ISBLANK($C23)),ISBLANK(M23))</formula>
    </cfRule>
  </conditionalFormatting>
  <conditionalFormatting sqref="J16">
    <cfRule type="expression" priority="1" stopIfTrue="1">
      <formula>AND(SUM($O16:$S16)&gt;0,NOT(ISBLANK(J16)))</formula>
    </cfRule>
    <cfRule type="expression" dxfId="338" priority="2" stopIfTrue="1">
      <formula>SUM($O16:$S16)&gt;0</formula>
    </cfRule>
  </conditionalFormatting>
  <dataValidations count="1">
    <dataValidation type="date" allowBlank="1" showInputMessage="1" showErrorMessage="1" sqref="C5" xr:uid="{876431CF-F7FE-4D4F-A920-F93F96A58F9B}">
      <formula1>NOW()-120</formula1>
      <formula2>NOW()</formula2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38"/>
  <sheetViews>
    <sheetView zoomScale="80" zoomScaleNormal="80" workbookViewId="0">
      <selection activeCell="B4" sqref="B4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316" t="s">
        <v>0</v>
      </c>
      <c r="B1" s="551" t="s">
        <v>1</v>
      </c>
      <c r="C1" s="552"/>
      <c r="D1" s="552"/>
      <c r="E1" s="553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">
      <c r="A2" s="62"/>
      <c r="N2" s="63"/>
    </row>
    <row r="3" spans="1:26" ht="36.75" customHeight="1" x14ac:dyDescent="0.2">
      <c r="A3" s="64" t="s">
        <v>2</v>
      </c>
      <c r="B3" s="551" t="s">
        <v>108</v>
      </c>
      <c r="C3" s="552"/>
      <c r="D3" s="552"/>
      <c r="E3" s="553"/>
      <c r="F3" s="65"/>
      <c r="G3" s="65"/>
      <c r="H3" s="65"/>
      <c r="I3" s="65"/>
      <c r="J3" s="65"/>
      <c r="K3" s="65"/>
      <c r="N3" s="63"/>
    </row>
    <row r="4" spans="1:26" x14ac:dyDescent="0.2">
      <c r="A4" s="62"/>
      <c r="N4" s="63"/>
    </row>
    <row r="5" spans="1:26" ht="36" customHeight="1" x14ac:dyDescent="0.2">
      <c r="A5" s="317" t="s">
        <v>3</v>
      </c>
      <c r="B5" s="318" t="s">
        <v>4</v>
      </c>
      <c r="C5" s="319">
        <v>44753</v>
      </c>
      <c r="D5" s="405" t="s">
        <v>114</v>
      </c>
      <c r="E5" s="406">
        <v>44783</v>
      </c>
      <c r="F5" s="168"/>
      <c r="G5" s="66"/>
      <c r="H5" s="67"/>
      <c r="I5" s="67"/>
      <c r="J5" s="67"/>
      <c r="K5" s="67"/>
      <c r="N5" s="63"/>
    </row>
    <row r="6" spans="1:26" x14ac:dyDescent="0.2">
      <c r="A6" s="62"/>
      <c r="N6" s="63"/>
    </row>
    <row r="7" spans="1:26" x14ac:dyDescent="0.2">
      <c r="A7" s="62"/>
      <c r="N7" s="63"/>
    </row>
    <row r="8" spans="1:26" x14ac:dyDescent="0.2">
      <c r="A8" s="342" t="s">
        <v>6</v>
      </c>
      <c r="B8" s="320" t="s">
        <v>7</v>
      </c>
      <c r="C8" s="320" t="s">
        <v>8</v>
      </c>
      <c r="D8" s="320" t="s">
        <v>7</v>
      </c>
      <c r="E8" s="320" t="s">
        <v>9</v>
      </c>
      <c r="F8" s="320" t="s">
        <v>10</v>
      </c>
      <c r="G8" s="549" t="s">
        <v>11</v>
      </c>
      <c r="H8" s="554"/>
      <c r="I8" s="554"/>
      <c r="J8" s="550"/>
      <c r="K8" s="342" t="s">
        <v>12</v>
      </c>
      <c r="L8" s="320" t="s">
        <v>13</v>
      </c>
      <c r="M8" s="321" t="s">
        <v>14</v>
      </c>
      <c r="N8" s="321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x14ac:dyDescent="0.2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555"/>
      <c r="H9" s="556"/>
      <c r="I9" s="556"/>
      <c r="J9" s="557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">
      <c r="A11" s="80"/>
      <c r="B11" s="74"/>
      <c r="C11" s="74"/>
      <c r="D11" s="324" t="str">
        <f t="shared" ref="D11" si="0">IF(B11="S",IF(ISBLANK(E11),ROUND(C11*0.2/1.2,2),E11),"")</f>
        <v/>
      </c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6" ht="15.75" x14ac:dyDescent="0.25">
      <c r="A12" s="84" t="s">
        <v>193</v>
      </c>
      <c r="B12" s="322" t="s">
        <v>39</v>
      </c>
      <c r="C12" s="323">
        <v>84.98</v>
      </c>
      <c r="D12" s="324">
        <v>14.17</v>
      </c>
      <c r="E12" s="323"/>
      <c r="F12" s="329">
        <f>C12-D12</f>
        <v>70.81</v>
      </c>
      <c r="G12" s="325">
        <v>528</v>
      </c>
      <c r="H12" s="325">
        <v>4102</v>
      </c>
      <c r="I12" s="347"/>
      <c r="J12" s="326" t="s">
        <v>39</v>
      </c>
      <c r="K12" s="326" t="s">
        <v>194</v>
      </c>
      <c r="L12" s="327" t="s">
        <v>195</v>
      </c>
      <c r="M12" s="327" t="s">
        <v>196</v>
      </c>
      <c r="N12" s="407" t="s">
        <v>197</v>
      </c>
      <c r="P12" t="b">
        <f t="shared" ref="P12:P30" si="1">OR(G12&lt;100,LEN(G12)=2)</f>
        <v>0</v>
      </c>
      <c r="Q12" t="b">
        <f t="shared" ref="Q12:Q30" si="2">OR(H12&lt;1000,LEN(H12)=3)</f>
        <v>0</v>
      </c>
      <c r="R12" t="b">
        <f t="shared" ref="R12:R30" si="3">IF(I12&lt;1000,TRUE)</f>
        <v>1</v>
      </c>
      <c r="S12" t="e">
        <f>OR(#REF!&lt;100000,LEN(#REF!)=5)</f>
        <v>#REF!</v>
      </c>
    </row>
    <row r="13" spans="1:26" ht="15.75" x14ac:dyDescent="0.25">
      <c r="A13" s="84" t="s">
        <v>193</v>
      </c>
      <c r="B13" s="322" t="s">
        <v>39</v>
      </c>
      <c r="C13" s="323">
        <v>6.98</v>
      </c>
      <c r="D13" s="324">
        <f>IF(B13="S",IF(ISBLANK(E13),ROUND(C13*0.2/1.2,2),E13),"")</f>
        <v>1.1599999999999999</v>
      </c>
      <c r="E13" s="323"/>
      <c r="F13" s="329">
        <f>C13-D13</f>
        <v>5.82</v>
      </c>
      <c r="G13" s="325">
        <v>516</v>
      </c>
      <c r="H13" s="325">
        <v>4001</v>
      </c>
      <c r="I13" s="347"/>
      <c r="J13" s="326"/>
      <c r="K13" s="326" t="s">
        <v>108</v>
      </c>
      <c r="L13" t="s">
        <v>198</v>
      </c>
      <c r="M13" s="327" t="s">
        <v>196</v>
      </c>
      <c r="N13" s="407" t="s">
        <v>125</v>
      </c>
    </row>
    <row r="14" spans="1:26" ht="15.75" x14ac:dyDescent="0.25">
      <c r="A14" s="84" t="s">
        <v>199</v>
      </c>
      <c r="B14" s="328" t="s">
        <v>31</v>
      </c>
      <c r="C14" s="323">
        <v>80.599999999999994</v>
      </c>
      <c r="D14" s="324">
        <v>0</v>
      </c>
      <c r="E14" s="323"/>
      <c r="F14" s="329">
        <v>80.599999999999994</v>
      </c>
      <c r="G14" s="325">
        <v>510</v>
      </c>
      <c r="H14" s="325">
        <v>4020</v>
      </c>
      <c r="I14" s="347" t="s">
        <v>200</v>
      </c>
      <c r="J14" s="326" t="s">
        <v>39</v>
      </c>
      <c r="K14" s="326" t="s">
        <v>108</v>
      </c>
      <c r="L14" s="327" t="s">
        <v>201</v>
      </c>
      <c r="M14" s="327" t="s">
        <v>127</v>
      </c>
      <c r="N14" s="407" t="s">
        <v>131</v>
      </c>
    </row>
    <row r="15" spans="1:26" ht="20.100000000000001" customHeight="1" x14ac:dyDescent="0.25">
      <c r="A15" s="84"/>
      <c r="B15" s="322"/>
      <c r="C15" s="323"/>
      <c r="D15" s="324"/>
      <c r="E15" s="323"/>
      <c r="F15" s="329"/>
      <c r="G15" s="325"/>
      <c r="H15" s="325"/>
      <c r="I15" s="347"/>
      <c r="J15" s="326"/>
      <c r="K15" s="326"/>
      <c r="L15" s="327"/>
      <c r="M15" s="327"/>
      <c r="N15" s="327"/>
    </row>
    <row r="16" spans="1:26" ht="20.100000000000001" customHeight="1" x14ac:dyDescent="0.25">
      <c r="A16" s="84"/>
      <c r="B16" s="328"/>
      <c r="C16" s="323"/>
      <c r="D16" s="324"/>
      <c r="E16" s="323"/>
      <c r="F16" s="329"/>
      <c r="G16" s="325"/>
      <c r="H16" s="325"/>
      <c r="I16" s="347"/>
      <c r="J16" s="326"/>
      <c r="K16" s="326"/>
      <c r="L16" s="327"/>
      <c r="M16" s="327"/>
      <c r="N16" s="327"/>
    </row>
    <row r="17" spans="1:19" ht="20.100000000000001" customHeight="1" x14ac:dyDescent="0.25">
      <c r="A17" s="84"/>
      <c r="B17" s="328"/>
      <c r="C17" s="323"/>
      <c r="D17" s="324"/>
      <c r="E17" s="323"/>
      <c r="F17" s="329"/>
      <c r="G17" s="325"/>
      <c r="H17" s="325"/>
      <c r="I17" s="347"/>
      <c r="J17" s="326"/>
      <c r="K17" s="326"/>
      <c r="L17" s="327"/>
      <c r="M17" s="327"/>
      <c r="N17" s="327"/>
    </row>
    <row r="18" spans="1:19" ht="20.100000000000001" customHeight="1" x14ac:dyDescent="0.25">
      <c r="A18" s="84"/>
      <c r="B18" s="328"/>
      <c r="C18" s="323"/>
      <c r="D18" s="324"/>
      <c r="E18" s="323"/>
      <c r="F18" s="329"/>
      <c r="G18" s="325"/>
      <c r="H18" s="325"/>
      <c r="I18" s="347"/>
      <c r="J18" s="326"/>
      <c r="K18" s="326"/>
      <c r="L18" s="327"/>
      <c r="M18" s="327"/>
      <c r="N18" s="327"/>
    </row>
    <row r="19" spans="1:19" ht="20.100000000000001" customHeight="1" x14ac:dyDescent="0.25">
      <c r="A19" s="84"/>
      <c r="B19" s="322"/>
      <c r="C19" s="323"/>
      <c r="D19" s="324"/>
      <c r="E19" s="323"/>
      <c r="F19" s="329"/>
      <c r="G19" s="325"/>
      <c r="H19" s="325"/>
      <c r="I19" s="347"/>
      <c r="J19" s="326"/>
      <c r="K19" s="326"/>
      <c r="L19" s="327"/>
      <c r="M19" s="327"/>
      <c r="N19" s="327"/>
    </row>
    <row r="20" spans="1:19" ht="20.100000000000001" customHeight="1" x14ac:dyDescent="0.25">
      <c r="A20" s="84"/>
      <c r="B20" s="328"/>
      <c r="C20" s="323"/>
      <c r="D20" s="324"/>
      <c r="E20" s="323"/>
      <c r="F20" s="329"/>
      <c r="G20" s="325"/>
      <c r="H20" s="325"/>
      <c r="I20" s="347"/>
      <c r="J20" s="326"/>
      <c r="K20" s="326"/>
      <c r="L20" s="327"/>
      <c r="M20" s="327"/>
      <c r="N20" s="327"/>
    </row>
    <row r="21" spans="1:19" ht="20.100000000000001" customHeight="1" x14ac:dyDescent="0.25">
      <c r="A21" s="84"/>
      <c r="B21" s="328"/>
      <c r="C21" s="323"/>
      <c r="D21" s="324"/>
      <c r="E21" s="323"/>
      <c r="F21" s="329"/>
      <c r="G21" s="325"/>
      <c r="H21" s="325"/>
      <c r="I21" s="347"/>
      <c r="J21" s="326"/>
      <c r="K21" s="326"/>
      <c r="L21" s="327"/>
      <c r="M21" s="327"/>
      <c r="N21" s="327"/>
    </row>
    <row r="22" spans="1:19" ht="20.100000000000001" customHeight="1" x14ac:dyDescent="0.25">
      <c r="A22" s="84"/>
      <c r="B22" s="328"/>
      <c r="C22" s="323"/>
      <c r="D22" s="324"/>
      <c r="E22" s="323"/>
      <c r="F22" s="329"/>
      <c r="G22" s="325"/>
      <c r="H22" s="325"/>
      <c r="I22" s="347"/>
      <c r="J22" s="326"/>
      <c r="K22" s="326"/>
      <c r="L22" s="327"/>
      <c r="M22" s="327"/>
      <c r="N22" s="327"/>
    </row>
    <row r="23" spans="1:19" ht="20.100000000000001" customHeight="1" x14ac:dyDescent="0.25">
      <c r="A23" s="84"/>
      <c r="B23" s="328"/>
      <c r="C23" s="323"/>
      <c r="D23" s="324"/>
      <c r="E23" s="323"/>
      <c r="F23" s="329"/>
      <c r="G23" s="325"/>
      <c r="H23" s="325"/>
      <c r="I23" s="347"/>
      <c r="J23" s="326"/>
      <c r="K23" s="326"/>
      <c r="L23" s="327"/>
      <c r="M23" s="327"/>
      <c r="N23" s="327"/>
    </row>
    <row r="24" spans="1:19" ht="20.100000000000001" customHeight="1" x14ac:dyDescent="0.25">
      <c r="A24" s="84"/>
      <c r="B24" s="328"/>
      <c r="C24" s="323"/>
      <c r="D24" s="324"/>
      <c r="E24" s="323"/>
      <c r="F24" s="329"/>
      <c r="G24" s="325"/>
      <c r="H24" s="325"/>
      <c r="I24" s="347"/>
      <c r="J24" s="326"/>
      <c r="K24" s="326"/>
      <c r="L24" s="327"/>
      <c r="M24" s="327"/>
      <c r="N24" s="327"/>
    </row>
    <row r="25" spans="1:19" ht="20.100000000000001" customHeight="1" x14ac:dyDescent="0.25">
      <c r="A25" s="84"/>
      <c r="B25" s="328"/>
      <c r="C25" s="323"/>
      <c r="D25" s="324"/>
      <c r="E25" s="323"/>
      <c r="F25" s="329"/>
      <c r="G25" s="325"/>
      <c r="H25" s="325"/>
      <c r="I25" s="347"/>
      <c r="J25" s="326"/>
      <c r="K25" s="326"/>
      <c r="L25" s="327"/>
      <c r="M25" s="327"/>
      <c r="N25" s="327"/>
    </row>
    <row r="26" spans="1:19" ht="20.100000000000001" customHeight="1" x14ac:dyDescent="0.25">
      <c r="A26" s="84"/>
      <c r="B26" s="328"/>
      <c r="C26" s="323"/>
      <c r="D26" s="324"/>
      <c r="E26" s="323"/>
      <c r="F26" s="329"/>
      <c r="G26" s="325"/>
      <c r="H26" s="325"/>
      <c r="I26" s="347"/>
      <c r="J26" s="326"/>
      <c r="K26" s="326"/>
      <c r="L26" s="327"/>
      <c r="M26" s="327"/>
      <c r="N26" s="327"/>
    </row>
    <row r="27" spans="1:19" ht="20.100000000000001" customHeight="1" x14ac:dyDescent="0.25">
      <c r="A27" s="84"/>
      <c r="B27" s="328"/>
      <c r="C27" s="323"/>
      <c r="D27" s="324"/>
      <c r="E27" s="323"/>
      <c r="F27" s="329"/>
      <c r="G27" s="325"/>
      <c r="H27" s="325"/>
      <c r="I27" s="347"/>
      <c r="J27" s="326"/>
      <c r="K27" s="326"/>
      <c r="L27" s="327"/>
      <c r="M27" s="327"/>
      <c r="N27" s="327"/>
    </row>
    <row r="28" spans="1:19" ht="20.100000000000001" customHeight="1" x14ac:dyDescent="0.25">
      <c r="A28" s="84"/>
      <c r="B28" s="328"/>
      <c r="C28" s="323"/>
      <c r="D28" s="324"/>
      <c r="E28" s="323"/>
      <c r="F28" s="329"/>
      <c r="G28" s="325"/>
      <c r="H28" s="325"/>
      <c r="I28" s="347"/>
      <c r="J28" s="326"/>
      <c r="K28" s="326"/>
      <c r="L28" s="327"/>
      <c r="M28" s="327"/>
      <c r="N28" s="327"/>
    </row>
    <row r="29" spans="1:19" ht="20.100000000000001" customHeight="1" x14ac:dyDescent="0.25">
      <c r="A29" s="84"/>
      <c r="B29" s="328"/>
      <c r="C29" s="323"/>
      <c r="D29" s="324"/>
      <c r="E29" s="323"/>
      <c r="F29" s="329"/>
      <c r="G29" s="325"/>
      <c r="H29" s="325"/>
      <c r="I29" s="347"/>
      <c r="J29" s="326"/>
      <c r="K29" s="326"/>
      <c r="L29" s="327"/>
      <c r="M29" s="327"/>
      <c r="N29" s="327"/>
    </row>
    <row r="30" spans="1:19" ht="20.100000000000001" customHeight="1" x14ac:dyDescent="0.25">
      <c r="A30" s="169"/>
      <c r="B30" s="328" t="s">
        <v>31</v>
      </c>
      <c r="C30" s="323"/>
      <c r="D30" s="324" t="str">
        <f t="shared" ref="D30" si="4">IF(B30="S",IF(ISBLANK(E30),ROUND(C30*0.2/1.2,2),E30),"")</f>
        <v/>
      </c>
      <c r="E30" s="323"/>
      <c r="F30" s="329"/>
      <c r="G30" s="325" t="s">
        <v>140</v>
      </c>
      <c r="H30" s="325" t="s">
        <v>140</v>
      </c>
      <c r="I30" s="325" t="s">
        <v>140</v>
      </c>
      <c r="J30" s="326"/>
      <c r="K30" s="326"/>
      <c r="L30" s="327"/>
      <c r="M30" s="327"/>
      <c r="N30" s="327"/>
      <c r="P30" t="b">
        <f t="shared" si="1"/>
        <v>0</v>
      </c>
      <c r="Q30" t="b">
        <f t="shared" si="2"/>
        <v>0</v>
      </c>
      <c r="R30" t="b">
        <f t="shared" si="3"/>
        <v>0</v>
      </c>
      <c r="S30" t="e">
        <f>OR(#REF!&lt;100000,LEN(#REF!)=5)</f>
        <v>#REF!</v>
      </c>
    </row>
    <row r="31" spans="1:19" ht="20.100000000000001" customHeight="1" thickBot="1" x14ac:dyDescent="0.25">
      <c r="A31" s="558" t="s">
        <v>34</v>
      </c>
      <c r="B31" s="559"/>
      <c r="C31" s="85">
        <f>SUM(C12:C30)</f>
        <v>172.56</v>
      </c>
      <c r="D31" s="85">
        <f>SUM(D12:D30)</f>
        <v>15.33</v>
      </c>
      <c r="E31" s="85"/>
      <c r="F31" s="329">
        <f t="shared" ref="F31" si="5">C31-D31</f>
        <v>157.22999999999999</v>
      </c>
      <c r="G31" s="86"/>
      <c r="H31" s="86"/>
      <c r="I31" s="86"/>
      <c r="J31" s="93"/>
      <c r="K31" s="93"/>
      <c r="L31" s="87"/>
      <c r="M31" s="88"/>
      <c r="N31" s="89"/>
    </row>
    <row r="33" spans="2:11" x14ac:dyDescent="0.2">
      <c r="B33" s="549" t="s">
        <v>35</v>
      </c>
      <c r="C33" s="550"/>
    </row>
    <row r="34" spans="2:11" x14ac:dyDescent="0.2">
      <c r="B34" s="90" t="s">
        <v>36</v>
      </c>
      <c r="C34" s="91" t="s">
        <v>37</v>
      </c>
    </row>
    <row r="35" spans="2:11" x14ac:dyDescent="0.2">
      <c r="B35" s="90" t="s">
        <v>31</v>
      </c>
      <c r="C35" s="91" t="s">
        <v>38</v>
      </c>
      <c r="I35" s="170"/>
      <c r="K35" s="56"/>
    </row>
    <row r="36" spans="2:11" x14ac:dyDescent="0.2">
      <c r="B36" s="90" t="s">
        <v>39</v>
      </c>
      <c r="C36" s="91" t="s">
        <v>40</v>
      </c>
      <c r="I36" s="170"/>
      <c r="K36" s="56"/>
    </row>
    <row r="37" spans="2:11" x14ac:dyDescent="0.2">
      <c r="B37" s="78" t="s">
        <v>33</v>
      </c>
      <c r="C37" s="92" t="s">
        <v>41</v>
      </c>
      <c r="I37" s="170"/>
      <c r="K37" s="56"/>
    </row>
    <row r="38" spans="2:11" x14ac:dyDescent="0.2">
      <c r="F38" s="56">
        <f>F31+D31</f>
        <v>172.56</v>
      </c>
      <c r="I38" s="170"/>
      <c r="K38" s="56"/>
    </row>
  </sheetData>
  <mergeCells count="6">
    <mergeCell ref="B33:C33"/>
    <mergeCell ref="B1:E1"/>
    <mergeCell ref="B3:E3"/>
    <mergeCell ref="G8:J8"/>
    <mergeCell ref="G9:J9"/>
    <mergeCell ref="A31:B31"/>
  </mergeCells>
  <conditionalFormatting sqref="J30:K30 K29 J12:J14">
    <cfRule type="expression" priority="97" stopIfTrue="1">
      <formula>AND(SUM($P12:$T12)&gt;0,NOT(ISBLANK(J12)))</formula>
    </cfRule>
    <cfRule type="expression" dxfId="337" priority="98" stopIfTrue="1">
      <formula>SUM($P12:$T12)&gt;0</formula>
    </cfRule>
  </conditionalFormatting>
  <conditionalFormatting sqref="C5 B1:E1 B3:E3 C16 C30 C19 C22 C24:C27 C12:C14">
    <cfRule type="expression" dxfId="336" priority="99" stopIfTrue="1">
      <formula>ISBLANK(B1)</formula>
    </cfRule>
  </conditionalFormatting>
  <conditionalFormatting sqref="L30:N30 N29 L12">
    <cfRule type="expression" dxfId="335" priority="100" stopIfTrue="1">
      <formula>AND(NOT(ISBLANK($C12)),ISBLANK(L12))</formula>
    </cfRule>
  </conditionalFormatting>
  <conditionalFormatting sqref="B19 B12:B14">
    <cfRule type="expression" dxfId="334" priority="101" stopIfTrue="1">
      <formula>AND(NOT(ISBLANK(C12)),ISBLANK(B12))</formula>
    </cfRule>
  </conditionalFormatting>
  <conditionalFormatting sqref="A12:A14 A16 A30 A19 A25">
    <cfRule type="expression" dxfId="333" priority="102" stopIfTrue="1">
      <formula>AND(NOT(ISBLANK(C12)),ISBLANK(A12))</formula>
    </cfRule>
  </conditionalFormatting>
  <conditionalFormatting sqref="E16:E27 E30">
    <cfRule type="expression" dxfId="332" priority="103" stopIfTrue="1">
      <formula>AND(NOT(ISBLANK(C16)),ISBLANK(E16),B16="S")</formula>
    </cfRule>
  </conditionalFormatting>
  <conditionalFormatting sqref="C15">
    <cfRule type="expression" dxfId="331" priority="93" stopIfTrue="1">
      <formula>ISBLANK(C15)</formula>
    </cfRule>
  </conditionalFormatting>
  <conditionalFormatting sqref="M22">
    <cfRule type="expression" dxfId="330" priority="46" stopIfTrue="1">
      <formula>AND(NOT(ISBLANK($C22)),ISBLANK(M22))</formula>
    </cfRule>
  </conditionalFormatting>
  <conditionalFormatting sqref="B15">
    <cfRule type="expression" dxfId="329" priority="94" stopIfTrue="1">
      <formula>AND(NOT(ISBLANK(C15)),ISBLANK(B15))</formula>
    </cfRule>
  </conditionalFormatting>
  <conditionalFormatting sqref="A15">
    <cfRule type="expression" dxfId="328" priority="95" stopIfTrue="1">
      <formula>AND(NOT(ISBLANK(C15)),ISBLANK(A15))</formula>
    </cfRule>
  </conditionalFormatting>
  <conditionalFormatting sqref="E12:E15">
    <cfRule type="expression" dxfId="327" priority="96" stopIfTrue="1">
      <formula>AND(NOT(ISBLANK(C12)),ISBLANK(E12),B12="S")</formula>
    </cfRule>
  </conditionalFormatting>
  <conditionalFormatting sqref="J15:J29">
    <cfRule type="expression" priority="91" stopIfTrue="1">
      <formula>AND(SUM($P15:$T15)&gt;0,NOT(ISBLANK(J15)))</formula>
    </cfRule>
    <cfRule type="expression" dxfId="326" priority="92" stopIfTrue="1">
      <formula>SUM($P15:$T15)&gt;0</formula>
    </cfRule>
  </conditionalFormatting>
  <conditionalFormatting sqref="C28">
    <cfRule type="expression" dxfId="325" priority="88" stopIfTrue="1">
      <formula>ISBLANK(C28)</formula>
    </cfRule>
  </conditionalFormatting>
  <conditionalFormatting sqref="A29">
    <cfRule type="expression" dxfId="324" priority="89" stopIfTrue="1">
      <formula>AND(NOT(ISBLANK(C29)),ISBLANK(A29))</formula>
    </cfRule>
  </conditionalFormatting>
  <conditionalFormatting sqref="E28">
    <cfRule type="expression" dxfId="323" priority="90" stopIfTrue="1">
      <formula>AND(NOT(ISBLANK(C28)),ISBLANK(E28),B28="S")</formula>
    </cfRule>
  </conditionalFormatting>
  <conditionalFormatting sqref="C29">
    <cfRule type="expression" dxfId="322" priority="86" stopIfTrue="1">
      <formula>ISBLANK(C29)</formula>
    </cfRule>
  </conditionalFormatting>
  <conditionalFormatting sqref="E29">
    <cfRule type="expression" dxfId="321" priority="87" stopIfTrue="1">
      <formula>AND(NOT(ISBLANK(C29)),ISBLANK(E29),B29="S")</formula>
    </cfRule>
  </conditionalFormatting>
  <conditionalFormatting sqref="M29">
    <cfRule type="expression" dxfId="320" priority="85" stopIfTrue="1">
      <formula>AND(NOT(ISBLANK($C29)),ISBLANK(M29))</formula>
    </cfRule>
  </conditionalFormatting>
  <conditionalFormatting sqref="L29">
    <cfRule type="expression" dxfId="319" priority="84" stopIfTrue="1">
      <formula>AND(NOT(ISBLANK($C29)),ISBLANK(L29))</formula>
    </cfRule>
  </conditionalFormatting>
  <conditionalFormatting sqref="N26">
    <cfRule type="expression" dxfId="318" priority="19" stopIfTrue="1">
      <formula>AND(NOT(ISBLANK($C26)),ISBLANK(N26))</formula>
    </cfRule>
  </conditionalFormatting>
  <conditionalFormatting sqref="N20">
    <cfRule type="expression" dxfId="317" priority="57" stopIfTrue="1">
      <formula>AND(NOT(ISBLANK($C20)),ISBLANK(N20))</formula>
    </cfRule>
  </conditionalFormatting>
  <conditionalFormatting sqref="M19">
    <cfRule type="expression" dxfId="316" priority="62" stopIfTrue="1">
      <formula>AND(NOT(ISBLANK($C19)),ISBLANK(M19))</formula>
    </cfRule>
  </conditionalFormatting>
  <conditionalFormatting sqref="K12:K14">
    <cfRule type="expression" priority="81" stopIfTrue="1">
      <formula>AND(SUM($P12:$T12)&gt;0,NOT(ISBLANK(K12)))</formula>
    </cfRule>
    <cfRule type="expression" dxfId="315" priority="82" stopIfTrue="1">
      <formula>SUM($P12:$T12)&gt;0</formula>
    </cfRule>
  </conditionalFormatting>
  <conditionalFormatting sqref="N12:N14">
    <cfRule type="expression" dxfId="314" priority="83" stopIfTrue="1">
      <formula>AND(NOT(ISBLANK($C12)),ISBLANK(N12))</formula>
    </cfRule>
  </conditionalFormatting>
  <conditionalFormatting sqref="M12:M14">
    <cfRule type="expression" dxfId="313" priority="80" stopIfTrue="1">
      <formula>AND(NOT(ISBLANK($C12)),ISBLANK(M12))</formula>
    </cfRule>
  </conditionalFormatting>
  <conditionalFormatting sqref="N15">
    <cfRule type="expression" dxfId="312" priority="79" stopIfTrue="1">
      <formula>AND(NOT(ISBLANK($C15)),ISBLANK(N15))</formula>
    </cfRule>
  </conditionalFormatting>
  <conditionalFormatting sqref="L15">
    <cfRule type="expression" dxfId="311" priority="78" stopIfTrue="1">
      <formula>AND(NOT(ISBLANK($C15)),ISBLANK(L15))</formula>
    </cfRule>
  </conditionalFormatting>
  <conditionalFormatting sqref="K16">
    <cfRule type="expression" priority="75" stopIfTrue="1">
      <formula>AND(SUM($P16:$T16)&gt;0,NOT(ISBLANK(K16)))</formula>
    </cfRule>
    <cfRule type="expression" dxfId="310" priority="76" stopIfTrue="1">
      <formula>SUM($P16:$T16)&gt;0</formula>
    </cfRule>
  </conditionalFormatting>
  <conditionalFormatting sqref="N16">
    <cfRule type="expression" dxfId="309" priority="77" stopIfTrue="1">
      <formula>AND(NOT(ISBLANK($C16)),ISBLANK(N16))</formula>
    </cfRule>
  </conditionalFormatting>
  <conditionalFormatting sqref="M16">
    <cfRule type="expression" dxfId="308" priority="74" stopIfTrue="1">
      <formula>AND(NOT(ISBLANK($C16)),ISBLANK(M16))</formula>
    </cfRule>
  </conditionalFormatting>
  <conditionalFormatting sqref="L16">
    <cfRule type="expression" dxfId="307" priority="73" stopIfTrue="1">
      <formula>AND(NOT(ISBLANK($C16)),ISBLANK(L16))</formula>
    </cfRule>
  </conditionalFormatting>
  <conditionalFormatting sqref="A17:A18">
    <cfRule type="expression" dxfId="306" priority="72" stopIfTrue="1">
      <formula>AND(NOT(ISBLANK(C17)),ISBLANK(A17))</formula>
    </cfRule>
  </conditionalFormatting>
  <conditionalFormatting sqref="C17:C18">
    <cfRule type="expression" dxfId="305" priority="71" stopIfTrue="1">
      <formula>ISBLANK(C17)</formula>
    </cfRule>
  </conditionalFormatting>
  <conditionalFormatting sqref="K17:K18">
    <cfRule type="expression" priority="69" stopIfTrue="1">
      <formula>AND(SUM($P17:$T17)&gt;0,NOT(ISBLANK(K17)))</formula>
    </cfRule>
    <cfRule type="expression" dxfId="304" priority="70" stopIfTrue="1">
      <formula>SUM($P17:$T17)&gt;0</formula>
    </cfRule>
  </conditionalFormatting>
  <conditionalFormatting sqref="M17:M18">
    <cfRule type="expression" dxfId="303" priority="68" stopIfTrue="1">
      <formula>AND(NOT(ISBLANK($C17)),ISBLANK(M17))</formula>
    </cfRule>
  </conditionalFormatting>
  <conditionalFormatting sqref="L17:L18">
    <cfRule type="expression" dxfId="302" priority="67" stopIfTrue="1">
      <formula>AND(NOT(ISBLANK($C17)),ISBLANK(L17))</formula>
    </cfRule>
  </conditionalFormatting>
  <conditionalFormatting sqref="N17">
    <cfRule type="expression" dxfId="301" priority="66" stopIfTrue="1">
      <formula>AND(NOT(ISBLANK($C17)),ISBLANK(N17))</formula>
    </cfRule>
  </conditionalFormatting>
  <conditionalFormatting sqref="N18">
    <cfRule type="expression" dxfId="300" priority="65" stopIfTrue="1">
      <formula>AND(NOT(ISBLANK($C18)),ISBLANK(N18))</formula>
    </cfRule>
  </conditionalFormatting>
  <conditionalFormatting sqref="K19">
    <cfRule type="expression" priority="63" stopIfTrue="1">
      <formula>AND(SUM($P19:$T19)&gt;0,NOT(ISBLANK(K19)))</formula>
    </cfRule>
    <cfRule type="expression" dxfId="299" priority="64" stopIfTrue="1">
      <formula>SUM($P19:$T19)&gt;0</formula>
    </cfRule>
  </conditionalFormatting>
  <conditionalFormatting sqref="L19">
    <cfRule type="expression" dxfId="298" priority="61" stopIfTrue="1">
      <formula>AND(NOT(ISBLANK($C19)),ISBLANK(L19))</formula>
    </cfRule>
  </conditionalFormatting>
  <conditionalFormatting sqref="N19">
    <cfRule type="expression" dxfId="297" priority="60" stopIfTrue="1">
      <formula>AND(NOT(ISBLANK($C19)),ISBLANK(N19))</formula>
    </cfRule>
  </conditionalFormatting>
  <conditionalFormatting sqref="C20:C21">
    <cfRule type="expression" dxfId="296" priority="58" stopIfTrue="1">
      <formula>ISBLANK(C20)</formula>
    </cfRule>
  </conditionalFormatting>
  <conditionalFormatting sqref="A20:A21">
    <cfRule type="expression" dxfId="295" priority="59" stopIfTrue="1">
      <formula>AND(NOT(ISBLANK(C20)),ISBLANK(A20))</formula>
    </cfRule>
  </conditionalFormatting>
  <conditionalFormatting sqref="K20:K21">
    <cfRule type="expression" priority="55" stopIfTrue="1">
      <formula>AND(SUM($P20:$T20)&gt;0,NOT(ISBLANK(K20)))</formula>
    </cfRule>
    <cfRule type="expression" dxfId="294" priority="56" stopIfTrue="1">
      <formula>SUM($P20:$T20)&gt;0</formula>
    </cfRule>
  </conditionalFormatting>
  <conditionalFormatting sqref="M20">
    <cfRule type="expression" dxfId="293" priority="54" stopIfTrue="1">
      <formula>AND(NOT(ISBLANK($C20)),ISBLANK(M20))</formula>
    </cfRule>
  </conditionalFormatting>
  <conditionalFormatting sqref="L20:L21">
    <cfRule type="expression" dxfId="292" priority="53" stopIfTrue="1">
      <formula>AND(NOT(ISBLANK($C20)),ISBLANK(L20))</formula>
    </cfRule>
  </conditionalFormatting>
  <conditionalFormatting sqref="N21">
    <cfRule type="expression" dxfId="291" priority="52" stopIfTrue="1">
      <formula>AND(NOT(ISBLANK($C21)),ISBLANK(N21))</formula>
    </cfRule>
  </conditionalFormatting>
  <conditionalFormatting sqref="M21">
    <cfRule type="expression" dxfId="290" priority="51" stopIfTrue="1">
      <formula>AND(NOT(ISBLANK($C21)),ISBLANK(M21))</formula>
    </cfRule>
  </conditionalFormatting>
  <conditionalFormatting sqref="A22">
    <cfRule type="expression" dxfId="289" priority="50" stopIfTrue="1">
      <formula>AND(NOT(ISBLANK(C22)),ISBLANK(A22))</formula>
    </cfRule>
  </conditionalFormatting>
  <conditionalFormatting sqref="K22">
    <cfRule type="expression" priority="47" stopIfTrue="1">
      <formula>AND(SUM($P22:$T22)&gt;0,NOT(ISBLANK(K22)))</formula>
    </cfRule>
    <cfRule type="expression" dxfId="288" priority="48" stopIfTrue="1">
      <formula>SUM($P22:$T22)&gt;0</formula>
    </cfRule>
  </conditionalFormatting>
  <conditionalFormatting sqref="N22">
    <cfRule type="expression" dxfId="287" priority="49" stopIfTrue="1">
      <formula>AND(NOT(ISBLANK($C22)),ISBLANK(N22))</formula>
    </cfRule>
  </conditionalFormatting>
  <conditionalFormatting sqref="L22">
    <cfRule type="expression" dxfId="286" priority="45" stopIfTrue="1">
      <formula>AND(NOT(ISBLANK($C22)),ISBLANK(L22))</formula>
    </cfRule>
  </conditionalFormatting>
  <conditionalFormatting sqref="A23">
    <cfRule type="expression" dxfId="285" priority="44" stopIfTrue="1">
      <formula>AND(NOT(ISBLANK(C23)),ISBLANK(A23))</formula>
    </cfRule>
  </conditionalFormatting>
  <conditionalFormatting sqref="C23">
    <cfRule type="expression" dxfId="284" priority="43" stopIfTrue="1">
      <formula>ISBLANK(C23)</formula>
    </cfRule>
  </conditionalFormatting>
  <conditionalFormatting sqref="K23">
    <cfRule type="expression" priority="41" stopIfTrue="1">
      <formula>AND(SUM($P23:$T23)&gt;0,NOT(ISBLANK(K23)))</formula>
    </cfRule>
    <cfRule type="expression" dxfId="283" priority="42" stopIfTrue="1">
      <formula>SUM($P23:$T23)&gt;0</formula>
    </cfRule>
  </conditionalFormatting>
  <conditionalFormatting sqref="N23">
    <cfRule type="expression" dxfId="282" priority="40" stopIfTrue="1">
      <formula>AND(NOT(ISBLANK($C23)),ISBLANK(N23))</formula>
    </cfRule>
  </conditionalFormatting>
  <conditionalFormatting sqref="L23">
    <cfRule type="expression" dxfId="281" priority="39" stopIfTrue="1">
      <formula>AND(NOT(ISBLANK($C23)),ISBLANK(L23))</formula>
    </cfRule>
  </conditionalFormatting>
  <conditionalFormatting sqref="M23">
    <cfRule type="expression" dxfId="280" priority="38" stopIfTrue="1">
      <formula>AND(NOT(ISBLANK($C23)),ISBLANK(M23))</formula>
    </cfRule>
  </conditionalFormatting>
  <conditionalFormatting sqref="A24">
    <cfRule type="expression" dxfId="279" priority="37" stopIfTrue="1">
      <formula>AND(NOT(ISBLANK(C24)),ISBLANK(A24))</formula>
    </cfRule>
  </conditionalFormatting>
  <conditionalFormatting sqref="K24">
    <cfRule type="expression" priority="34" stopIfTrue="1">
      <formula>AND(SUM($P24:$T24)&gt;0,NOT(ISBLANK(K24)))</formula>
    </cfRule>
    <cfRule type="expression" dxfId="278" priority="35" stopIfTrue="1">
      <formula>SUM($P24:$T24)&gt;0</formula>
    </cfRule>
  </conditionalFormatting>
  <conditionalFormatting sqref="N24">
    <cfRule type="expression" dxfId="277" priority="36" stopIfTrue="1">
      <formula>AND(NOT(ISBLANK($C24)),ISBLANK(N24))</formula>
    </cfRule>
  </conditionalFormatting>
  <conditionalFormatting sqref="L24">
    <cfRule type="expression" dxfId="276" priority="33" stopIfTrue="1">
      <formula>AND(NOT(ISBLANK($C24)),ISBLANK(L24))</formula>
    </cfRule>
  </conditionalFormatting>
  <conditionalFormatting sqref="M24">
    <cfRule type="expression" dxfId="275" priority="32" stopIfTrue="1">
      <formula>AND(NOT(ISBLANK($C24)),ISBLANK(M24))</formula>
    </cfRule>
  </conditionalFormatting>
  <conditionalFormatting sqref="K25">
    <cfRule type="expression" priority="29" stopIfTrue="1">
      <formula>AND(SUM($P25:$T25)&gt;0,NOT(ISBLANK(K25)))</formula>
    </cfRule>
    <cfRule type="expression" dxfId="274" priority="30" stopIfTrue="1">
      <formula>SUM($P25:$T25)&gt;0</formula>
    </cfRule>
  </conditionalFormatting>
  <conditionalFormatting sqref="N25">
    <cfRule type="expression" dxfId="273" priority="31" stopIfTrue="1">
      <formula>AND(NOT(ISBLANK($C25)),ISBLANK(N25))</formula>
    </cfRule>
  </conditionalFormatting>
  <conditionalFormatting sqref="M25">
    <cfRule type="expression" dxfId="272" priority="28" stopIfTrue="1">
      <formula>AND(NOT(ISBLANK($C25)),ISBLANK(M25))</formula>
    </cfRule>
  </conditionalFormatting>
  <conditionalFormatting sqref="L25">
    <cfRule type="expression" dxfId="271" priority="27" stopIfTrue="1">
      <formula>AND(NOT(ISBLANK($C25)),ISBLANK(L25))</formula>
    </cfRule>
  </conditionalFormatting>
  <conditionalFormatting sqref="A26">
    <cfRule type="expression" dxfId="270" priority="26" stopIfTrue="1">
      <formula>AND(NOT(ISBLANK(C26)),ISBLANK(A26))</formula>
    </cfRule>
  </conditionalFormatting>
  <conditionalFormatting sqref="L28">
    <cfRule type="expression" dxfId="269" priority="9" stopIfTrue="1">
      <formula>AND(NOT(ISBLANK($C28)),ISBLANK(L28))</formula>
    </cfRule>
  </conditionalFormatting>
  <conditionalFormatting sqref="A27">
    <cfRule type="expression" dxfId="268" priority="25" stopIfTrue="1">
      <formula>AND(NOT(ISBLANK(C27)),ISBLANK(A27))</formula>
    </cfRule>
  </conditionalFormatting>
  <conditionalFormatting sqref="K27">
    <cfRule type="expression" priority="22" stopIfTrue="1">
      <formula>AND(SUM($P27:$T27)&gt;0,NOT(ISBLANK(K27)))</formula>
    </cfRule>
    <cfRule type="expression" dxfId="267" priority="23" stopIfTrue="1">
      <formula>SUM($P27:$T27)&gt;0</formula>
    </cfRule>
  </conditionalFormatting>
  <conditionalFormatting sqref="N27">
    <cfRule type="expression" dxfId="266" priority="24" stopIfTrue="1">
      <formula>AND(NOT(ISBLANK($C27)),ISBLANK(N27))</formula>
    </cfRule>
  </conditionalFormatting>
  <conditionalFormatting sqref="L27">
    <cfRule type="expression" dxfId="265" priority="21" stopIfTrue="1">
      <formula>AND(NOT(ISBLANK($C27)),ISBLANK(L27))</formula>
    </cfRule>
  </conditionalFormatting>
  <conditionalFormatting sqref="M27">
    <cfRule type="expression" dxfId="264" priority="20" stopIfTrue="1">
      <formula>AND(NOT(ISBLANK($C27)),ISBLANK(M27))</formula>
    </cfRule>
  </conditionalFormatting>
  <conditionalFormatting sqref="K26">
    <cfRule type="expression" priority="17" stopIfTrue="1">
      <formula>AND(SUM($P26:$T26)&gt;0,NOT(ISBLANK(K26)))</formula>
    </cfRule>
    <cfRule type="expression" dxfId="263" priority="18" stopIfTrue="1">
      <formula>SUM($P26:$T26)&gt;0</formula>
    </cfRule>
  </conditionalFormatting>
  <conditionalFormatting sqref="M26">
    <cfRule type="expression" dxfId="262" priority="16" stopIfTrue="1">
      <formula>AND(NOT(ISBLANK($C26)),ISBLANK(M26))</formula>
    </cfRule>
  </conditionalFormatting>
  <conditionalFormatting sqref="L26">
    <cfRule type="expression" dxfId="261" priority="15" stopIfTrue="1">
      <formula>AND(NOT(ISBLANK($C26)),ISBLANK(L26))</formula>
    </cfRule>
  </conditionalFormatting>
  <conditionalFormatting sqref="A28">
    <cfRule type="expression" dxfId="260" priority="14" stopIfTrue="1">
      <formula>AND(NOT(ISBLANK(C28)),ISBLANK(A28))</formula>
    </cfRule>
  </conditionalFormatting>
  <conditionalFormatting sqref="K28">
    <cfRule type="expression" priority="11" stopIfTrue="1">
      <formula>AND(SUM($P28:$T28)&gt;0,NOT(ISBLANK(K28)))</formula>
    </cfRule>
    <cfRule type="expression" dxfId="259" priority="12" stopIfTrue="1">
      <formula>SUM($P28:$T28)&gt;0</formula>
    </cfRule>
  </conditionalFormatting>
  <conditionalFormatting sqref="N28">
    <cfRule type="expression" dxfId="258" priority="13" stopIfTrue="1">
      <formula>AND(NOT(ISBLANK($C28)),ISBLANK(N28))</formula>
    </cfRule>
  </conditionalFormatting>
  <conditionalFormatting sqref="M28">
    <cfRule type="expression" dxfId="257" priority="10" stopIfTrue="1">
      <formula>AND(NOT(ISBLANK($C28)),ISBLANK(M28))</formula>
    </cfRule>
  </conditionalFormatting>
  <conditionalFormatting sqref="B17">
    <cfRule type="expression" dxfId="256" priority="8" stopIfTrue="1">
      <formula>AND(NOT(ISBLANK(C17)),ISBLANK(B17))</formula>
    </cfRule>
  </conditionalFormatting>
  <conditionalFormatting sqref="B16">
    <cfRule type="expression" dxfId="255" priority="7" stopIfTrue="1">
      <formula>AND(NOT(ISBLANK(C16)),ISBLANK(B16))</formula>
    </cfRule>
  </conditionalFormatting>
  <conditionalFormatting sqref="B18">
    <cfRule type="expression" dxfId="254" priority="6" stopIfTrue="1">
      <formula>AND(NOT(ISBLANK(C18)),ISBLANK(B18))</formula>
    </cfRule>
  </conditionalFormatting>
  <conditionalFormatting sqref="B20">
    <cfRule type="expression" dxfId="253" priority="5" stopIfTrue="1">
      <formula>AND(NOT(ISBLANK(C20)),ISBLANK(B20))</formula>
    </cfRule>
  </conditionalFormatting>
  <conditionalFormatting sqref="B21:B30">
    <cfRule type="expression" dxfId="252" priority="4" stopIfTrue="1">
      <formula>AND(NOT(ISBLANK(C21)),ISBLANK(B21))</formula>
    </cfRule>
  </conditionalFormatting>
  <conditionalFormatting sqref="K15">
    <cfRule type="expression" priority="2" stopIfTrue="1">
      <formula>AND(SUM($P15:$T15)&gt;0,NOT(ISBLANK(K15)))</formula>
    </cfRule>
    <cfRule type="expression" dxfId="251" priority="3" stopIfTrue="1">
      <formula>SUM($P15:$T15)&gt;0</formula>
    </cfRule>
  </conditionalFormatting>
  <conditionalFormatting sqref="M15">
    <cfRule type="expression" dxfId="250" priority="1" stopIfTrue="1">
      <formula>AND(NOT(ISBLANK($C15)),ISBLANK(M15))</formula>
    </cfRule>
  </conditionalFormatting>
  <conditionalFormatting sqref="L14">
    <cfRule type="expression" dxfId="249" priority="104" stopIfTrue="1">
      <formula>AND(NOT(ISBLANK($C13)),ISBLANK(L14))</formula>
    </cfRule>
  </conditionalFormatting>
  <dataValidations count="3">
    <dataValidation type="date" allowBlank="1" showInputMessage="1" showErrorMessage="1" sqref="C5" xr:uid="{2EDD20BF-5F62-4131-BE8B-B9199546742D}">
      <formula1>NOW()-120</formula1>
      <formula2>NOW()</formula2>
    </dataValidation>
    <dataValidation type="list" allowBlank="1" showInputMessage="1" showErrorMessage="1" sqref="B1:E1" xr:uid="{66419BF5-A069-4CD4-9E33-42CE4F9777BB}">
      <formula1>"BARCLAYCARD,CORPORATE CARD"</formula1>
    </dataValidation>
    <dataValidation type="list" allowBlank="1" showInputMessage="1" showErrorMessage="1" sqref="B12:B30" xr:uid="{42080557-F5A2-4D9D-B330-3F250DAD086B}">
      <formula1>$B$34:$B$37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F1B6-7933-42A7-BF33-744428A0BEA5}">
  <sheetPr>
    <tabColor rgb="FF00B0F0"/>
  </sheetPr>
  <dimension ref="A1:Z28"/>
  <sheetViews>
    <sheetView zoomScale="70" zoomScaleNormal="70" workbookViewId="0">
      <selection activeCell="B4" sqref="B4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14.25" x14ac:dyDescent="0.2">
      <c r="A1" s="316" t="s">
        <v>0</v>
      </c>
      <c r="B1" s="551" t="s">
        <v>102</v>
      </c>
      <c r="C1" s="552"/>
      <c r="D1" s="552"/>
      <c r="E1" s="553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">
      <c r="A2" s="62"/>
      <c r="N2" s="63"/>
    </row>
    <row r="3" spans="1:26" ht="14.25" x14ac:dyDescent="0.2">
      <c r="A3" s="64" t="s">
        <v>2</v>
      </c>
      <c r="B3" s="551" t="s">
        <v>107</v>
      </c>
      <c r="C3" s="552"/>
      <c r="D3" s="552"/>
      <c r="E3" s="553"/>
      <c r="F3" s="65"/>
      <c r="G3" s="65"/>
      <c r="H3" s="65"/>
      <c r="I3" s="65"/>
      <c r="J3" s="65"/>
      <c r="K3" s="65"/>
      <c r="N3" s="63"/>
    </row>
    <row r="4" spans="1:26" x14ac:dyDescent="0.2">
      <c r="A4" s="62"/>
      <c r="N4" s="63"/>
    </row>
    <row r="5" spans="1:26" ht="25.5" x14ac:dyDescent="0.2">
      <c r="A5" s="317" t="s">
        <v>3</v>
      </c>
      <c r="B5" s="318" t="s">
        <v>4</v>
      </c>
      <c r="C5" s="319">
        <v>44753</v>
      </c>
      <c r="D5" s="318" t="s">
        <v>5</v>
      </c>
      <c r="E5" s="332">
        <v>44783</v>
      </c>
      <c r="F5" s="65"/>
      <c r="G5" s="66"/>
      <c r="H5" s="67"/>
      <c r="I5" s="67"/>
      <c r="J5" s="67"/>
      <c r="K5" s="67"/>
      <c r="N5" s="63"/>
    </row>
    <row r="6" spans="1:26" x14ac:dyDescent="0.2">
      <c r="A6" s="62"/>
      <c r="N6" s="63"/>
    </row>
    <row r="7" spans="1:26" x14ac:dyDescent="0.2">
      <c r="A7" s="62"/>
      <c r="N7" s="63"/>
    </row>
    <row r="8" spans="1:26" x14ac:dyDescent="0.2">
      <c r="A8" s="342" t="s">
        <v>6</v>
      </c>
      <c r="B8" s="320" t="s">
        <v>7</v>
      </c>
      <c r="C8" s="320" t="s">
        <v>8</v>
      </c>
      <c r="D8" s="320" t="s">
        <v>7</v>
      </c>
      <c r="E8" s="320" t="s">
        <v>9</v>
      </c>
      <c r="F8" s="320" t="s">
        <v>10</v>
      </c>
      <c r="G8" s="549" t="s">
        <v>11</v>
      </c>
      <c r="H8" s="554"/>
      <c r="I8" s="554"/>
      <c r="J8" s="550"/>
      <c r="K8" s="342" t="s">
        <v>12</v>
      </c>
      <c r="L8" s="320" t="s">
        <v>13</v>
      </c>
      <c r="M8" s="321" t="s">
        <v>14</v>
      </c>
      <c r="N8" s="321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x14ac:dyDescent="0.2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555"/>
      <c r="H9" s="556"/>
      <c r="I9" s="556"/>
      <c r="J9" s="557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">
      <c r="A11" s="80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6" ht="15.75" x14ac:dyDescent="0.25">
      <c r="A12" s="81" t="s">
        <v>202</v>
      </c>
      <c r="B12" s="322" t="s">
        <v>39</v>
      </c>
      <c r="C12" s="323">
        <v>15</v>
      </c>
      <c r="D12" s="324">
        <v>2.5</v>
      </c>
      <c r="E12" s="323"/>
      <c r="F12" s="329">
        <v>12.5</v>
      </c>
      <c r="G12" s="325">
        <v>370</v>
      </c>
      <c r="H12" s="325">
        <v>4020</v>
      </c>
      <c r="I12" s="325">
        <v>37030</v>
      </c>
      <c r="J12" s="334"/>
      <c r="K12" s="334" t="s">
        <v>107</v>
      </c>
      <c r="L12" s="335" t="s">
        <v>203</v>
      </c>
      <c r="M12" s="391" t="s">
        <v>129</v>
      </c>
      <c r="N12" s="391" t="s">
        <v>130</v>
      </c>
      <c r="P12" t="b">
        <f t="shared" ref="P12:P17" si="0">OR(G12&lt;100,LEN(G12)=2)</f>
        <v>0</v>
      </c>
      <c r="Q12" t="b">
        <f t="shared" ref="Q12:Q17" si="1">OR(H12&lt;1000,LEN(H12)=3)</f>
        <v>0</v>
      </c>
      <c r="R12" t="b">
        <f t="shared" ref="R12:R17" si="2">IF(I12&lt;1000,TRUE)</f>
        <v>0</v>
      </c>
      <c r="S12" t="e">
        <f>OR(#REF!&lt;100000,LEN(#REF!)=5)</f>
        <v>#REF!</v>
      </c>
    </row>
    <row r="13" spans="1:26" ht="15.75" x14ac:dyDescent="0.25">
      <c r="A13" s="81"/>
      <c r="B13" s="328"/>
      <c r="C13" s="323"/>
      <c r="D13" s="324"/>
      <c r="E13" s="323"/>
      <c r="F13" s="329"/>
      <c r="G13" s="325"/>
      <c r="H13" s="325"/>
      <c r="I13" s="325"/>
      <c r="J13" s="334"/>
      <c r="K13" s="334"/>
      <c r="L13" s="335"/>
      <c r="M13" s="391"/>
      <c r="N13" s="391"/>
      <c r="P13" t="b">
        <f t="shared" si="0"/>
        <v>1</v>
      </c>
      <c r="Q13" t="b">
        <f t="shared" si="1"/>
        <v>1</v>
      </c>
      <c r="R13" t="b">
        <f t="shared" si="2"/>
        <v>1</v>
      </c>
      <c r="S13" t="e">
        <f>OR(#REF!&lt;100000,LEN(#REF!)=5)</f>
        <v>#REF!</v>
      </c>
    </row>
    <row r="14" spans="1:26" ht="15.75" x14ac:dyDescent="0.25">
      <c r="A14" s="81"/>
      <c r="B14" s="328"/>
      <c r="C14" s="323"/>
      <c r="D14" s="324"/>
      <c r="E14" s="323"/>
      <c r="F14" s="329"/>
      <c r="G14" s="325"/>
      <c r="H14" s="325"/>
      <c r="I14" s="325"/>
      <c r="J14" s="334"/>
      <c r="K14" s="334"/>
      <c r="L14" s="335"/>
      <c r="M14" s="391"/>
      <c r="N14" s="391"/>
    </row>
    <row r="15" spans="1:26" ht="15.75" x14ac:dyDescent="0.25">
      <c r="A15" s="81"/>
      <c r="B15" s="328"/>
      <c r="C15" s="323"/>
      <c r="D15" s="324"/>
      <c r="E15" s="323"/>
      <c r="F15" s="323"/>
      <c r="G15" s="325"/>
      <c r="H15" s="325"/>
      <c r="I15" s="325"/>
      <c r="J15" s="334"/>
      <c r="K15" s="334"/>
      <c r="L15" s="335"/>
      <c r="M15" s="391"/>
      <c r="N15" s="391"/>
    </row>
    <row r="16" spans="1:26" ht="15.75" x14ac:dyDescent="0.25">
      <c r="A16" s="81"/>
      <c r="B16" s="328"/>
      <c r="C16" s="323"/>
      <c r="D16" s="324"/>
      <c r="E16" s="323"/>
      <c r="F16" s="323"/>
      <c r="G16" s="325"/>
      <c r="H16" s="325"/>
      <c r="I16" s="325"/>
      <c r="J16" s="334"/>
      <c r="K16" s="334"/>
      <c r="L16" s="335"/>
      <c r="M16" s="391"/>
      <c r="N16" s="391"/>
    </row>
    <row r="17" spans="1:19" ht="15.75" x14ac:dyDescent="0.25">
      <c r="A17" s="81"/>
      <c r="B17" s="328"/>
      <c r="C17" s="323"/>
      <c r="D17" s="324"/>
      <c r="E17" s="323"/>
      <c r="F17" s="329"/>
      <c r="G17" s="325"/>
      <c r="H17" s="325"/>
      <c r="I17" s="325"/>
      <c r="J17" s="334"/>
      <c r="K17" s="334"/>
      <c r="L17" s="335"/>
      <c r="M17" s="391"/>
      <c r="N17" s="391"/>
      <c r="P17" t="b">
        <f t="shared" si="0"/>
        <v>1</v>
      </c>
      <c r="Q17" t="b">
        <f t="shared" si="1"/>
        <v>1</v>
      </c>
      <c r="R17" t="b">
        <f t="shared" si="2"/>
        <v>1</v>
      </c>
      <c r="S17" t="e">
        <f>OR(#REF!&lt;100000,LEN(#REF!)=5)</f>
        <v>#REF!</v>
      </c>
    </row>
    <row r="18" spans="1:19" ht="13.5" thickBot="1" x14ac:dyDescent="0.25">
      <c r="A18" s="558" t="s">
        <v>34</v>
      </c>
      <c r="B18" s="559"/>
      <c r="C18" s="85">
        <f>SUM(C12:C17)</f>
        <v>15</v>
      </c>
      <c r="D18" s="85">
        <f>SUM(D12:D17)</f>
        <v>2.5</v>
      </c>
      <c r="E18" s="85"/>
      <c r="F18" s="85"/>
      <c r="G18" s="86"/>
      <c r="H18" s="86"/>
      <c r="I18" s="86"/>
      <c r="J18" s="93"/>
      <c r="K18" s="93"/>
      <c r="L18" s="87"/>
      <c r="M18" s="88"/>
      <c r="N18" s="89"/>
    </row>
    <row r="20" spans="1:19" x14ac:dyDescent="0.2">
      <c r="B20" s="549" t="s">
        <v>35</v>
      </c>
      <c r="C20" s="550"/>
    </row>
    <row r="21" spans="1:19" x14ac:dyDescent="0.2">
      <c r="B21" s="90" t="s">
        <v>36</v>
      </c>
      <c r="C21" s="91" t="s">
        <v>37</v>
      </c>
    </row>
    <row r="22" spans="1:19" x14ac:dyDescent="0.2">
      <c r="B22" s="90" t="s">
        <v>31</v>
      </c>
      <c r="C22" s="91" t="s">
        <v>38</v>
      </c>
    </row>
    <row r="23" spans="1:19" x14ac:dyDescent="0.2">
      <c r="B23" s="90" t="s">
        <v>39</v>
      </c>
      <c r="C23" s="91" t="s">
        <v>40</v>
      </c>
      <c r="F23" s="56"/>
    </row>
    <row r="24" spans="1:19" x14ac:dyDescent="0.2">
      <c r="B24" s="90" t="s">
        <v>97</v>
      </c>
      <c r="C24" s="91" t="s">
        <v>98</v>
      </c>
    </row>
    <row r="25" spans="1:19" x14ac:dyDescent="0.2">
      <c r="B25" s="78" t="s">
        <v>33</v>
      </c>
      <c r="C25" s="92" t="s">
        <v>41</v>
      </c>
    </row>
    <row r="28" spans="1:19" x14ac:dyDescent="0.2">
      <c r="B28" s="560"/>
      <c r="C28" s="560"/>
    </row>
  </sheetData>
  <mergeCells count="7">
    <mergeCell ref="B28:C28"/>
    <mergeCell ref="B1:E1"/>
    <mergeCell ref="B3:E3"/>
    <mergeCell ref="G8:J8"/>
    <mergeCell ref="G9:J9"/>
    <mergeCell ref="A18:B18"/>
    <mergeCell ref="B20:C20"/>
  </mergeCells>
  <conditionalFormatting sqref="J12:K12 J13:J17">
    <cfRule type="expression" priority="10" stopIfTrue="1">
      <formula>AND(SUM($P12:$T12)&gt;0,NOT(ISBLANK(J12)))</formula>
    </cfRule>
    <cfRule type="expression" dxfId="248" priority="11" stopIfTrue="1">
      <formula>SUM($P12:$T12)&gt;0</formula>
    </cfRule>
  </conditionalFormatting>
  <conditionalFormatting sqref="B1:E1 B3:E3 C12:C17">
    <cfRule type="expression" dxfId="247" priority="12" stopIfTrue="1">
      <formula>ISBLANK(B1)</formula>
    </cfRule>
  </conditionalFormatting>
  <conditionalFormatting sqref="L12:N12">
    <cfRule type="expression" dxfId="246" priority="13" stopIfTrue="1">
      <formula>AND(NOT(ISBLANK($C12)),ISBLANK(L12))</formula>
    </cfRule>
  </conditionalFormatting>
  <conditionalFormatting sqref="B12:B17">
    <cfRule type="expression" dxfId="245" priority="14" stopIfTrue="1">
      <formula>AND(NOT(ISBLANK(C12)),ISBLANK(B12))</formula>
    </cfRule>
  </conditionalFormatting>
  <conditionalFormatting sqref="A12:A17">
    <cfRule type="expression" dxfId="244" priority="15" stopIfTrue="1">
      <formula>AND(NOT(ISBLANK(C12)),ISBLANK(A12))</formula>
    </cfRule>
  </conditionalFormatting>
  <conditionalFormatting sqref="E12:E17">
    <cfRule type="expression" dxfId="243" priority="16" stopIfTrue="1">
      <formula>AND(NOT(ISBLANK(C12)),ISBLANK(E12),B12="S")</formula>
    </cfRule>
  </conditionalFormatting>
  <conditionalFormatting sqref="C5">
    <cfRule type="expression" dxfId="242" priority="9" stopIfTrue="1">
      <formula>ISBLANK(C5)</formula>
    </cfRule>
  </conditionalFormatting>
  <conditionalFormatting sqref="K13:K16">
    <cfRule type="expression" priority="6" stopIfTrue="1">
      <formula>AND(SUM($P13:$T13)&gt;0,NOT(ISBLANK(K13)))</formula>
    </cfRule>
    <cfRule type="expression" dxfId="241" priority="7" stopIfTrue="1">
      <formula>SUM($P13:$T13)&gt;0</formula>
    </cfRule>
  </conditionalFormatting>
  <conditionalFormatting sqref="L13:N16">
    <cfRule type="expression" dxfId="240" priority="8" stopIfTrue="1">
      <formula>AND(NOT(ISBLANK($C13)),ISBLANK(L13))</formula>
    </cfRule>
  </conditionalFormatting>
  <conditionalFormatting sqref="K17">
    <cfRule type="expression" priority="3" stopIfTrue="1">
      <formula>AND(SUM($P17:$T17)&gt;0,NOT(ISBLANK(K17)))</formula>
    </cfRule>
    <cfRule type="expression" dxfId="239" priority="4" stopIfTrue="1">
      <formula>SUM($P17:$T17)&gt;0</formula>
    </cfRule>
  </conditionalFormatting>
  <conditionalFormatting sqref="L17:N17">
    <cfRule type="expression" dxfId="238" priority="5" stopIfTrue="1">
      <formula>AND(NOT(ISBLANK($C17)),ISBLANK(L17))</formula>
    </cfRule>
  </conditionalFormatting>
  <conditionalFormatting sqref="F15">
    <cfRule type="expression" dxfId="237" priority="2" stopIfTrue="1">
      <formula>ISBLANK(F15)</formula>
    </cfRule>
  </conditionalFormatting>
  <conditionalFormatting sqref="F16">
    <cfRule type="expression" dxfId="236" priority="1" stopIfTrue="1">
      <formula>ISBLANK(F16)</formula>
    </cfRule>
  </conditionalFormatting>
  <dataValidations count="2">
    <dataValidation type="date" allowBlank="1" showInputMessage="1" showErrorMessage="1" sqref="C5" xr:uid="{36B66BAB-A1E3-4B6D-B62C-4C3DA2483666}">
      <formula1>NOW()-120</formula1>
      <formula2>NOW()</formula2>
    </dataValidation>
    <dataValidation type="list" allowBlank="1" showInputMessage="1" showErrorMessage="1" sqref="B12:B17" xr:uid="{CEDD273A-8A4A-418F-A23B-392E72AD5860}">
      <formula1>$B$21:$B$25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Y57"/>
  <sheetViews>
    <sheetView tabSelected="1" topLeftCell="A24" workbookViewId="0">
      <selection activeCell="B17" sqref="B17"/>
    </sheetView>
  </sheetViews>
  <sheetFormatPr defaultColWidth="9.42578125" defaultRowHeight="14.25" outlineLevelCol="1" x14ac:dyDescent="0.2"/>
  <cols>
    <col min="1" max="1" width="12.42578125" style="412" bestFit="1" customWidth="1"/>
    <col min="2" max="2" width="10.42578125" style="412" customWidth="1"/>
    <col min="3" max="6" width="15.5703125" style="412" customWidth="1"/>
    <col min="7" max="7" width="8.42578125" style="412" customWidth="1"/>
    <col min="8" max="8" width="9" style="412" customWidth="1"/>
    <col min="9" max="9" width="11.5703125" style="412" customWidth="1"/>
    <col min="10" max="10" width="3" style="412" customWidth="1"/>
    <col min="11" max="11" width="31.5703125" style="412" customWidth="1"/>
    <col min="12" max="12" width="59" style="412" customWidth="1"/>
    <col min="13" max="13" width="33" style="412" customWidth="1"/>
    <col min="14" max="14" width="27.42578125" style="412" customWidth="1"/>
    <col min="15" max="15" width="9.42578125" style="412" outlineLevel="1"/>
    <col min="16" max="18" width="9.42578125" style="412" customWidth="1" outlineLevel="1"/>
    <col min="19" max="16384" width="9.42578125" style="412"/>
  </cols>
  <sheetData>
    <row r="1" spans="1:25" ht="36.75" customHeight="1" x14ac:dyDescent="0.25">
      <c r="A1" s="408" t="s">
        <v>0</v>
      </c>
      <c r="B1" s="551" t="s">
        <v>102</v>
      </c>
      <c r="C1" s="552"/>
      <c r="D1" s="552"/>
      <c r="E1" s="553"/>
      <c r="F1" s="409"/>
      <c r="G1" s="409"/>
      <c r="H1" s="409"/>
      <c r="I1" s="409"/>
      <c r="J1" s="409"/>
      <c r="K1" s="409"/>
      <c r="L1" s="410"/>
      <c r="M1" s="410"/>
      <c r="N1" s="411"/>
    </row>
    <row r="2" spans="1:25" x14ac:dyDescent="0.2">
      <c r="A2" s="413"/>
      <c r="N2" s="414"/>
    </row>
    <row r="3" spans="1:25" ht="36.75" customHeight="1" x14ac:dyDescent="0.25">
      <c r="A3" s="415" t="s">
        <v>2</v>
      </c>
      <c r="B3" s="551" t="s">
        <v>101</v>
      </c>
      <c r="C3" s="552"/>
      <c r="D3" s="552"/>
      <c r="E3" s="553"/>
      <c r="F3" s="416"/>
      <c r="G3" s="416"/>
      <c r="H3" s="416"/>
      <c r="I3" s="416"/>
      <c r="J3" s="416"/>
      <c r="K3" s="416"/>
      <c r="L3" s="417"/>
      <c r="N3" s="414"/>
    </row>
    <row r="4" spans="1:25" x14ac:dyDescent="0.2">
      <c r="A4" s="413"/>
      <c r="F4" s="418"/>
      <c r="N4" s="414"/>
    </row>
    <row r="5" spans="1:25" ht="36" customHeight="1" x14ac:dyDescent="0.25">
      <c r="A5" s="419" t="s">
        <v>3</v>
      </c>
      <c r="B5" s="420" t="s">
        <v>4</v>
      </c>
      <c r="C5" s="421">
        <v>44753</v>
      </c>
      <c r="D5" s="420" t="s">
        <v>5</v>
      </c>
      <c r="E5" s="422">
        <v>44783</v>
      </c>
      <c r="F5" s="416"/>
      <c r="G5" s="423"/>
      <c r="N5" s="414"/>
    </row>
    <row r="6" spans="1:25" x14ac:dyDescent="0.2">
      <c r="A6" s="413"/>
      <c r="N6" s="414"/>
    </row>
    <row r="7" spans="1:25" x14ac:dyDescent="0.2">
      <c r="A7" s="413"/>
      <c r="N7" s="414"/>
    </row>
    <row r="8" spans="1:25" ht="15" x14ac:dyDescent="0.25">
      <c r="A8" s="424" t="s">
        <v>6</v>
      </c>
      <c r="B8" s="425" t="s">
        <v>7</v>
      </c>
      <c r="C8" s="425" t="s">
        <v>8</v>
      </c>
      <c r="D8" s="425" t="s">
        <v>7</v>
      </c>
      <c r="E8" s="425" t="s">
        <v>9</v>
      </c>
      <c r="F8" s="425" t="s">
        <v>10</v>
      </c>
      <c r="G8" s="561" t="s">
        <v>11</v>
      </c>
      <c r="H8" s="563"/>
      <c r="I8" s="563"/>
      <c r="J8" s="562"/>
      <c r="K8" s="424" t="s">
        <v>12</v>
      </c>
      <c r="L8" s="425" t="s">
        <v>13</v>
      </c>
      <c r="M8" s="426" t="s">
        <v>14</v>
      </c>
      <c r="N8" s="426" t="s">
        <v>15</v>
      </c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</row>
    <row r="9" spans="1:25" ht="15" x14ac:dyDescent="0.25">
      <c r="A9" s="428" t="s">
        <v>16</v>
      </c>
      <c r="B9" s="429" t="s">
        <v>17</v>
      </c>
      <c r="C9" s="429" t="s">
        <v>18</v>
      </c>
      <c r="D9" s="429" t="s">
        <v>18</v>
      </c>
      <c r="E9" s="429" t="s">
        <v>19</v>
      </c>
      <c r="F9" s="429" t="s">
        <v>18</v>
      </c>
      <c r="G9" s="564"/>
      <c r="H9" s="565"/>
      <c r="I9" s="565"/>
      <c r="J9" s="566"/>
      <c r="K9" s="428" t="s">
        <v>20</v>
      </c>
      <c r="L9" s="429" t="s">
        <v>21</v>
      </c>
      <c r="M9" s="430"/>
      <c r="N9" s="431" t="s">
        <v>22</v>
      </c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</row>
    <row r="10" spans="1:25" ht="15" x14ac:dyDescent="0.25">
      <c r="A10" s="432" t="s">
        <v>23</v>
      </c>
      <c r="B10" s="433" t="s">
        <v>24</v>
      </c>
      <c r="C10" s="433" t="s">
        <v>25</v>
      </c>
      <c r="D10" s="433" t="s">
        <v>25</v>
      </c>
      <c r="E10" s="433" t="s">
        <v>25</v>
      </c>
      <c r="F10" s="433" t="s">
        <v>25</v>
      </c>
      <c r="G10" s="433" t="s">
        <v>26</v>
      </c>
      <c r="H10" s="433" t="s">
        <v>27</v>
      </c>
      <c r="I10" s="433" t="s">
        <v>28</v>
      </c>
      <c r="J10" s="433"/>
      <c r="K10" s="434" t="s">
        <v>29</v>
      </c>
      <c r="L10" s="435"/>
      <c r="M10" s="436"/>
      <c r="N10" s="437"/>
    </row>
    <row r="11" spans="1:25" ht="0.75" customHeight="1" x14ac:dyDescent="0.2">
      <c r="A11" s="438"/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5"/>
      <c r="M11" s="436"/>
      <c r="N11" s="436"/>
    </row>
    <row r="12" spans="1:25" ht="0.75" customHeight="1" x14ac:dyDescent="0.2">
      <c r="A12" s="438"/>
      <c r="B12" s="433"/>
      <c r="C12" s="433"/>
      <c r="D12" s="433"/>
      <c r="E12" s="433"/>
      <c r="F12" s="433"/>
      <c r="G12" s="433"/>
      <c r="H12" s="433"/>
      <c r="I12" s="433"/>
      <c r="J12" s="433"/>
      <c r="K12" s="433"/>
      <c r="L12" s="435"/>
      <c r="M12" s="436"/>
      <c r="N12" s="436"/>
    </row>
    <row r="13" spans="1:25" ht="15" x14ac:dyDescent="0.25">
      <c r="A13" s="439">
        <v>44753</v>
      </c>
      <c r="B13" s="440" t="s">
        <v>31</v>
      </c>
      <c r="C13" s="441">
        <v>500</v>
      </c>
      <c r="D13" s="442"/>
      <c r="E13" s="441"/>
      <c r="F13" s="441">
        <v>500</v>
      </c>
      <c r="G13" s="443">
        <v>611</v>
      </c>
      <c r="H13" s="443">
        <v>4200</v>
      </c>
      <c r="I13" s="443">
        <v>61106</v>
      </c>
      <c r="J13" s="444"/>
      <c r="K13" s="444" t="s">
        <v>105</v>
      </c>
      <c r="L13" s="445" t="s">
        <v>204</v>
      </c>
      <c r="M13" s="446" t="s">
        <v>110</v>
      </c>
      <c r="N13" s="446" t="s">
        <v>100</v>
      </c>
    </row>
    <row r="14" spans="1:25" ht="15" x14ac:dyDescent="0.25">
      <c r="A14" s="439">
        <v>44754</v>
      </c>
      <c r="B14" s="440" t="s">
        <v>31</v>
      </c>
      <c r="C14" s="441">
        <v>121.93</v>
      </c>
      <c r="D14" s="442"/>
      <c r="E14" s="441"/>
      <c r="F14" s="441">
        <v>121.93</v>
      </c>
      <c r="G14" s="443">
        <v>611</v>
      </c>
      <c r="H14" s="443">
        <v>4200</v>
      </c>
      <c r="I14" s="443">
        <v>61106</v>
      </c>
      <c r="J14" s="444"/>
      <c r="K14" s="444" t="s">
        <v>105</v>
      </c>
      <c r="L14" s="445" t="s">
        <v>204</v>
      </c>
      <c r="M14" s="446" t="s">
        <v>117</v>
      </c>
      <c r="N14" s="446" t="s">
        <v>100</v>
      </c>
    </row>
    <row r="15" spans="1:25" ht="15" x14ac:dyDescent="0.25">
      <c r="A15" s="439">
        <v>44755</v>
      </c>
      <c r="B15" s="440" t="s">
        <v>31</v>
      </c>
      <c r="C15" s="441">
        <v>500</v>
      </c>
      <c r="D15" s="442"/>
      <c r="E15" s="441"/>
      <c r="F15" s="441">
        <v>500</v>
      </c>
      <c r="G15" s="443">
        <v>595</v>
      </c>
      <c r="H15" s="443">
        <v>4200</v>
      </c>
      <c r="I15" s="447">
        <v>59510</v>
      </c>
      <c r="J15" s="444"/>
      <c r="K15" s="444" t="s">
        <v>105</v>
      </c>
      <c r="L15" s="445" t="s">
        <v>205</v>
      </c>
      <c r="M15" s="446" t="s">
        <v>110</v>
      </c>
      <c r="N15" s="446" t="s">
        <v>100</v>
      </c>
    </row>
    <row r="16" spans="1:25" ht="13.7" customHeight="1" x14ac:dyDescent="0.25">
      <c r="A16" s="439">
        <v>44756</v>
      </c>
      <c r="B16" s="440" t="s">
        <v>31</v>
      </c>
      <c r="C16" s="441">
        <v>250</v>
      </c>
      <c r="D16" s="442"/>
      <c r="E16" s="441"/>
      <c r="F16" s="441">
        <v>250</v>
      </c>
      <c r="G16" s="443">
        <v>595</v>
      </c>
      <c r="H16" s="443">
        <v>4200</v>
      </c>
      <c r="I16" s="447">
        <v>59510</v>
      </c>
      <c r="J16" s="444"/>
      <c r="K16" s="444" t="s">
        <v>105</v>
      </c>
      <c r="L16" s="445" t="s">
        <v>206</v>
      </c>
      <c r="M16" s="446" t="s">
        <v>99</v>
      </c>
      <c r="N16" s="446" t="s">
        <v>100</v>
      </c>
    </row>
    <row r="17" spans="1:14" ht="15" x14ac:dyDescent="0.25">
      <c r="A17" s="439">
        <v>44756</v>
      </c>
      <c r="B17" s="440" t="s">
        <v>39</v>
      </c>
      <c r="C17" s="441">
        <v>174</v>
      </c>
      <c r="D17" s="442">
        <v>29</v>
      </c>
      <c r="E17" s="441"/>
      <c r="F17" s="442">
        <v>145</v>
      </c>
      <c r="G17" s="443">
        <v>611</v>
      </c>
      <c r="H17" s="443">
        <v>4200</v>
      </c>
      <c r="I17" s="443">
        <v>61111</v>
      </c>
      <c r="J17" s="444"/>
      <c r="K17" s="444" t="s">
        <v>105</v>
      </c>
      <c r="L17" s="445" t="s">
        <v>119</v>
      </c>
      <c r="M17" s="446" t="s">
        <v>106</v>
      </c>
      <c r="N17" s="446" t="s">
        <v>103</v>
      </c>
    </row>
    <row r="18" spans="1:14" ht="15" x14ac:dyDescent="0.25">
      <c r="A18" s="439">
        <v>44756</v>
      </c>
      <c r="B18" s="440" t="s">
        <v>31</v>
      </c>
      <c r="C18" s="448">
        <v>500</v>
      </c>
      <c r="D18" s="442"/>
      <c r="E18" s="448"/>
      <c r="F18" s="441">
        <v>500</v>
      </c>
      <c r="G18" s="443">
        <v>611</v>
      </c>
      <c r="H18" s="443">
        <v>4200</v>
      </c>
      <c r="I18" s="443">
        <v>61106</v>
      </c>
      <c r="K18" s="444" t="s">
        <v>105</v>
      </c>
      <c r="L18" s="445" t="s">
        <v>204</v>
      </c>
      <c r="M18" s="449" t="s">
        <v>110</v>
      </c>
      <c r="N18" s="446" t="s">
        <v>100</v>
      </c>
    </row>
    <row r="19" spans="1:14" ht="15" x14ac:dyDescent="0.25">
      <c r="A19" s="439">
        <v>44758</v>
      </c>
      <c r="B19" s="440" t="s">
        <v>31</v>
      </c>
      <c r="C19" s="441">
        <v>500</v>
      </c>
      <c r="D19" s="442"/>
      <c r="E19" s="441"/>
      <c r="F19" s="441">
        <v>500</v>
      </c>
      <c r="G19" s="443">
        <v>611</v>
      </c>
      <c r="H19" s="443">
        <v>4200</v>
      </c>
      <c r="I19" s="443">
        <v>61106</v>
      </c>
      <c r="J19" s="444"/>
      <c r="K19" s="444" t="s">
        <v>105</v>
      </c>
      <c r="L19" s="445" t="s">
        <v>204</v>
      </c>
      <c r="M19" s="446" t="s">
        <v>110</v>
      </c>
      <c r="N19" s="446" t="s">
        <v>100</v>
      </c>
    </row>
    <row r="20" spans="1:14" ht="15" x14ac:dyDescent="0.25">
      <c r="A20" s="439">
        <v>44759</v>
      </c>
      <c r="B20" s="440" t="s">
        <v>31</v>
      </c>
      <c r="C20" s="442">
        <v>250</v>
      </c>
      <c r="D20" s="442"/>
      <c r="E20" s="442"/>
      <c r="F20" s="442">
        <v>250</v>
      </c>
      <c r="G20" s="443">
        <v>595</v>
      </c>
      <c r="H20" s="443">
        <v>4200</v>
      </c>
      <c r="I20" s="447">
        <v>59510</v>
      </c>
      <c r="K20" s="444" t="s">
        <v>105</v>
      </c>
      <c r="L20" s="445" t="s">
        <v>206</v>
      </c>
      <c r="M20" s="450" t="s">
        <v>99</v>
      </c>
      <c r="N20" s="446" t="s">
        <v>100</v>
      </c>
    </row>
    <row r="21" spans="1:14" ht="15" x14ac:dyDescent="0.25">
      <c r="A21" s="451">
        <v>44761</v>
      </c>
      <c r="B21" s="440" t="s">
        <v>31</v>
      </c>
      <c r="C21" s="442">
        <v>500</v>
      </c>
      <c r="D21" s="442"/>
      <c r="E21" s="442"/>
      <c r="F21" s="442">
        <v>500</v>
      </c>
      <c r="G21" s="443">
        <v>595</v>
      </c>
      <c r="H21" s="443">
        <v>4200</v>
      </c>
      <c r="I21" s="447">
        <v>59510</v>
      </c>
      <c r="K21" s="444" t="s">
        <v>105</v>
      </c>
      <c r="L21" s="445" t="s">
        <v>205</v>
      </c>
      <c r="M21" s="450" t="s">
        <v>110</v>
      </c>
      <c r="N21" s="446" t="s">
        <v>100</v>
      </c>
    </row>
    <row r="22" spans="1:14" ht="15" x14ac:dyDescent="0.25">
      <c r="A22" s="451">
        <v>44761</v>
      </c>
      <c r="B22" s="440" t="s">
        <v>31</v>
      </c>
      <c r="C22" s="442">
        <v>500</v>
      </c>
      <c r="D22" s="442"/>
      <c r="E22" s="442"/>
      <c r="F22" s="442">
        <v>500</v>
      </c>
      <c r="G22" s="443">
        <v>611</v>
      </c>
      <c r="H22" s="443">
        <v>4200</v>
      </c>
      <c r="I22" s="443">
        <v>61106</v>
      </c>
      <c r="K22" s="444" t="s">
        <v>105</v>
      </c>
      <c r="L22" s="445" t="s">
        <v>204</v>
      </c>
      <c r="M22" s="450" t="s">
        <v>110</v>
      </c>
      <c r="N22" s="446" t="s">
        <v>100</v>
      </c>
    </row>
    <row r="23" spans="1:14" ht="15" x14ac:dyDescent="0.25">
      <c r="A23" s="451">
        <v>44763</v>
      </c>
      <c r="B23" s="440" t="s">
        <v>31</v>
      </c>
      <c r="C23" s="442">
        <v>250</v>
      </c>
      <c r="D23" s="442"/>
      <c r="E23" s="442"/>
      <c r="F23" s="442">
        <v>250</v>
      </c>
      <c r="G23" s="443">
        <v>611</v>
      </c>
      <c r="H23" s="443">
        <v>4200</v>
      </c>
      <c r="I23" s="443">
        <v>61106</v>
      </c>
      <c r="K23" s="444" t="s">
        <v>105</v>
      </c>
      <c r="L23" s="445" t="s">
        <v>207</v>
      </c>
      <c r="M23" s="446" t="s">
        <v>99</v>
      </c>
      <c r="N23" s="446" t="s">
        <v>100</v>
      </c>
    </row>
    <row r="24" spans="1:14" ht="15" x14ac:dyDescent="0.25">
      <c r="A24" s="451">
        <v>44764</v>
      </c>
      <c r="B24" s="440" t="s">
        <v>31</v>
      </c>
      <c r="C24" s="442">
        <v>250</v>
      </c>
      <c r="D24" s="442"/>
      <c r="E24" s="442"/>
      <c r="F24" s="442">
        <v>250</v>
      </c>
      <c r="G24" s="443">
        <v>611</v>
      </c>
      <c r="H24" s="443">
        <v>4200</v>
      </c>
      <c r="I24" s="443">
        <v>61106</v>
      </c>
      <c r="K24" s="444" t="s">
        <v>105</v>
      </c>
      <c r="L24" s="445" t="s">
        <v>207</v>
      </c>
      <c r="M24" s="446" t="s">
        <v>99</v>
      </c>
      <c r="N24" s="446" t="s">
        <v>100</v>
      </c>
    </row>
    <row r="25" spans="1:14" ht="15" x14ac:dyDescent="0.25">
      <c r="A25" s="451">
        <v>44764</v>
      </c>
      <c r="B25" s="440" t="s">
        <v>31</v>
      </c>
      <c r="C25" s="442">
        <v>500</v>
      </c>
      <c r="D25" s="442"/>
      <c r="E25" s="442"/>
      <c r="F25" s="442">
        <v>500</v>
      </c>
      <c r="G25" s="443">
        <v>611</v>
      </c>
      <c r="H25" s="443">
        <v>4200</v>
      </c>
      <c r="I25" s="443">
        <v>61106</v>
      </c>
      <c r="K25" s="444" t="s">
        <v>105</v>
      </c>
      <c r="L25" s="445" t="s">
        <v>204</v>
      </c>
      <c r="M25" s="446" t="s">
        <v>110</v>
      </c>
      <c r="N25" s="446" t="s">
        <v>100</v>
      </c>
    </row>
    <row r="26" spans="1:14" ht="15" x14ac:dyDescent="0.25">
      <c r="A26" s="451">
        <v>44765</v>
      </c>
      <c r="B26" s="440" t="s">
        <v>31</v>
      </c>
      <c r="C26" s="442">
        <v>250</v>
      </c>
      <c r="D26" s="442"/>
      <c r="E26" s="442"/>
      <c r="F26" s="442">
        <v>250</v>
      </c>
      <c r="G26" s="443">
        <v>611</v>
      </c>
      <c r="H26" s="443">
        <v>4200</v>
      </c>
      <c r="I26" s="447">
        <v>61111</v>
      </c>
      <c r="K26" s="444" t="s">
        <v>105</v>
      </c>
      <c r="L26" s="445" t="s">
        <v>208</v>
      </c>
      <c r="M26" s="446" t="s">
        <v>99</v>
      </c>
      <c r="N26" s="446" t="s">
        <v>100</v>
      </c>
    </row>
    <row r="27" spans="1:14" ht="15" x14ac:dyDescent="0.25">
      <c r="A27" s="451">
        <v>44766</v>
      </c>
      <c r="B27" s="440" t="s">
        <v>31</v>
      </c>
      <c r="C27" s="442">
        <v>500</v>
      </c>
      <c r="D27" s="442"/>
      <c r="E27" s="442"/>
      <c r="F27" s="442">
        <v>500</v>
      </c>
      <c r="G27" s="443">
        <v>595</v>
      </c>
      <c r="H27" s="443">
        <v>4200</v>
      </c>
      <c r="I27" s="447">
        <v>59510</v>
      </c>
      <c r="K27" s="444" t="s">
        <v>105</v>
      </c>
      <c r="L27" s="445" t="s">
        <v>209</v>
      </c>
      <c r="M27" s="446" t="s">
        <v>110</v>
      </c>
      <c r="N27" s="446" t="s">
        <v>100</v>
      </c>
    </row>
    <row r="28" spans="1:14" ht="15" x14ac:dyDescent="0.25">
      <c r="A28" s="451">
        <v>44767</v>
      </c>
      <c r="B28" s="440" t="s">
        <v>31</v>
      </c>
      <c r="C28" s="442">
        <v>500</v>
      </c>
      <c r="D28" s="442"/>
      <c r="E28" s="442"/>
      <c r="F28" s="442">
        <v>500</v>
      </c>
      <c r="G28" s="443">
        <v>611</v>
      </c>
      <c r="H28" s="443">
        <v>4200</v>
      </c>
      <c r="I28" s="443">
        <v>61106</v>
      </c>
      <c r="K28" s="444" t="s">
        <v>105</v>
      </c>
      <c r="L28" s="445" t="s">
        <v>204</v>
      </c>
      <c r="M28" s="446" t="s">
        <v>110</v>
      </c>
      <c r="N28" s="446" t="s">
        <v>100</v>
      </c>
    </row>
    <row r="29" spans="1:14" ht="15" x14ac:dyDescent="0.25">
      <c r="A29" s="451">
        <v>44768</v>
      </c>
      <c r="B29" s="440" t="s">
        <v>31</v>
      </c>
      <c r="C29" s="442">
        <v>250</v>
      </c>
      <c r="D29" s="442"/>
      <c r="E29" s="442"/>
      <c r="F29" s="442">
        <v>250</v>
      </c>
      <c r="G29" s="443">
        <v>611</v>
      </c>
      <c r="H29" s="443">
        <v>4200</v>
      </c>
      <c r="I29" s="447">
        <v>61111</v>
      </c>
      <c r="K29" s="444" t="s">
        <v>105</v>
      </c>
      <c r="L29" s="445" t="s">
        <v>208</v>
      </c>
      <c r="M29" s="446" t="s">
        <v>99</v>
      </c>
      <c r="N29" s="446" t="s">
        <v>100</v>
      </c>
    </row>
    <row r="30" spans="1:14" ht="15" x14ac:dyDescent="0.25">
      <c r="A30" s="451">
        <v>44769</v>
      </c>
      <c r="B30" s="440" t="s">
        <v>31</v>
      </c>
      <c r="C30" s="442">
        <v>252.91</v>
      </c>
      <c r="D30" s="442"/>
      <c r="E30" s="442"/>
      <c r="F30" s="442">
        <v>252.91</v>
      </c>
      <c r="G30" s="443">
        <v>611</v>
      </c>
      <c r="H30" s="443">
        <v>4200</v>
      </c>
      <c r="I30" s="443">
        <v>61106</v>
      </c>
      <c r="K30" s="444" t="s">
        <v>105</v>
      </c>
      <c r="L30" s="445" t="s">
        <v>207</v>
      </c>
      <c r="M30" s="446" t="s">
        <v>117</v>
      </c>
      <c r="N30" s="446" t="s">
        <v>100</v>
      </c>
    </row>
    <row r="31" spans="1:14" ht="15" x14ac:dyDescent="0.25">
      <c r="A31" s="451">
        <v>44771</v>
      </c>
      <c r="B31" s="440" t="s">
        <v>31</v>
      </c>
      <c r="C31" s="442">
        <v>500</v>
      </c>
      <c r="D31" s="442"/>
      <c r="E31" s="442"/>
      <c r="F31" s="442">
        <v>500</v>
      </c>
      <c r="G31" s="443">
        <v>595</v>
      </c>
      <c r="H31" s="443">
        <v>4200</v>
      </c>
      <c r="I31" s="447">
        <v>59510</v>
      </c>
      <c r="K31" s="444" t="s">
        <v>105</v>
      </c>
      <c r="L31" s="445" t="s">
        <v>205</v>
      </c>
      <c r="M31" s="446" t="s">
        <v>110</v>
      </c>
      <c r="N31" s="446" t="s">
        <v>100</v>
      </c>
    </row>
    <row r="32" spans="1:14" ht="15" x14ac:dyDescent="0.25">
      <c r="A32" s="451">
        <v>44771</v>
      </c>
      <c r="B32" s="440" t="s">
        <v>31</v>
      </c>
      <c r="C32" s="442">
        <v>500</v>
      </c>
      <c r="D32" s="442"/>
      <c r="E32" s="442"/>
      <c r="F32" s="442">
        <v>500</v>
      </c>
      <c r="G32" s="443">
        <v>611</v>
      </c>
      <c r="H32" s="443">
        <v>4200</v>
      </c>
      <c r="I32" s="443">
        <v>61106</v>
      </c>
      <c r="K32" s="444" t="s">
        <v>105</v>
      </c>
      <c r="L32" s="445" t="s">
        <v>204</v>
      </c>
      <c r="M32" s="446" t="s">
        <v>110</v>
      </c>
      <c r="N32" s="446" t="s">
        <v>100</v>
      </c>
    </row>
    <row r="33" spans="1:14" ht="15" x14ac:dyDescent="0.25">
      <c r="A33" s="451">
        <v>44772</v>
      </c>
      <c r="B33" s="440" t="s">
        <v>31</v>
      </c>
      <c r="C33" s="442">
        <v>250</v>
      </c>
      <c r="D33" s="442"/>
      <c r="E33" s="442"/>
      <c r="F33" s="442">
        <v>250</v>
      </c>
      <c r="G33" s="443">
        <v>611</v>
      </c>
      <c r="H33" s="443">
        <v>4200</v>
      </c>
      <c r="I33" s="443">
        <v>61106</v>
      </c>
      <c r="K33" s="444" t="s">
        <v>105</v>
      </c>
      <c r="L33" s="445" t="s">
        <v>207</v>
      </c>
      <c r="M33" s="446" t="s">
        <v>99</v>
      </c>
      <c r="N33" s="446" t="s">
        <v>100</v>
      </c>
    </row>
    <row r="34" spans="1:14" ht="15" x14ac:dyDescent="0.25">
      <c r="A34" s="451">
        <v>44773</v>
      </c>
      <c r="B34" s="440" t="s">
        <v>31</v>
      </c>
      <c r="C34" s="442">
        <v>500</v>
      </c>
      <c r="D34" s="442"/>
      <c r="E34" s="442"/>
      <c r="F34" s="442">
        <v>500</v>
      </c>
      <c r="G34" s="443">
        <v>611</v>
      </c>
      <c r="H34" s="443">
        <v>4200</v>
      </c>
      <c r="I34" s="443">
        <v>61106</v>
      </c>
      <c r="K34" s="444" t="s">
        <v>105</v>
      </c>
      <c r="L34" s="445" t="s">
        <v>204</v>
      </c>
      <c r="M34" s="446" t="s">
        <v>110</v>
      </c>
      <c r="N34" s="446" t="s">
        <v>100</v>
      </c>
    </row>
    <row r="35" spans="1:14" ht="15" x14ac:dyDescent="0.25">
      <c r="A35" s="451">
        <v>44773</v>
      </c>
      <c r="B35" s="440" t="s">
        <v>31</v>
      </c>
      <c r="C35" s="442">
        <v>180.35</v>
      </c>
      <c r="D35" s="442"/>
      <c r="E35" s="442"/>
      <c r="F35" s="442">
        <v>180.35</v>
      </c>
      <c r="G35" s="443">
        <v>611</v>
      </c>
      <c r="H35" s="443">
        <v>4200</v>
      </c>
      <c r="I35" s="443">
        <v>61106</v>
      </c>
      <c r="K35" s="444" t="s">
        <v>105</v>
      </c>
      <c r="L35" s="445" t="s">
        <v>207</v>
      </c>
      <c r="M35" s="446" t="s">
        <v>99</v>
      </c>
      <c r="N35" s="446" t="s">
        <v>100</v>
      </c>
    </row>
    <row r="36" spans="1:14" ht="15" x14ac:dyDescent="0.25">
      <c r="A36" s="451">
        <v>44774</v>
      </c>
      <c r="B36" s="440" t="s">
        <v>31</v>
      </c>
      <c r="C36" s="442">
        <v>280.27</v>
      </c>
      <c r="D36" s="442"/>
      <c r="E36" s="442"/>
      <c r="F36" s="442">
        <v>280.27</v>
      </c>
      <c r="G36" s="443">
        <v>595</v>
      </c>
      <c r="H36" s="443">
        <v>4200</v>
      </c>
      <c r="I36" s="447">
        <v>59510</v>
      </c>
      <c r="K36" s="444" t="s">
        <v>105</v>
      </c>
      <c r="L36" s="445" t="s">
        <v>210</v>
      </c>
      <c r="M36" s="446" t="s">
        <v>110</v>
      </c>
      <c r="N36" s="446" t="s">
        <v>100</v>
      </c>
    </row>
    <row r="37" spans="1:14" ht="15" x14ac:dyDescent="0.25">
      <c r="A37" s="451">
        <v>44774</v>
      </c>
      <c r="B37" s="440" t="s">
        <v>31</v>
      </c>
      <c r="C37" s="442">
        <v>240.94</v>
      </c>
      <c r="D37" s="442"/>
      <c r="E37" s="442"/>
      <c r="F37" s="442">
        <v>240.94</v>
      </c>
      <c r="G37" s="443">
        <v>611</v>
      </c>
      <c r="H37" s="443">
        <v>4200</v>
      </c>
      <c r="I37" s="443">
        <v>61106</v>
      </c>
      <c r="K37" s="444" t="s">
        <v>105</v>
      </c>
      <c r="L37" s="445" t="s">
        <v>211</v>
      </c>
      <c r="M37" s="446" t="s">
        <v>110</v>
      </c>
      <c r="N37" s="446" t="s">
        <v>100</v>
      </c>
    </row>
    <row r="38" spans="1:14" ht="15" x14ac:dyDescent="0.25">
      <c r="A38" s="451">
        <v>44774</v>
      </c>
      <c r="B38" s="440" t="s">
        <v>31</v>
      </c>
      <c r="C38" s="442">
        <v>59.14</v>
      </c>
      <c r="D38" s="442"/>
      <c r="E38" s="442"/>
      <c r="F38" s="442">
        <v>59.14</v>
      </c>
      <c r="G38" s="443">
        <v>611</v>
      </c>
      <c r="H38" s="443">
        <v>4200</v>
      </c>
      <c r="I38" s="443">
        <v>61106</v>
      </c>
      <c r="K38" s="444" t="s">
        <v>105</v>
      </c>
      <c r="L38" s="445" t="s">
        <v>207</v>
      </c>
      <c r="M38" s="446" t="s">
        <v>117</v>
      </c>
      <c r="N38" s="446" t="s">
        <v>100</v>
      </c>
    </row>
    <row r="39" spans="1:14" ht="15" x14ac:dyDescent="0.25">
      <c r="A39" s="451">
        <v>44777</v>
      </c>
      <c r="B39" s="440" t="s">
        <v>31</v>
      </c>
      <c r="C39" s="442">
        <v>250</v>
      </c>
      <c r="D39" s="442"/>
      <c r="E39" s="442"/>
      <c r="F39" s="442">
        <v>250</v>
      </c>
      <c r="G39" s="443">
        <v>611</v>
      </c>
      <c r="H39" s="443">
        <v>4200</v>
      </c>
      <c r="I39" s="443">
        <v>61106</v>
      </c>
      <c r="K39" s="444" t="s">
        <v>105</v>
      </c>
      <c r="L39" s="445" t="s">
        <v>207</v>
      </c>
      <c r="M39" s="446" t="s">
        <v>99</v>
      </c>
      <c r="N39" s="446" t="s">
        <v>100</v>
      </c>
    </row>
    <row r="40" spans="1:14" ht="15" x14ac:dyDescent="0.25">
      <c r="A40" s="451">
        <v>44783</v>
      </c>
      <c r="B40" s="440" t="s">
        <v>31</v>
      </c>
      <c r="C40" s="442">
        <v>250</v>
      </c>
      <c r="D40" s="442"/>
      <c r="E40" s="442"/>
      <c r="F40" s="442">
        <v>250</v>
      </c>
      <c r="G40" s="443">
        <v>611</v>
      </c>
      <c r="H40" s="443">
        <v>4200</v>
      </c>
      <c r="I40" s="443">
        <v>61106</v>
      </c>
      <c r="K40" s="444" t="s">
        <v>105</v>
      </c>
      <c r="L40" s="445" t="s">
        <v>207</v>
      </c>
      <c r="M40" s="446" t="s">
        <v>99</v>
      </c>
      <c r="N40" s="446" t="s">
        <v>100</v>
      </c>
    </row>
    <row r="41" spans="1:14" ht="20.100000000000001" customHeight="1" thickBot="1" x14ac:dyDescent="0.3">
      <c r="A41" s="567" t="s">
        <v>34</v>
      </c>
      <c r="B41" s="568"/>
      <c r="C41" s="452">
        <f>SUM(C13:C40)</f>
        <v>9559.5400000000009</v>
      </c>
      <c r="D41" s="452">
        <f>SUM(D17:D40)</f>
        <v>29</v>
      </c>
      <c r="E41" s="452"/>
      <c r="F41" s="452">
        <f>SUM(F13:F40)</f>
        <v>9530.5400000000009</v>
      </c>
      <c r="G41" s="453"/>
      <c r="H41" s="453"/>
      <c r="I41" s="453"/>
      <c r="J41" s="454"/>
      <c r="K41" s="444"/>
      <c r="L41" s="445"/>
      <c r="M41" s="455"/>
      <c r="N41" s="456"/>
    </row>
    <row r="43" spans="1:14" ht="15" x14ac:dyDescent="0.25">
      <c r="B43" s="561" t="s">
        <v>31</v>
      </c>
      <c r="C43" s="562"/>
    </row>
    <row r="44" spans="1:14" x14ac:dyDescent="0.2">
      <c r="B44" s="457" t="s">
        <v>36</v>
      </c>
      <c r="C44" s="458" t="s">
        <v>37</v>
      </c>
    </row>
    <row r="45" spans="1:14" x14ac:dyDescent="0.2">
      <c r="B45" s="457" t="s">
        <v>31</v>
      </c>
      <c r="C45" s="458" t="s">
        <v>38</v>
      </c>
    </row>
    <row r="46" spans="1:14" x14ac:dyDescent="0.2">
      <c r="B46" s="457" t="s">
        <v>39</v>
      </c>
      <c r="C46" s="458" t="s">
        <v>40</v>
      </c>
    </row>
    <row r="47" spans="1:14" x14ac:dyDescent="0.2">
      <c r="B47" s="457" t="s">
        <v>97</v>
      </c>
      <c r="C47" s="458" t="s">
        <v>98</v>
      </c>
      <c r="F47" s="417">
        <f>F41+D41</f>
        <v>9559.5400000000009</v>
      </c>
    </row>
    <row r="48" spans="1:14" x14ac:dyDescent="0.2">
      <c r="B48" s="436" t="s">
        <v>33</v>
      </c>
      <c r="C48" s="459" t="s">
        <v>41</v>
      </c>
    </row>
    <row r="53" spans="5:9" x14ac:dyDescent="0.2">
      <c r="E53" s="417"/>
    </row>
    <row r="57" spans="5:9" x14ac:dyDescent="0.2">
      <c r="I57" s="460"/>
    </row>
  </sheetData>
  <mergeCells count="6">
    <mergeCell ref="B43:C43"/>
    <mergeCell ref="B1:E1"/>
    <mergeCell ref="B3:E3"/>
    <mergeCell ref="G8:J8"/>
    <mergeCell ref="G9:J9"/>
    <mergeCell ref="A41:B41"/>
  </mergeCells>
  <conditionalFormatting sqref="J13:K13 J14:J17 K14:K41">
    <cfRule type="expression" priority="84" stopIfTrue="1">
      <formula>AND(SUM($O13:$S13)&gt;0,NOT(ISBLANK(J13)))</formula>
    </cfRule>
    <cfRule type="expression" dxfId="235" priority="85" stopIfTrue="1">
      <formula>SUM($O13:$S13)&gt;0</formula>
    </cfRule>
  </conditionalFormatting>
  <conditionalFormatting sqref="B1:E1 B3:E3 C13:C17">
    <cfRule type="expression" dxfId="234" priority="86" stopIfTrue="1">
      <formula>ISBLANK(B1)</formula>
    </cfRule>
  </conditionalFormatting>
  <conditionalFormatting sqref="B13:B18 B20:B40">
    <cfRule type="expression" dxfId="233" priority="87" stopIfTrue="1">
      <formula>AND(NOT(ISBLANK(C13)),ISBLANK(B13))</formula>
    </cfRule>
  </conditionalFormatting>
  <conditionalFormatting sqref="A13:A17">
    <cfRule type="expression" dxfId="232" priority="88" stopIfTrue="1">
      <formula>AND(NOT(ISBLANK(C13)),ISBLANK(A13))</formula>
    </cfRule>
  </conditionalFormatting>
  <conditionalFormatting sqref="E13:E17">
    <cfRule type="expression" dxfId="231" priority="89" stopIfTrue="1">
      <formula>AND(NOT(ISBLANK(C13)),ISBLANK(E13),B13="S")</formula>
    </cfRule>
  </conditionalFormatting>
  <conditionalFormatting sqref="C5">
    <cfRule type="expression" dxfId="230" priority="83" stopIfTrue="1">
      <formula>ISBLANK(C5)</formula>
    </cfRule>
  </conditionalFormatting>
  <conditionalFormatting sqref="L15:N17 M13:N14">
    <cfRule type="expression" dxfId="229" priority="82" stopIfTrue="1">
      <formula>AND(NOT(ISBLANK(#REF!)),ISBLANK(L13))</formula>
    </cfRule>
  </conditionalFormatting>
  <conditionalFormatting sqref="J13:K13 J14:J16 K14:K41">
    <cfRule type="expression" priority="90" stopIfTrue="1">
      <formula>AND(SUM(#REF!)&gt;0,NOT(ISBLANK(J13)))</formula>
    </cfRule>
    <cfRule type="expression" dxfId="228" priority="91" stopIfTrue="1">
      <formula>SUM(#REF!)&gt;0</formula>
    </cfRule>
  </conditionalFormatting>
  <conditionalFormatting sqref="J17">
    <cfRule type="expression" priority="92" stopIfTrue="1">
      <formula>AND(SUM(#REF!)&gt;0,NOT(ISBLANK(J17)))</formula>
    </cfRule>
    <cfRule type="expression" dxfId="227" priority="93" stopIfTrue="1">
      <formula>SUM(#REF!)&gt;0</formula>
    </cfRule>
  </conditionalFormatting>
  <conditionalFormatting sqref="L17:N17">
    <cfRule type="expression" dxfId="226" priority="94" stopIfTrue="1">
      <formula>AND(NOT(ISBLANK(#REF!)),ISBLANK(L17))</formula>
    </cfRule>
  </conditionalFormatting>
  <conditionalFormatting sqref="L15:N16 M13:N14">
    <cfRule type="expression" dxfId="225" priority="95" stopIfTrue="1">
      <formula>AND(NOT(ISBLANK(#REF!)),ISBLANK(L13))</formula>
    </cfRule>
  </conditionalFormatting>
  <conditionalFormatting sqref="N17">
    <cfRule type="expression" dxfId="224" priority="81" stopIfTrue="1">
      <formula>AND(NOT(ISBLANK(#REF!)),ISBLANK(N17))</formula>
    </cfRule>
  </conditionalFormatting>
  <conditionalFormatting sqref="F13">
    <cfRule type="expression" dxfId="223" priority="80" stopIfTrue="1">
      <formula>ISBLANK(F13)</formula>
    </cfRule>
  </conditionalFormatting>
  <conditionalFormatting sqref="N13:N16">
    <cfRule type="expression" dxfId="222" priority="79" stopIfTrue="1">
      <formula>AND(NOT(ISBLANK(#REF!)),ISBLANK(N13))</formula>
    </cfRule>
  </conditionalFormatting>
  <conditionalFormatting sqref="N13:N16">
    <cfRule type="expression" dxfId="221" priority="78" stopIfTrue="1">
      <formula>AND(NOT(ISBLANK(#REF!)),ISBLANK(N13))</formula>
    </cfRule>
  </conditionalFormatting>
  <conditionalFormatting sqref="J19">
    <cfRule type="expression" priority="70" stopIfTrue="1">
      <formula>AND(SUM($O19:$S19)&gt;0,NOT(ISBLANK(J19)))</formula>
    </cfRule>
    <cfRule type="expression" dxfId="220" priority="71" stopIfTrue="1">
      <formula>SUM($O19:$S19)&gt;0</formula>
    </cfRule>
  </conditionalFormatting>
  <conditionalFormatting sqref="C19">
    <cfRule type="expression" dxfId="219" priority="72" stopIfTrue="1">
      <formula>ISBLANK(C19)</formula>
    </cfRule>
  </conditionalFormatting>
  <conditionalFormatting sqref="A19">
    <cfRule type="expression" dxfId="218" priority="73" stopIfTrue="1">
      <formula>AND(NOT(ISBLANK(C19)),ISBLANK(A19))</formula>
    </cfRule>
  </conditionalFormatting>
  <conditionalFormatting sqref="E19">
    <cfRule type="expression" dxfId="217" priority="74" stopIfTrue="1">
      <formula>AND(NOT(ISBLANK(C19)),ISBLANK(E19),B19="S")</formula>
    </cfRule>
  </conditionalFormatting>
  <conditionalFormatting sqref="M19">
    <cfRule type="expression" dxfId="216" priority="69" stopIfTrue="1">
      <formula>AND(NOT(ISBLANK(#REF!)),ISBLANK(M19))</formula>
    </cfRule>
  </conditionalFormatting>
  <conditionalFormatting sqref="J19">
    <cfRule type="expression" priority="75" stopIfTrue="1">
      <formula>AND(SUM(#REF!)&gt;0,NOT(ISBLANK(J19)))</formula>
    </cfRule>
    <cfRule type="expression" dxfId="215" priority="76" stopIfTrue="1">
      <formula>SUM(#REF!)&gt;0</formula>
    </cfRule>
  </conditionalFormatting>
  <conditionalFormatting sqref="M19">
    <cfRule type="expression" dxfId="214" priority="77" stopIfTrue="1">
      <formula>AND(NOT(ISBLANK(#REF!)),ISBLANK(M19))</formula>
    </cfRule>
  </conditionalFormatting>
  <conditionalFormatting sqref="M24:M40">
    <cfRule type="expression" dxfId="213" priority="67" stopIfTrue="1">
      <formula>AND(NOT(ISBLANK(#REF!)),ISBLANK(M24))</formula>
    </cfRule>
  </conditionalFormatting>
  <conditionalFormatting sqref="M24:M40">
    <cfRule type="expression" dxfId="212" priority="68" stopIfTrue="1">
      <formula>AND(NOT(ISBLANK(#REF!)),ISBLANK(M24))</formula>
    </cfRule>
  </conditionalFormatting>
  <conditionalFormatting sqref="A20">
    <cfRule type="expression" dxfId="211" priority="66" stopIfTrue="1">
      <formula>AND(NOT(ISBLANK(C20)),ISBLANK(A20))</formula>
    </cfRule>
  </conditionalFormatting>
  <conditionalFormatting sqref="A18">
    <cfRule type="expression" dxfId="210" priority="65" stopIfTrue="1">
      <formula>AND(NOT(ISBLANK(C18)),ISBLANK(A18))</formula>
    </cfRule>
  </conditionalFormatting>
  <conditionalFormatting sqref="M23">
    <cfRule type="expression" dxfId="209" priority="63" stopIfTrue="1">
      <formula>AND(NOT(ISBLANK(#REF!)),ISBLANK(M23))</formula>
    </cfRule>
  </conditionalFormatting>
  <conditionalFormatting sqref="M23">
    <cfRule type="expression" dxfId="208" priority="64" stopIfTrue="1">
      <formula>AND(NOT(ISBLANK(#REF!)),ISBLANK(M23))</formula>
    </cfRule>
  </conditionalFormatting>
  <conditionalFormatting sqref="N18:N40">
    <cfRule type="expression" dxfId="207" priority="61" stopIfTrue="1">
      <formula>AND(NOT(ISBLANK(#REF!)),ISBLANK(N18))</formula>
    </cfRule>
  </conditionalFormatting>
  <conditionalFormatting sqref="N18:N40">
    <cfRule type="expression" dxfId="206" priority="62" stopIfTrue="1">
      <formula>AND(NOT(ISBLANK(#REF!)),ISBLANK(N18))</formula>
    </cfRule>
  </conditionalFormatting>
  <conditionalFormatting sqref="N18:N40">
    <cfRule type="expression" dxfId="205" priority="60" stopIfTrue="1">
      <formula>AND(NOT(ISBLANK(#REF!)),ISBLANK(N18))</formula>
    </cfRule>
  </conditionalFormatting>
  <conditionalFormatting sqref="N18:N40">
    <cfRule type="expression" dxfId="204" priority="59" stopIfTrue="1">
      <formula>AND(NOT(ISBLANK(#REF!)),ISBLANK(N18))</formula>
    </cfRule>
  </conditionalFormatting>
  <conditionalFormatting sqref="B19">
    <cfRule type="expression" dxfId="203" priority="58" stopIfTrue="1">
      <formula>AND(NOT(ISBLANK(C19)),ISBLANK(B19))</formula>
    </cfRule>
  </conditionalFormatting>
  <conditionalFormatting sqref="F19">
    <cfRule type="expression" dxfId="202" priority="57" stopIfTrue="1">
      <formula>ISBLANK(F19)</formula>
    </cfRule>
  </conditionalFormatting>
  <conditionalFormatting sqref="F18">
    <cfRule type="expression" dxfId="201" priority="56" stopIfTrue="1">
      <formula>ISBLANK(F18)</formula>
    </cfRule>
  </conditionalFormatting>
  <conditionalFormatting sqref="F16">
    <cfRule type="expression" dxfId="200" priority="55" stopIfTrue="1">
      <formula>ISBLANK(F16)</formula>
    </cfRule>
  </conditionalFormatting>
  <conditionalFormatting sqref="F15">
    <cfRule type="expression" dxfId="199" priority="54" stopIfTrue="1">
      <formula>ISBLANK(F15)</formula>
    </cfRule>
  </conditionalFormatting>
  <conditionalFormatting sqref="F14">
    <cfRule type="expression" dxfId="198" priority="53" stopIfTrue="1">
      <formula>ISBLANK(F14)</formula>
    </cfRule>
  </conditionalFormatting>
  <conditionalFormatting sqref="L21">
    <cfRule type="expression" dxfId="197" priority="51" stopIfTrue="1">
      <formula>AND(NOT(ISBLANK(#REF!)),ISBLANK(L21))</formula>
    </cfRule>
  </conditionalFormatting>
  <conditionalFormatting sqref="L21">
    <cfRule type="expression" dxfId="196" priority="52" stopIfTrue="1">
      <formula>AND(NOT(ISBLANK(#REF!)),ISBLANK(L21))</formula>
    </cfRule>
  </conditionalFormatting>
  <conditionalFormatting sqref="L26">
    <cfRule type="expression" dxfId="195" priority="49" stopIfTrue="1">
      <formula>AND(NOT(ISBLANK(#REF!)),ISBLANK(L26))</formula>
    </cfRule>
  </conditionalFormatting>
  <conditionalFormatting sqref="L26">
    <cfRule type="expression" dxfId="194" priority="50" stopIfTrue="1">
      <formula>AND(NOT(ISBLANK(#REF!)),ISBLANK(L26))</formula>
    </cfRule>
  </conditionalFormatting>
  <conditionalFormatting sqref="L27">
    <cfRule type="expression" dxfId="193" priority="47" stopIfTrue="1">
      <formula>AND(NOT(ISBLANK(#REF!)),ISBLANK(L27))</formula>
    </cfRule>
  </conditionalFormatting>
  <conditionalFormatting sqref="L27">
    <cfRule type="expression" dxfId="192" priority="48" stopIfTrue="1">
      <formula>AND(NOT(ISBLANK(#REF!)),ISBLANK(L27))</formula>
    </cfRule>
  </conditionalFormatting>
  <conditionalFormatting sqref="L31">
    <cfRule type="expression" dxfId="191" priority="45" stopIfTrue="1">
      <formula>AND(NOT(ISBLANK(#REF!)),ISBLANK(L31))</formula>
    </cfRule>
  </conditionalFormatting>
  <conditionalFormatting sqref="L31">
    <cfRule type="expression" dxfId="190" priority="46" stopIfTrue="1">
      <formula>AND(NOT(ISBLANK(#REF!)),ISBLANK(L31))</formula>
    </cfRule>
  </conditionalFormatting>
  <conditionalFormatting sqref="L34">
    <cfRule type="expression" dxfId="189" priority="43" stopIfTrue="1">
      <formula>AND(NOT(ISBLANK(#REF!)),ISBLANK(L34))</formula>
    </cfRule>
  </conditionalFormatting>
  <conditionalFormatting sqref="L34">
    <cfRule type="expression" dxfId="188" priority="44" stopIfTrue="1">
      <formula>AND(NOT(ISBLANK(#REF!)),ISBLANK(L34))</formula>
    </cfRule>
  </conditionalFormatting>
  <conditionalFormatting sqref="L36">
    <cfRule type="expression" dxfId="187" priority="41" stopIfTrue="1">
      <formula>AND(NOT(ISBLANK(#REF!)),ISBLANK(L36))</formula>
    </cfRule>
  </conditionalFormatting>
  <conditionalFormatting sqref="L36">
    <cfRule type="expression" dxfId="186" priority="42" stopIfTrue="1">
      <formula>AND(NOT(ISBLANK(#REF!)),ISBLANK(L36))</formula>
    </cfRule>
  </conditionalFormatting>
  <conditionalFormatting sqref="L37">
    <cfRule type="expression" dxfId="185" priority="39" stopIfTrue="1">
      <formula>AND(NOT(ISBLANK(#REF!)),ISBLANK(L37))</formula>
    </cfRule>
  </conditionalFormatting>
  <conditionalFormatting sqref="L37">
    <cfRule type="expression" dxfId="184" priority="40" stopIfTrue="1">
      <formula>AND(NOT(ISBLANK(#REF!)),ISBLANK(L37))</formula>
    </cfRule>
  </conditionalFormatting>
  <conditionalFormatting sqref="L41">
    <cfRule type="expression" dxfId="183" priority="37" stopIfTrue="1">
      <formula>AND(NOT(ISBLANK(#REF!)),ISBLANK(L41))</formula>
    </cfRule>
  </conditionalFormatting>
  <conditionalFormatting sqref="L41">
    <cfRule type="expression" dxfId="182" priority="38" stopIfTrue="1">
      <formula>AND(NOT(ISBLANK(#REF!)),ISBLANK(L41))</formula>
    </cfRule>
  </conditionalFormatting>
  <conditionalFormatting sqref="L32">
    <cfRule type="expression" dxfId="181" priority="35" stopIfTrue="1">
      <formula>AND(NOT(ISBLANK(#REF!)),ISBLANK(L32))</formula>
    </cfRule>
  </conditionalFormatting>
  <conditionalFormatting sqref="L32">
    <cfRule type="expression" dxfId="180" priority="36" stopIfTrue="1">
      <formula>AND(NOT(ISBLANK(#REF!)),ISBLANK(L32))</formula>
    </cfRule>
  </conditionalFormatting>
  <conditionalFormatting sqref="L28">
    <cfRule type="expression" dxfId="179" priority="33" stopIfTrue="1">
      <formula>AND(NOT(ISBLANK(#REF!)),ISBLANK(L28))</formula>
    </cfRule>
  </conditionalFormatting>
  <conditionalFormatting sqref="L28">
    <cfRule type="expression" dxfId="178" priority="34" stopIfTrue="1">
      <formula>AND(NOT(ISBLANK(#REF!)),ISBLANK(L28))</formula>
    </cfRule>
  </conditionalFormatting>
  <conditionalFormatting sqref="L25">
    <cfRule type="expression" dxfId="177" priority="31" stopIfTrue="1">
      <formula>AND(NOT(ISBLANK(#REF!)),ISBLANK(L25))</formula>
    </cfRule>
  </conditionalFormatting>
  <conditionalFormatting sqref="L25">
    <cfRule type="expression" dxfId="176" priority="32" stopIfTrue="1">
      <formula>AND(NOT(ISBLANK(#REF!)),ISBLANK(L25))</formula>
    </cfRule>
  </conditionalFormatting>
  <conditionalFormatting sqref="L22">
    <cfRule type="expression" dxfId="175" priority="29" stopIfTrue="1">
      <formula>AND(NOT(ISBLANK(#REF!)),ISBLANK(L22))</formula>
    </cfRule>
  </conditionalFormatting>
  <conditionalFormatting sqref="L22">
    <cfRule type="expression" dxfId="174" priority="30" stopIfTrue="1">
      <formula>AND(NOT(ISBLANK(#REF!)),ISBLANK(L22))</formula>
    </cfRule>
  </conditionalFormatting>
  <conditionalFormatting sqref="L19">
    <cfRule type="expression" dxfId="173" priority="27" stopIfTrue="1">
      <formula>AND(NOT(ISBLANK(#REF!)),ISBLANK(L19))</formula>
    </cfRule>
  </conditionalFormatting>
  <conditionalFormatting sqref="L19">
    <cfRule type="expression" dxfId="172" priority="28" stopIfTrue="1">
      <formula>AND(NOT(ISBLANK(#REF!)),ISBLANK(L19))</formula>
    </cfRule>
  </conditionalFormatting>
  <conditionalFormatting sqref="L18">
    <cfRule type="expression" dxfId="171" priority="25" stopIfTrue="1">
      <formula>AND(NOT(ISBLANK(#REF!)),ISBLANK(L18))</formula>
    </cfRule>
  </conditionalFormatting>
  <conditionalFormatting sqref="L18">
    <cfRule type="expression" dxfId="170" priority="26" stopIfTrue="1">
      <formula>AND(NOT(ISBLANK(#REF!)),ISBLANK(L18))</formula>
    </cfRule>
  </conditionalFormatting>
  <conditionalFormatting sqref="L13">
    <cfRule type="expression" dxfId="169" priority="23" stopIfTrue="1">
      <formula>AND(NOT(ISBLANK(#REF!)),ISBLANK(L13))</formula>
    </cfRule>
  </conditionalFormatting>
  <conditionalFormatting sqref="L13">
    <cfRule type="expression" dxfId="168" priority="24" stopIfTrue="1">
      <formula>AND(NOT(ISBLANK(#REF!)),ISBLANK(L13))</formula>
    </cfRule>
  </conditionalFormatting>
  <conditionalFormatting sqref="L20">
    <cfRule type="expression" dxfId="167" priority="21" stopIfTrue="1">
      <formula>AND(NOT(ISBLANK(#REF!)),ISBLANK(L20))</formula>
    </cfRule>
  </conditionalFormatting>
  <conditionalFormatting sqref="L20">
    <cfRule type="expression" dxfId="166" priority="22" stopIfTrue="1">
      <formula>AND(NOT(ISBLANK(#REF!)),ISBLANK(L20))</formula>
    </cfRule>
  </conditionalFormatting>
  <conditionalFormatting sqref="L23">
    <cfRule type="expression" dxfId="165" priority="19" stopIfTrue="1">
      <formula>AND(NOT(ISBLANK(#REF!)),ISBLANK(L23))</formula>
    </cfRule>
  </conditionalFormatting>
  <conditionalFormatting sqref="L23">
    <cfRule type="expression" dxfId="164" priority="20" stopIfTrue="1">
      <formula>AND(NOT(ISBLANK(#REF!)),ISBLANK(L23))</formula>
    </cfRule>
  </conditionalFormatting>
  <conditionalFormatting sqref="L24">
    <cfRule type="expression" dxfId="163" priority="17" stopIfTrue="1">
      <formula>AND(NOT(ISBLANK(#REF!)),ISBLANK(L24))</formula>
    </cfRule>
  </conditionalFormatting>
  <conditionalFormatting sqref="L24">
    <cfRule type="expression" dxfId="162" priority="18" stopIfTrue="1">
      <formula>AND(NOT(ISBLANK(#REF!)),ISBLANK(L24))</formula>
    </cfRule>
  </conditionalFormatting>
  <conditionalFormatting sqref="L29">
    <cfRule type="expression" dxfId="161" priority="15" stopIfTrue="1">
      <formula>AND(NOT(ISBLANK(#REF!)),ISBLANK(L29))</formula>
    </cfRule>
  </conditionalFormatting>
  <conditionalFormatting sqref="L29">
    <cfRule type="expression" dxfId="160" priority="16" stopIfTrue="1">
      <formula>AND(NOT(ISBLANK(#REF!)),ISBLANK(L29))</formula>
    </cfRule>
  </conditionalFormatting>
  <conditionalFormatting sqref="L33">
    <cfRule type="expression" dxfId="159" priority="13" stopIfTrue="1">
      <formula>AND(NOT(ISBLANK(#REF!)),ISBLANK(L33))</formula>
    </cfRule>
  </conditionalFormatting>
  <conditionalFormatting sqref="L33">
    <cfRule type="expression" dxfId="158" priority="14" stopIfTrue="1">
      <formula>AND(NOT(ISBLANK(#REF!)),ISBLANK(L33))</formula>
    </cfRule>
  </conditionalFormatting>
  <conditionalFormatting sqref="L35">
    <cfRule type="expression" dxfId="157" priority="11" stopIfTrue="1">
      <formula>AND(NOT(ISBLANK(#REF!)),ISBLANK(L35))</formula>
    </cfRule>
  </conditionalFormatting>
  <conditionalFormatting sqref="L35">
    <cfRule type="expression" dxfId="156" priority="12" stopIfTrue="1">
      <formula>AND(NOT(ISBLANK(#REF!)),ISBLANK(L35))</formula>
    </cfRule>
  </conditionalFormatting>
  <conditionalFormatting sqref="L39">
    <cfRule type="expression" dxfId="155" priority="9" stopIfTrue="1">
      <formula>AND(NOT(ISBLANK(#REF!)),ISBLANK(L39))</formula>
    </cfRule>
  </conditionalFormatting>
  <conditionalFormatting sqref="L39">
    <cfRule type="expression" dxfId="154" priority="10" stopIfTrue="1">
      <formula>AND(NOT(ISBLANK(#REF!)),ISBLANK(L39))</formula>
    </cfRule>
  </conditionalFormatting>
  <conditionalFormatting sqref="L40">
    <cfRule type="expression" dxfId="153" priority="7" stopIfTrue="1">
      <formula>AND(NOT(ISBLANK(#REF!)),ISBLANK(L40))</formula>
    </cfRule>
  </conditionalFormatting>
  <conditionalFormatting sqref="L40">
    <cfRule type="expression" dxfId="152" priority="8" stopIfTrue="1">
      <formula>AND(NOT(ISBLANK(#REF!)),ISBLANK(L40))</formula>
    </cfRule>
  </conditionalFormatting>
  <conditionalFormatting sqref="L38">
    <cfRule type="expression" dxfId="151" priority="5" stopIfTrue="1">
      <formula>AND(NOT(ISBLANK(#REF!)),ISBLANK(L38))</formula>
    </cfRule>
  </conditionalFormatting>
  <conditionalFormatting sqref="L38">
    <cfRule type="expression" dxfId="150" priority="6" stopIfTrue="1">
      <formula>AND(NOT(ISBLANK(#REF!)),ISBLANK(L38))</formula>
    </cfRule>
  </conditionalFormatting>
  <conditionalFormatting sqref="L30">
    <cfRule type="expression" dxfId="149" priority="3" stopIfTrue="1">
      <formula>AND(NOT(ISBLANK(#REF!)),ISBLANK(L30))</formula>
    </cfRule>
  </conditionalFormatting>
  <conditionalFormatting sqref="L30">
    <cfRule type="expression" dxfId="148" priority="4" stopIfTrue="1">
      <formula>AND(NOT(ISBLANK(#REF!)),ISBLANK(L30))</formula>
    </cfRule>
  </conditionalFormatting>
  <conditionalFormatting sqref="L14">
    <cfRule type="expression" dxfId="147" priority="1" stopIfTrue="1">
      <formula>AND(NOT(ISBLANK(#REF!)),ISBLANK(L14))</formula>
    </cfRule>
  </conditionalFormatting>
  <conditionalFormatting sqref="L14">
    <cfRule type="expression" dxfId="146" priority="2" stopIfTrue="1">
      <formula>AND(NOT(ISBLANK(#REF!)),ISBLANK(L14))</formula>
    </cfRule>
  </conditionalFormatting>
  <dataValidations count="3">
    <dataValidation type="date" allowBlank="1" showInputMessage="1" showErrorMessage="1" sqref="C5" xr:uid="{A7F4BA53-BA78-400A-929D-6F3D6B5372F7}">
      <formula1>NOW()-120</formula1>
      <formula2>NOW()</formula2>
    </dataValidation>
    <dataValidation type="list" allowBlank="1" showInputMessage="1" showErrorMessage="1" sqref="B13:B40" xr:uid="{2A2B4C51-497C-4AC6-89F0-B4EA7E211C79}">
      <formula1>$B$44:$B$48</formula1>
    </dataValidation>
    <dataValidation type="list" allowBlank="1" showInputMessage="1" showErrorMessage="1" sqref="B1:E1" xr:uid="{C5D00BC2-653C-488B-BCB7-E0763F9F5CF3}">
      <formula1>#REF!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X32"/>
  <sheetViews>
    <sheetView workbookViewId="0">
      <selection activeCell="C19" sqref="C19"/>
    </sheetView>
  </sheetViews>
  <sheetFormatPr defaultColWidth="9.140625" defaultRowHeight="12.75" outlineLevelCol="1" x14ac:dyDescent="0.2"/>
  <cols>
    <col min="2" max="2" width="11.85546875" style="500" bestFit="1" customWidth="1"/>
    <col min="3" max="3" width="10.42578125" customWidth="1"/>
    <col min="4" max="7" width="15.5703125" customWidth="1"/>
    <col min="8" max="8" width="8.42578125" customWidth="1"/>
    <col min="9" max="9" width="9" customWidth="1"/>
    <col min="10" max="10" width="11.5703125" customWidth="1"/>
    <col min="11" max="11" width="3" customWidth="1"/>
    <col min="12" max="12" width="29.5703125" customWidth="1"/>
    <col min="13" max="13" width="59" customWidth="1"/>
    <col min="14" max="14" width="33" customWidth="1"/>
    <col min="15" max="15" width="27.42578125" customWidth="1"/>
    <col min="16" max="16" width="9.140625" customWidth="1" outlineLevel="1"/>
    <col min="17" max="17" width="9.140625" outlineLevel="1"/>
  </cols>
  <sheetData>
    <row r="1" spans="1:24" ht="36.75" customHeight="1" x14ac:dyDescent="0.2">
      <c r="B1" s="486" t="s">
        <v>0</v>
      </c>
      <c r="C1" s="551" t="s">
        <v>102</v>
      </c>
      <c r="D1" s="552"/>
      <c r="E1" s="552"/>
      <c r="F1" s="553"/>
      <c r="G1" s="59"/>
      <c r="H1" s="59"/>
      <c r="I1" s="59"/>
      <c r="J1" s="59"/>
      <c r="K1" s="59"/>
      <c r="L1" s="59"/>
      <c r="M1" s="60"/>
      <c r="N1" s="60"/>
      <c r="O1" s="61"/>
    </row>
    <row r="2" spans="1:24" x14ac:dyDescent="0.2">
      <c r="B2" s="487"/>
      <c r="O2" s="63"/>
    </row>
    <row r="3" spans="1:24" ht="36.75" customHeight="1" x14ac:dyDescent="0.2">
      <c r="B3" s="488" t="s">
        <v>2</v>
      </c>
      <c r="C3" s="551" t="s">
        <v>101</v>
      </c>
      <c r="D3" s="552"/>
      <c r="E3" s="552"/>
      <c r="F3" s="553"/>
      <c r="G3" s="65"/>
      <c r="H3" s="65"/>
      <c r="I3" s="65"/>
      <c r="J3" s="65"/>
      <c r="K3" s="65"/>
      <c r="L3" s="65"/>
      <c r="M3" s="56"/>
      <c r="O3" s="63"/>
    </row>
    <row r="4" spans="1:24" x14ac:dyDescent="0.2">
      <c r="B4" s="487"/>
      <c r="O4" s="63"/>
    </row>
    <row r="5" spans="1:24" ht="36" customHeight="1" x14ac:dyDescent="0.2">
      <c r="B5" s="489" t="s">
        <v>3</v>
      </c>
      <c r="C5" s="318" t="s">
        <v>4</v>
      </c>
      <c r="D5" s="319">
        <v>44754</v>
      </c>
      <c r="E5" s="318" t="s">
        <v>5</v>
      </c>
      <c r="F5" s="332">
        <v>44784</v>
      </c>
      <c r="G5" s="65"/>
      <c r="H5" s="66"/>
      <c r="I5" s="67"/>
      <c r="J5" s="67"/>
      <c r="K5" s="67"/>
      <c r="L5" s="67"/>
      <c r="O5" s="63"/>
    </row>
    <row r="6" spans="1:24" x14ac:dyDescent="0.2">
      <c r="B6" s="487"/>
      <c r="O6" s="63"/>
    </row>
    <row r="7" spans="1:24" x14ac:dyDescent="0.2">
      <c r="B7" s="487"/>
      <c r="O7" s="63"/>
    </row>
    <row r="8" spans="1:24" x14ac:dyDescent="0.2">
      <c r="B8" s="490" t="s">
        <v>6</v>
      </c>
      <c r="C8" s="320" t="s">
        <v>7</v>
      </c>
      <c r="D8" s="320" t="s">
        <v>8</v>
      </c>
      <c r="E8" s="320" t="s">
        <v>7</v>
      </c>
      <c r="F8" s="320" t="s">
        <v>9</v>
      </c>
      <c r="G8" s="320" t="s">
        <v>10</v>
      </c>
      <c r="H8" s="549" t="s">
        <v>11</v>
      </c>
      <c r="I8" s="554"/>
      <c r="J8" s="554"/>
      <c r="K8" s="550"/>
      <c r="L8" s="346" t="s">
        <v>12</v>
      </c>
      <c r="M8" s="320" t="s">
        <v>13</v>
      </c>
      <c r="N8" s="321" t="s">
        <v>14</v>
      </c>
      <c r="O8" s="321" t="s">
        <v>15</v>
      </c>
      <c r="P8" s="68"/>
      <c r="Q8" s="68"/>
      <c r="R8" s="68"/>
      <c r="S8" s="68"/>
      <c r="T8" s="68"/>
      <c r="U8" s="68"/>
      <c r="V8" s="68"/>
      <c r="W8" s="68"/>
      <c r="X8" s="68"/>
    </row>
    <row r="9" spans="1:24" x14ac:dyDescent="0.2">
      <c r="B9" s="491" t="s">
        <v>16</v>
      </c>
      <c r="C9" s="70" t="s">
        <v>17</v>
      </c>
      <c r="D9" s="70" t="s">
        <v>18</v>
      </c>
      <c r="E9" s="70" t="s">
        <v>18</v>
      </c>
      <c r="F9" s="70" t="s">
        <v>19</v>
      </c>
      <c r="G9" s="70" t="s">
        <v>18</v>
      </c>
      <c r="H9" s="555"/>
      <c r="I9" s="556"/>
      <c r="J9" s="556"/>
      <c r="K9" s="557"/>
      <c r="L9" s="69" t="s">
        <v>20</v>
      </c>
      <c r="M9" s="70" t="s">
        <v>21</v>
      </c>
      <c r="N9" s="71"/>
      <c r="O9" s="72" t="s">
        <v>22</v>
      </c>
      <c r="P9" s="68"/>
      <c r="Q9" s="68"/>
      <c r="R9" s="68"/>
      <c r="S9" s="68"/>
      <c r="T9" s="68"/>
      <c r="U9" s="68"/>
      <c r="V9" s="68"/>
      <c r="W9" s="68"/>
      <c r="X9" s="68"/>
    </row>
    <row r="10" spans="1:24" ht="18" customHeight="1" x14ac:dyDescent="0.2">
      <c r="B10" s="492" t="s">
        <v>23</v>
      </c>
      <c r="C10" s="74" t="s">
        <v>24</v>
      </c>
      <c r="D10" s="74" t="s">
        <v>25</v>
      </c>
      <c r="E10" s="74" t="s">
        <v>25</v>
      </c>
      <c r="F10" s="74" t="s">
        <v>25</v>
      </c>
      <c r="G10" s="74" t="s">
        <v>25</v>
      </c>
      <c r="H10" s="75" t="s">
        <v>26</v>
      </c>
      <c r="I10" s="75" t="s">
        <v>27</v>
      </c>
      <c r="J10" s="75" t="s">
        <v>28</v>
      </c>
      <c r="K10" s="75"/>
      <c r="L10" s="76" t="s">
        <v>29</v>
      </c>
      <c r="M10" s="77"/>
      <c r="N10" s="78"/>
      <c r="O10" s="79"/>
    </row>
    <row r="11" spans="1:24" ht="18" customHeight="1" x14ac:dyDescent="0.2">
      <c r="B11" s="493"/>
      <c r="C11" s="74"/>
      <c r="D11" s="74"/>
      <c r="E11" s="74"/>
      <c r="F11" s="74"/>
      <c r="G11" s="74"/>
      <c r="H11" s="75"/>
      <c r="I11" s="75"/>
      <c r="J11" s="75"/>
      <c r="K11" s="75"/>
      <c r="L11" s="75"/>
      <c r="M11" s="77"/>
      <c r="N11" s="78"/>
      <c r="O11" s="78"/>
    </row>
    <row r="12" spans="1:24" ht="18" customHeight="1" x14ac:dyDescent="0.25">
      <c r="A12">
        <v>1</v>
      </c>
      <c r="B12" s="494" t="s">
        <v>247</v>
      </c>
      <c r="C12" s="322" t="s">
        <v>31</v>
      </c>
      <c r="D12" s="329">
        <v>34.99</v>
      </c>
      <c r="E12" s="324"/>
      <c r="F12" s="323"/>
      <c r="G12" s="329">
        <v>34.99</v>
      </c>
      <c r="H12" s="325">
        <v>595</v>
      </c>
      <c r="I12" s="325"/>
      <c r="J12" s="325">
        <v>4202</v>
      </c>
      <c r="K12" s="334"/>
      <c r="L12" s="334" t="s">
        <v>248</v>
      </c>
      <c r="M12" s="495" t="s">
        <v>249</v>
      </c>
      <c r="N12" s="335" t="s">
        <v>32</v>
      </c>
      <c r="O12" s="335" t="s">
        <v>228</v>
      </c>
    </row>
    <row r="13" spans="1:24" ht="18" customHeight="1" x14ac:dyDescent="0.25">
      <c r="A13">
        <v>2</v>
      </c>
      <c r="B13" s="494" t="s">
        <v>250</v>
      </c>
      <c r="C13" s="322" t="s">
        <v>31</v>
      </c>
      <c r="D13" s="329">
        <v>19.559999999999999</v>
      </c>
      <c r="E13" s="324"/>
      <c r="F13" s="323"/>
      <c r="G13" s="329">
        <v>19.559999999999999</v>
      </c>
      <c r="H13" s="325">
        <v>595</v>
      </c>
      <c r="I13" s="325"/>
      <c r="J13" s="325">
        <v>4001</v>
      </c>
      <c r="K13" s="334"/>
      <c r="L13" s="334" t="s">
        <v>251</v>
      </c>
      <c r="M13" s="495" t="s">
        <v>252</v>
      </c>
      <c r="N13" s="335" t="s">
        <v>253</v>
      </c>
      <c r="O13" s="335" t="s">
        <v>125</v>
      </c>
    </row>
    <row r="14" spans="1:24" ht="18" customHeight="1" x14ac:dyDescent="0.25">
      <c r="A14">
        <v>3</v>
      </c>
      <c r="B14" s="494" t="s">
        <v>250</v>
      </c>
      <c r="C14" s="322" t="s">
        <v>31</v>
      </c>
      <c r="D14" s="329">
        <v>525.36</v>
      </c>
      <c r="E14" s="324"/>
      <c r="F14" s="323"/>
      <c r="G14" s="329">
        <v>525.36</v>
      </c>
      <c r="H14" s="325">
        <v>595</v>
      </c>
      <c r="I14" s="325"/>
      <c r="J14" s="325">
        <v>4001</v>
      </c>
      <c r="K14" s="334"/>
      <c r="L14" s="334" t="s">
        <v>251</v>
      </c>
      <c r="M14" s="495" t="s">
        <v>254</v>
      </c>
      <c r="N14" s="335" t="s">
        <v>253</v>
      </c>
      <c r="O14" s="335" t="s">
        <v>125</v>
      </c>
    </row>
    <row r="15" spans="1:24" ht="20.100000000000001" customHeight="1" x14ac:dyDescent="0.25">
      <c r="A15">
        <v>4</v>
      </c>
      <c r="B15" s="494" t="s">
        <v>255</v>
      </c>
      <c r="C15" s="322" t="s">
        <v>31</v>
      </c>
      <c r="D15" s="329">
        <v>21.55</v>
      </c>
      <c r="E15" s="324"/>
      <c r="F15" s="323"/>
      <c r="G15" s="329">
        <v>21.55</v>
      </c>
      <c r="H15" s="325">
        <v>595</v>
      </c>
      <c r="I15" s="325"/>
      <c r="J15" s="325">
        <v>4001</v>
      </c>
      <c r="K15" s="334"/>
      <c r="L15" s="334" t="s">
        <v>251</v>
      </c>
      <c r="M15" s="495" t="s">
        <v>256</v>
      </c>
      <c r="N15" s="335" t="s">
        <v>32</v>
      </c>
      <c r="O15" s="335" t="s">
        <v>125</v>
      </c>
    </row>
    <row r="16" spans="1:24" ht="15.75" x14ac:dyDescent="0.25">
      <c r="A16">
        <v>5</v>
      </c>
      <c r="B16" s="494" t="s">
        <v>255</v>
      </c>
      <c r="C16" s="322" t="s">
        <v>31</v>
      </c>
      <c r="D16" s="329">
        <v>11.78</v>
      </c>
      <c r="E16" s="324"/>
      <c r="F16" s="323"/>
      <c r="G16" s="329">
        <v>11.78</v>
      </c>
      <c r="H16" s="325">
        <v>595</v>
      </c>
      <c r="I16" s="325"/>
      <c r="J16" s="325">
        <v>4102</v>
      </c>
      <c r="K16" s="334"/>
      <c r="L16" s="334" t="s">
        <v>251</v>
      </c>
      <c r="M16" s="495" t="s">
        <v>257</v>
      </c>
      <c r="N16" s="335" t="s">
        <v>32</v>
      </c>
      <c r="O16" s="335" t="s">
        <v>257</v>
      </c>
    </row>
    <row r="17" spans="1:15" ht="15.75" x14ac:dyDescent="0.25">
      <c r="A17">
        <v>6</v>
      </c>
      <c r="B17" s="494" t="s">
        <v>258</v>
      </c>
      <c r="C17" s="322" t="s">
        <v>31</v>
      </c>
      <c r="D17" s="323">
        <v>9.99</v>
      </c>
      <c r="E17" s="324"/>
      <c r="F17" s="323"/>
      <c r="G17" s="329">
        <v>9.99</v>
      </c>
      <c r="H17" s="325">
        <v>595</v>
      </c>
      <c r="I17" s="325"/>
      <c r="J17" s="325">
        <v>4202</v>
      </c>
      <c r="K17" s="334"/>
      <c r="L17" s="334" t="s">
        <v>248</v>
      </c>
      <c r="M17" s="495" t="s">
        <v>259</v>
      </c>
      <c r="N17" s="335" t="s">
        <v>32</v>
      </c>
      <c r="O17" s="335" t="s">
        <v>228</v>
      </c>
    </row>
    <row r="18" spans="1:15" ht="15.75" x14ac:dyDescent="0.25">
      <c r="A18">
        <v>7</v>
      </c>
      <c r="B18" s="494" t="s">
        <v>260</v>
      </c>
      <c r="C18" s="322" t="s">
        <v>31</v>
      </c>
      <c r="D18" s="329">
        <v>9.99</v>
      </c>
      <c r="E18" s="324"/>
      <c r="F18" s="323"/>
      <c r="G18" s="329">
        <v>9.99</v>
      </c>
      <c r="H18" s="325">
        <v>595</v>
      </c>
      <c r="I18" s="325"/>
      <c r="J18" s="325">
        <v>4202</v>
      </c>
      <c r="K18" s="334"/>
      <c r="L18" s="334" t="s">
        <v>248</v>
      </c>
      <c r="M18" s="495" t="s">
        <v>261</v>
      </c>
      <c r="N18" s="335" t="s">
        <v>32</v>
      </c>
      <c r="O18" s="335" t="s">
        <v>228</v>
      </c>
    </row>
    <row r="19" spans="1:15" ht="15.75" x14ac:dyDescent="0.25">
      <c r="A19">
        <v>8</v>
      </c>
      <c r="B19" s="494" t="s">
        <v>262</v>
      </c>
      <c r="C19" s="322" t="s">
        <v>31</v>
      </c>
      <c r="D19" s="329">
        <v>68.92</v>
      </c>
      <c r="E19" s="324"/>
      <c r="F19" s="323"/>
      <c r="G19" s="329">
        <v>68.92</v>
      </c>
      <c r="H19" s="325">
        <v>595</v>
      </c>
      <c r="I19" s="325"/>
      <c r="J19" s="325">
        <v>4202</v>
      </c>
      <c r="K19" s="334"/>
      <c r="L19" s="334" t="s">
        <v>248</v>
      </c>
      <c r="M19" s="495" t="s">
        <v>263</v>
      </c>
      <c r="N19" s="335" t="s">
        <v>32</v>
      </c>
      <c r="O19" s="335" t="s">
        <v>228</v>
      </c>
    </row>
    <row r="20" spans="1:15" ht="13.5" thickBot="1" x14ac:dyDescent="0.25">
      <c r="B20" s="569" t="s">
        <v>34</v>
      </c>
      <c r="C20" s="570"/>
      <c r="D20" s="85">
        <f>SUM(D12:D19)</f>
        <v>702.13999999999987</v>
      </c>
      <c r="E20" s="85">
        <f>SUM(E12:E19)</f>
        <v>0</v>
      </c>
      <c r="F20" s="85"/>
      <c r="G20" s="85">
        <f>SUM(G12:G19)</f>
        <v>702.13999999999987</v>
      </c>
      <c r="H20" s="86"/>
      <c r="I20" s="86"/>
      <c r="J20" s="86"/>
      <c r="K20" s="496"/>
      <c r="L20" s="496"/>
      <c r="M20" s="497"/>
      <c r="N20" s="498"/>
      <c r="O20" s="499"/>
    </row>
    <row r="22" spans="1:15" x14ac:dyDescent="0.2">
      <c r="C22" s="549" t="s">
        <v>35</v>
      </c>
      <c r="D22" s="550"/>
    </row>
    <row r="23" spans="1:15" x14ac:dyDescent="0.2">
      <c r="C23" s="90" t="s">
        <v>36</v>
      </c>
      <c r="D23" s="91" t="s">
        <v>37</v>
      </c>
    </row>
    <row r="24" spans="1:15" x14ac:dyDescent="0.2">
      <c r="C24" s="90" t="s">
        <v>31</v>
      </c>
      <c r="D24" s="91" t="s">
        <v>38</v>
      </c>
    </row>
    <row r="25" spans="1:15" x14ac:dyDescent="0.2">
      <c r="C25" s="90" t="s">
        <v>39</v>
      </c>
      <c r="D25" s="91" t="s">
        <v>40</v>
      </c>
    </row>
    <row r="26" spans="1:15" x14ac:dyDescent="0.2">
      <c r="C26" s="90" t="s">
        <v>97</v>
      </c>
      <c r="D26" s="91" t="s">
        <v>98</v>
      </c>
      <c r="G26" s="56"/>
    </row>
    <row r="27" spans="1:15" x14ac:dyDescent="0.2">
      <c r="C27" s="78" t="s">
        <v>33</v>
      </c>
      <c r="D27" s="92" t="s">
        <v>41</v>
      </c>
      <c r="F27" s="56">
        <f>G20+E20</f>
        <v>702.13999999999987</v>
      </c>
    </row>
    <row r="32" spans="1:15" x14ac:dyDescent="0.2">
      <c r="F32" s="56"/>
    </row>
  </sheetData>
  <mergeCells count="6">
    <mergeCell ref="B20:C20"/>
    <mergeCell ref="C22:D22"/>
    <mergeCell ref="C1:F1"/>
    <mergeCell ref="C3:F3"/>
    <mergeCell ref="H8:K8"/>
    <mergeCell ref="H9:K9"/>
  </mergeCells>
  <conditionalFormatting sqref="C1:F1 C3:F3 D17">
    <cfRule type="expression" dxfId="145" priority="7" stopIfTrue="1">
      <formula>ISBLANK(C1)</formula>
    </cfRule>
  </conditionalFormatting>
  <conditionalFormatting sqref="C12:C19">
    <cfRule type="expression" dxfId="144" priority="8" stopIfTrue="1">
      <formula>AND(NOT(ISBLANK(D12)),ISBLANK(C12))</formula>
    </cfRule>
  </conditionalFormatting>
  <conditionalFormatting sqref="B12:B19">
    <cfRule type="expression" dxfId="143" priority="9" stopIfTrue="1">
      <formula>AND(NOT(ISBLANK(D12)),ISBLANK(B12))</formula>
    </cfRule>
  </conditionalFormatting>
  <conditionalFormatting sqref="F12:F19">
    <cfRule type="expression" dxfId="142" priority="10" stopIfTrue="1">
      <formula>AND(NOT(ISBLANK(D12)),ISBLANK(F12),C12="S")</formula>
    </cfRule>
  </conditionalFormatting>
  <conditionalFormatting sqref="D5">
    <cfRule type="expression" dxfId="141" priority="6" stopIfTrue="1">
      <formula>ISBLANK(D5)</formula>
    </cfRule>
  </conditionalFormatting>
  <conditionalFormatting sqref="N12:N19">
    <cfRule type="expression" dxfId="140" priority="11" stopIfTrue="1">
      <formula>AND(NOT(ISBLANK(#REF!)),ISBLANK(N12))</formula>
    </cfRule>
  </conditionalFormatting>
  <conditionalFormatting sqref="K12:L19">
    <cfRule type="expression" priority="12" stopIfTrue="1">
      <formula>AND(SUM(#REF!)&gt;0,NOT(ISBLANK(K12)))</formula>
    </cfRule>
    <cfRule type="expression" dxfId="139" priority="13" stopIfTrue="1">
      <formula>SUM(#REF!)&gt;0</formula>
    </cfRule>
  </conditionalFormatting>
  <conditionalFormatting sqref="N12:N19">
    <cfRule type="expression" dxfId="138" priority="14" stopIfTrue="1">
      <formula>AND(NOT(ISBLANK(#REF!)),ISBLANK(N12))</formula>
    </cfRule>
  </conditionalFormatting>
  <conditionalFormatting sqref="O12:O19">
    <cfRule type="expression" dxfId="137" priority="5" stopIfTrue="1">
      <formula>AND(NOT(ISBLANK(#REF!)),ISBLANK(O12))</formula>
    </cfRule>
  </conditionalFormatting>
  <conditionalFormatting sqref="M12:M19">
    <cfRule type="expression" dxfId="136" priority="3" stopIfTrue="1">
      <formula>AND(NOT(ISBLANK(#REF!)),ISBLANK(M12))</formula>
    </cfRule>
  </conditionalFormatting>
  <conditionalFormatting sqref="M12:M19">
    <cfRule type="expression" dxfId="135" priority="4" stopIfTrue="1">
      <formula>AND(NOT(ISBLANK(#REF!)),ISBLANK(M12))</formula>
    </cfRule>
  </conditionalFormatting>
  <conditionalFormatting sqref="K12:L19">
    <cfRule type="expression" priority="15" stopIfTrue="1">
      <formula>AND(SUM($P12:$R12)&gt;0,NOT(ISBLANK(K12)))</formula>
    </cfRule>
    <cfRule type="expression" dxfId="134" priority="16" stopIfTrue="1">
      <formula>SUM($P12:$R12)&gt;0</formula>
    </cfRule>
  </conditionalFormatting>
  <conditionalFormatting sqref="O19">
    <cfRule type="expression" dxfId="133" priority="1" stopIfTrue="1">
      <formula>AND(NOT(ISBLANK($D20)),ISBLANK(O19))</formula>
    </cfRule>
  </conditionalFormatting>
  <conditionalFormatting sqref="O12:O19">
    <cfRule type="expression" dxfId="132" priority="2" stopIfTrue="1">
      <formula>AND(NOT(ISBLANK(#REF!)),ISBLANK(O12))</formula>
    </cfRule>
  </conditionalFormatting>
  <conditionalFormatting sqref="O17:O18">
    <cfRule type="expression" dxfId="131" priority="17" stopIfTrue="1">
      <formula>AND(NOT(ISBLANK($D20)),ISBLANK(O17))</formula>
    </cfRule>
  </conditionalFormatting>
  <conditionalFormatting sqref="O16">
    <cfRule type="expression" dxfId="130" priority="18" stopIfTrue="1">
      <formula>AND(NOT(ISBLANK($D20)),ISBLANK(O16))</formula>
    </cfRule>
  </conditionalFormatting>
  <conditionalFormatting sqref="O15">
    <cfRule type="expression" dxfId="129" priority="19" stopIfTrue="1">
      <formula>AND(NOT(ISBLANK($D20)),ISBLANK(O15))</formula>
    </cfRule>
  </conditionalFormatting>
  <conditionalFormatting sqref="O14">
    <cfRule type="expression" dxfId="128" priority="20" stopIfTrue="1">
      <formula>AND(NOT(ISBLANK($D20)),ISBLANK(O14))</formula>
    </cfRule>
  </conditionalFormatting>
  <conditionalFormatting sqref="O12">
    <cfRule type="expression" dxfId="127" priority="21" stopIfTrue="1">
      <formula>AND(NOT(ISBLANK(#REF!)),ISBLANK(O12))</formula>
    </cfRule>
  </conditionalFormatting>
  <conditionalFormatting sqref="O13">
    <cfRule type="expression" dxfId="126" priority="22" stopIfTrue="1">
      <formula>AND(NOT(ISBLANK($D20)),ISBLANK(O13))</formula>
    </cfRule>
  </conditionalFormatting>
  <dataValidations count="3">
    <dataValidation type="date" allowBlank="1" showInputMessage="1" showErrorMessage="1" sqref="D5" xr:uid="{D807F7B4-0DB4-4530-AF97-0E7BAA738B9F}">
      <formula1>NOW()-120</formula1>
      <formula2>NOW()</formula2>
    </dataValidation>
    <dataValidation type="list" allowBlank="1" showInputMessage="1" showErrorMessage="1" sqref="C12:C19" xr:uid="{4FF7911D-5948-48CF-BA46-F8C7F1A26CA4}">
      <formula1>$C$23:$C$27</formula1>
    </dataValidation>
    <dataValidation type="list" allowBlank="1" showInputMessage="1" showErrorMessage="1" sqref="C1:F1" xr:uid="{93F4D115-74E1-43E7-B4F1-0BA2C318EA16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8DA66-EDC1-4B3C-8DCA-233009C7124E}">
  <sheetPr>
    <tabColor rgb="FF00B0F0"/>
  </sheetPr>
  <dimension ref="A1:AB21"/>
  <sheetViews>
    <sheetView workbookViewId="0">
      <selection activeCell="B4" sqref="B4"/>
    </sheetView>
  </sheetViews>
  <sheetFormatPr defaultColWidth="9.140625" defaultRowHeight="12.75" outlineLevelCol="1" x14ac:dyDescent="0.2"/>
  <cols>
    <col min="1" max="1" width="20.5703125" style="67" customWidth="1"/>
    <col min="2" max="2" width="10.42578125" style="67" customWidth="1"/>
    <col min="3" max="6" width="15.7109375" style="67" customWidth="1"/>
    <col min="7" max="7" width="8.42578125" style="67" customWidth="1"/>
    <col min="8" max="8" width="9" style="67" customWidth="1"/>
    <col min="9" max="9" width="11.7109375" style="67" bestFit="1" customWidth="1"/>
    <col min="10" max="10" width="3" style="67" customWidth="1"/>
    <col min="11" max="11" width="26.140625" style="67" customWidth="1"/>
    <col min="12" max="12" width="47.42578125" style="67" customWidth="1"/>
    <col min="13" max="14" width="27.42578125" style="67" customWidth="1"/>
    <col min="15" max="15" width="9.140625" style="67"/>
    <col min="16" max="18" width="9.140625" style="67" outlineLevel="1"/>
    <col min="19" max="19" width="10.42578125" style="67" customWidth="1" outlineLevel="1"/>
    <col min="20" max="28" width="9.140625" style="67"/>
  </cols>
  <sheetData>
    <row r="1" spans="1:26" ht="14.25" x14ac:dyDescent="0.2">
      <c r="A1" s="316" t="s">
        <v>0</v>
      </c>
      <c r="B1" s="551" t="s">
        <v>1</v>
      </c>
      <c r="C1" s="552"/>
      <c r="D1" s="552"/>
      <c r="E1" s="553"/>
      <c r="F1" s="518"/>
      <c r="G1" s="518"/>
      <c r="H1" s="518"/>
      <c r="I1" s="518"/>
      <c r="J1" s="518"/>
      <c r="K1" s="518"/>
      <c r="L1" s="518"/>
      <c r="M1" s="60"/>
      <c r="N1" s="61"/>
    </row>
    <row r="2" spans="1:26" x14ac:dyDescent="0.2">
      <c r="A2" s="519"/>
      <c r="N2" s="520"/>
    </row>
    <row r="3" spans="1:26" ht="14.25" x14ac:dyDescent="0.2">
      <c r="A3" s="64" t="s">
        <v>2</v>
      </c>
      <c r="B3" s="551" t="s">
        <v>101</v>
      </c>
      <c r="C3" s="552"/>
      <c r="D3" s="552"/>
      <c r="E3" s="553"/>
      <c r="F3" s="65"/>
      <c r="G3" s="65"/>
      <c r="H3" s="65"/>
      <c r="I3" s="65"/>
      <c r="J3" s="65"/>
      <c r="K3" s="65"/>
      <c r="N3" s="520"/>
    </row>
    <row r="4" spans="1:26" x14ac:dyDescent="0.2">
      <c r="A4" s="519"/>
      <c r="N4" s="520"/>
    </row>
    <row r="5" spans="1:26" x14ac:dyDescent="0.2">
      <c r="A5" s="317" t="s">
        <v>3</v>
      </c>
      <c r="B5" s="318" t="s">
        <v>4</v>
      </c>
      <c r="C5" s="319">
        <v>44753</v>
      </c>
      <c r="D5" s="318" t="s">
        <v>5</v>
      </c>
      <c r="E5" s="319">
        <v>44783</v>
      </c>
      <c r="F5" s="65"/>
      <c r="G5" s="66"/>
      <c r="N5" s="520"/>
    </row>
    <row r="6" spans="1:26" x14ac:dyDescent="0.2">
      <c r="A6" s="519"/>
      <c r="N6" s="520"/>
    </row>
    <row r="7" spans="1:26" x14ac:dyDescent="0.2">
      <c r="A7" s="521" t="s">
        <v>272</v>
      </c>
      <c r="B7" s="522"/>
      <c r="C7" s="522"/>
      <c r="D7" s="522"/>
      <c r="N7" s="520"/>
    </row>
    <row r="8" spans="1:26" x14ac:dyDescent="0.2">
      <c r="A8" s="517" t="s">
        <v>6</v>
      </c>
      <c r="B8" s="320" t="s">
        <v>7</v>
      </c>
      <c r="C8" s="320" t="s">
        <v>8</v>
      </c>
      <c r="D8" s="320" t="s">
        <v>7</v>
      </c>
      <c r="E8" s="320" t="s">
        <v>9</v>
      </c>
      <c r="F8" s="320" t="s">
        <v>10</v>
      </c>
      <c r="G8" s="549" t="s">
        <v>11</v>
      </c>
      <c r="H8" s="554"/>
      <c r="I8" s="554"/>
      <c r="J8" s="550"/>
      <c r="K8" s="517" t="s">
        <v>12</v>
      </c>
      <c r="L8" s="523" t="s">
        <v>13</v>
      </c>
      <c r="M8" s="321" t="s">
        <v>14</v>
      </c>
      <c r="N8" s="321" t="s">
        <v>15</v>
      </c>
      <c r="O8" s="524"/>
      <c r="P8" s="524"/>
      <c r="Q8" s="524"/>
      <c r="R8" s="524"/>
      <c r="S8" s="524"/>
      <c r="T8" s="524"/>
      <c r="U8" s="524"/>
      <c r="V8" s="524"/>
      <c r="W8" s="524"/>
      <c r="X8" s="524"/>
      <c r="Y8" s="524"/>
      <c r="Z8" s="524"/>
    </row>
    <row r="9" spans="1:26" x14ac:dyDescent="0.2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555"/>
      <c r="H9" s="556"/>
      <c r="I9" s="556"/>
      <c r="J9" s="557"/>
      <c r="K9" s="69" t="s">
        <v>20</v>
      </c>
      <c r="L9" s="181" t="s">
        <v>21</v>
      </c>
      <c r="M9" s="71"/>
      <c r="N9" s="72" t="s">
        <v>22</v>
      </c>
      <c r="O9" s="524"/>
      <c r="P9" s="524"/>
      <c r="Q9" s="524"/>
      <c r="R9" s="524"/>
      <c r="S9" s="524"/>
      <c r="T9" s="524"/>
      <c r="U9" s="524"/>
      <c r="V9" s="524"/>
      <c r="W9" s="524"/>
      <c r="X9" s="524"/>
      <c r="Y9" s="524"/>
      <c r="Z9" s="524"/>
    </row>
    <row r="10" spans="1:26" ht="18" customHeight="1" x14ac:dyDescent="0.2">
      <c r="A10" s="73" t="s">
        <v>23</v>
      </c>
      <c r="B10" s="155" t="s">
        <v>24</v>
      </c>
      <c r="C10" s="155" t="s">
        <v>25</v>
      </c>
      <c r="D10" s="155" t="s">
        <v>25</v>
      </c>
      <c r="E10" s="155" t="s">
        <v>25</v>
      </c>
      <c r="F10" s="155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525"/>
      <c r="M10" s="526"/>
      <c r="N10" s="527"/>
    </row>
    <row r="11" spans="1:26" s="532" customFormat="1" ht="28.5" x14ac:dyDescent="0.2">
      <c r="A11" s="528" t="s">
        <v>273</v>
      </c>
      <c r="B11" s="529" t="s">
        <v>39</v>
      </c>
      <c r="C11" s="530">
        <f>-(173.94/2)</f>
        <v>-86.97</v>
      </c>
      <c r="D11" s="531">
        <f>-28.99/2</f>
        <v>-14.494999999999999</v>
      </c>
      <c r="F11" s="530">
        <f>C11-D11</f>
        <v>-72.474999999999994</v>
      </c>
      <c r="G11" s="530">
        <v>611</v>
      </c>
      <c r="H11" s="530">
        <v>4014</v>
      </c>
      <c r="I11" s="530">
        <v>61122</v>
      </c>
      <c r="J11" s="530"/>
      <c r="K11" s="533" t="s">
        <v>274</v>
      </c>
      <c r="L11" s="534" t="s">
        <v>275</v>
      </c>
      <c r="M11" s="534" t="s">
        <v>276</v>
      </c>
      <c r="N11" s="535" t="s">
        <v>277</v>
      </c>
      <c r="O11" s="536"/>
    </row>
    <row r="12" spans="1:26" s="532" customFormat="1" ht="28.5" x14ac:dyDescent="0.2">
      <c r="A12" s="528" t="s">
        <v>273</v>
      </c>
      <c r="B12" s="529" t="s">
        <v>39</v>
      </c>
      <c r="C12" s="530">
        <f>-173.94/2</f>
        <v>-86.97</v>
      </c>
      <c r="D12" s="531">
        <f>-28.99/2</f>
        <v>-14.494999999999999</v>
      </c>
      <c r="F12" s="530">
        <f>C12-D12</f>
        <v>-72.474999999999994</v>
      </c>
      <c r="G12" s="530">
        <v>611</v>
      </c>
      <c r="H12" s="530">
        <v>4014</v>
      </c>
      <c r="I12" s="530">
        <v>61123</v>
      </c>
      <c r="J12" s="530"/>
      <c r="K12" s="533" t="s">
        <v>274</v>
      </c>
      <c r="L12" s="534" t="s">
        <v>275</v>
      </c>
      <c r="M12" s="534" t="s">
        <v>276</v>
      </c>
      <c r="N12" s="537" t="s">
        <v>277</v>
      </c>
      <c r="O12" s="536"/>
    </row>
    <row r="13" spans="1:26" s="532" customFormat="1" ht="28.5" x14ac:dyDescent="0.2">
      <c r="A13" s="528" t="s">
        <v>273</v>
      </c>
      <c r="B13" s="529" t="s">
        <v>39</v>
      </c>
      <c r="C13" s="530">
        <f>-160.56/2</f>
        <v>-80.28</v>
      </c>
      <c r="D13" s="531">
        <f>-26.76/2</f>
        <v>-13.38</v>
      </c>
      <c r="F13" s="530">
        <f>C13-D13</f>
        <v>-66.900000000000006</v>
      </c>
      <c r="G13" s="530">
        <v>611</v>
      </c>
      <c r="H13" s="530">
        <v>4014</v>
      </c>
      <c r="I13" s="530">
        <v>61122</v>
      </c>
      <c r="J13" s="530"/>
      <c r="K13" s="533" t="s">
        <v>274</v>
      </c>
      <c r="L13" s="534" t="s">
        <v>275</v>
      </c>
      <c r="M13" s="534" t="s">
        <v>276</v>
      </c>
      <c r="N13" s="537" t="s">
        <v>277</v>
      </c>
      <c r="O13" s="536"/>
    </row>
    <row r="14" spans="1:26" s="532" customFormat="1" ht="29.25" thickBot="1" x14ac:dyDescent="0.25">
      <c r="A14" s="528" t="s">
        <v>273</v>
      </c>
      <c r="B14" s="529" t="s">
        <v>39</v>
      </c>
      <c r="C14" s="530">
        <f>-160.56/2</f>
        <v>-80.28</v>
      </c>
      <c r="D14" s="531">
        <f>-26.76/2</f>
        <v>-13.38</v>
      </c>
      <c r="F14" s="530">
        <f>C14-D14</f>
        <v>-66.900000000000006</v>
      </c>
      <c r="G14" s="530">
        <v>611</v>
      </c>
      <c r="H14" s="530">
        <v>4014</v>
      </c>
      <c r="I14" s="530">
        <v>61123</v>
      </c>
      <c r="J14" s="530"/>
      <c r="K14" s="533" t="s">
        <v>274</v>
      </c>
      <c r="L14" s="534" t="s">
        <v>275</v>
      </c>
      <c r="M14" s="534" t="s">
        <v>276</v>
      </c>
      <c r="N14" s="538" t="s">
        <v>277</v>
      </c>
      <c r="O14" s="536"/>
    </row>
    <row r="15" spans="1:26" ht="13.5" thickBot="1" x14ac:dyDescent="0.25">
      <c r="A15" s="571"/>
      <c r="B15" s="572"/>
      <c r="C15" s="539">
        <f>SUM(C11:C14)</f>
        <v>-334.5</v>
      </c>
      <c r="D15" s="539">
        <f>SUM(D11:D14)</f>
        <v>-55.75</v>
      </c>
      <c r="E15" s="539"/>
      <c r="F15" s="539">
        <f>SUM(F11:F14)</f>
        <v>-278.75</v>
      </c>
      <c r="G15" s="540"/>
      <c r="H15" s="540"/>
      <c r="I15" s="540"/>
      <c r="J15" s="541"/>
      <c r="K15" s="541"/>
      <c r="L15" s="542"/>
      <c r="M15" s="543"/>
      <c r="N15" s="544"/>
    </row>
    <row r="17" spans="2:6" x14ac:dyDescent="0.2">
      <c r="B17" s="549" t="s">
        <v>35</v>
      </c>
      <c r="C17" s="550"/>
      <c r="F17" s="545"/>
    </row>
    <row r="18" spans="2:6" x14ac:dyDescent="0.2">
      <c r="B18" s="546" t="s">
        <v>36</v>
      </c>
      <c r="C18" s="547" t="s">
        <v>37</v>
      </c>
    </row>
    <row r="19" spans="2:6" x14ac:dyDescent="0.2">
      <c r="B19" s="546" t="s">
        <v>31</v>
      </c>
      <c r="C19" s="547" t="s">
        <v>38</v>
      </c>
    </row>
    <row r="20" spans="2:6" x14ac:dyDescent="0.2">
      <c r="B20" s="546" t="s">
        <v>39</v>
      </c>
      <c r="C20" s="547" t="s">
        <v>40</v>
      </c>
    </row>
    <row r="21" spans="2:6" x14ac:dyDescent="0.2">
      <c r="B21" s="526" t="s">
        <v>33</v>
      </c>
      <c r="C21" s="548" t="s">
        <v>41</v>
      </c>
    </row>
  </sheetData>
  <mergeCells count="6">
    <mergeCell ref="B17:C17"/>
    <mergeCell ref="B1:E1"/>
    <mergeCell ref="B3:E3"/>
    <mergeCell ref="G8:J8"/>
    <mergeCell ref="G9:J9"/>
    <mergeCell ref="A15:B15"/>
  </mergeCells>
  <conditionalFormatting sqref="E5 C5 B1:E1 B3:E3">
    <cfRule type="expression" dxfId="125" priority="10" stopIfTrue="1">
      <formula>ISBLANK(B1)</formula>
    </cfRule>
  </conditionalFormatting>
  <conditionalFormatting sqref="K11 K14">
    <cfRule type="expression" priority="7" stopIfTrue="1">
      <formula>AND(SUM($P11:$T11)&gt;0,NOT(ISBLANK(K11)))</formula>
    </cfRule>
    <cfRule type="expression" dxfId="124" priority="8" stopIfTrue="1">
      <formula>SUM($P11:$T11)&gt;0</formula>
    </cfRule>
  </conditionalFormatting>
  <conditionalFormatting sqref="B11 B14">
    <cfRule type="expression" dxfId="123" priority="9" stopIfTrue="1">
      <formula>AND(NOT(ISBLANK(C11)),ISBLANK(B11))</formula>
    </cfRule>
  </conditionalFormatting>
  <conditionalFormatting sqref="K13">
    <cfRule type="expression" priority="4" stopIfTrue="1">
      <formula>AND(SUM($P13:$T13)&gt;0,NOT(ISBLANK(K13)))</formula>
    </cfRule>
    <cfRule type="expression" dxfId="122" priority="5" stopIfTrue="1">
      <formula>SUM($P13:$T13)&gt;0</formula>
    </cfRule>
  </conditionalFormatting>
  <conditionalFormatting sqref="B13">
    <cfRule type="expression" dxfId="121" priority="6" stopIfTrue="1">
      <formula>AND(NOT(ISBLANK(C13)),ISBLANK(B13))</formula>
    </cfRule>
  </conditionalFormatting>
  <conditionalFormatting sqref="K12">
    <cfRule type="expression" priority="1" stopIfTrue="1">
      <formula>AND(SUM($P12:$T12)&gt;0,NOT(ISBLANK(K12)))</formula>
    </cfRule>
    <cfRule type="expression" dxfId="120" priority="2" stopIfTrue="1">
      <formula>SUM($P12:$T12)&gt;0</formula>
    </cfRule>
  </conditionalFormatting>
  <conditionalFormatting sqref="B12">
    <cfRule type="expression" dxfId="119" priority="3" stopIfTrue="1">
      <formula>AND(NOT(ISBLANK(C12)),ISBLANK(B12))</formula>
    </cfRule>
  </conditionalFormatting>
  <dataValidations count="4">
    <dataValidation type="list" allowBlank="1" showInputMessage="1" showErrorMessage="1" sqref="B11:B14" xr:uid="{4C18EDAE-DF67-4E9F-ADF6-CEF36FD32AC5}">
      <formula1>$B$18:$B$21</formula1>
    </dataValidation>
    <dataValidation type="list" allowBlank="1" showInputMessage="1" showErrorMessage="1" sqref="B1:E1" xr:uid="{2811BA60-6BAB-4536-B49D-890FC6D916DF}">
      <formula1>"BARCLAYCARD,CORPORATE CARD"</formula1>
    </dataValidation>
    <dataValidation type="date" allowBlank="1" showInputMessage="1" showErrorMessage="1" sqref="E5" xr:uid="{7728F634-1AED-460C-97F9-F4E75E45A92F}">
      <formula1>C5+1</formula1>
      <formula2>NOW()</formula2>
    </dataValidation>
    <dataValidation type="date" allowBlank="1" showInputMessage="1" showErrorMessage="1" sqref="C5" xr:uid="{5C31B2DB-C87E-46C8-8D9E-435911730CC3}">
      <formula1>NOW()-120</formula1>
      <formula2>NOW()</formula2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38E9-DC7F-410F-8B17-DC4390C92015}">
  <sheetPr>
    <tabColor rgb="FF00B0F0"/>
  </sheetPr>
  <dimension ref="A1:Z37"/>
  <sheetViews>
    <sheetView workbookViewId="0">
      <selection activeCell="B4" sqref="B4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6.28515625" customWidth="1"/>
    <col min="12" max="12" width="62.855468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14.25" x14ac:dyDescent="0.2">
      <c r="A1" s="316" t="s">
        <v>0</v>
      </c>
      <c r="B1" s="551" t="s">
        <v>42</v>
      </c>
      <c r="C1" s="552"/>
      <c r="D1" s="552"/>
      <c r="E1" s="553"/>
      <c r="F1" s="59"/>
      <c r="G1" s="59"/>
      <c r="H1" s="59"/>
      <c r="I1" s="59"/>
      <c r="J1" s="59"/>
      <c r="K1" s="59"/>
      <c r="L1" s="60"/>
      <c r="M1" s="60"/>
      <c r="N1" s="61"/>
    </row>
    <row r="2" spans="1:26" x14ac:dyDescent="0.2">
      <c r="A2" s="62"/>
      <c r="N2" s="63"/>
    </row>
    <row r="3" spans="1:26" ht="14.25" x14ac:dyDescent="0.2">
      <c r="A3" s="64" t="s">
        <v>2</v>
      </c>
      <c r="B3" s="551" t="s">
        <v>149</v>
      </c>
      <c r="C3" s="552"/>
      <c r="D3" s="552"/>
      <c r="E3" s="553"/>
      <c r="F3" s="65"/>
      <c r="G3" s="65"/>
      <c r="H3" s="65"/>
      <c r="I3" s="65"/>
      <c r="J3" s="65"/>
      <c r="K3" s="65"/>
      <c r="N3" s="63"/>
    </row>
    <row r="4" spans="1:26" x14ac:dyDescent="0.2">
      <c r="A4" s="62"/>
      <c r="N4" s="63"/>
    </row>
    <row r="5" spans="1:26" ht="25.5" x14ac:dyDescent="0.2">
      <c r="A5" s="317" t="s">
        <v>3</v>
      </c>
      <c r="B5" s="318" t="s">
        <v>4</v>
      </c>
      <c r="C5" s="319">
        <v>44753</v>
      </c>
      <c r="D5" s="318" t="s">
        <v>5</v>
      </c>
      <c r="E5" s="319">
        <v>44783</v>
      </c>
      <c r="F5" s="65"/>
      <c r="G5" s="66"/>
      <c r="H5" s="67"/>
      <c r="I5" s="67"/>
      <c r="J5" s="67"/>
      <c r="K5" s="67"/>
      <c r="N5" s="63"/>
    </row>
    <row r="6" spans="1:26" x14ac:dyDescent="0.2">
      <c r="A6" s="62"/>
      <c r="N6" s="63"/>
    </row>
    <row r="7" spans="1:26" x14ac:dyDescent="0.2">
      <c r="A7" s="62"/>
      <c r="N7" s="63"/>
    </row>
    <row r="8" spans="1:26" x14ac:dyDescent="0.2">
      <c r="A8" s="342" t="s">
        <v>6</v>
      </c>
      <c r="B8" s="320" t="s">
        <v>7</v>
      </c>
      <c r="C8" s="320" t="s">
        <v>8</v>
      </c>
      <c r="D8" s="320" t="s">
        <v>7</v>
      </c>
      <c r="E8" s="320" t="s">
        <v>9</v>
      </c>
      <c r="F8" s="320" t="s">
        <v>10</v>
      </c>
      <c r="G8" s="549" t="s">
        <v>11</v>
      </c>
      <c r="H8" s="554"/>
      <c r="I8" s="554"/>
      <c r="J8" s="550"/>
      <c r="K8" s="342" t="s">
        <v>12</v>
      </c>
      <c r="L8" s="320" t="s">
        <v>13</v>
      </c>
      <c r="M8" s="321" t="s">
        <v>14</v>
      </c>
      <c r="N8" s="321" t="s">
        <v>15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x14ac:dyDescent="0.2">
      <c r="A9" s="69" t="s">
        <v>16</v>
      </c>
      <c r="B9" s="70" t="s">
        <v>17</v>
      </c>
      <c r="C9" s="70" t="s">
        <v>18</v>
      </c>
      <c r="D9" s="70" t="s">
        <v>18</v>
      </c>
      <c r="E9" s="70" t="s">
        <v>19</v>
      </c>
      <c r="F9" s="70" t="s">
        <v>18</v>
      </c>
      <c r="G9" s="555"/>
      <c r="H9" s="556"/>
      <c r="I9" s="556"/>
      <c r="J9" s="557"/>
      <c r="K9" s="69" t="s">
        <v>20</v>
      </c>
      <c r="L9" s="70" t="s">
        <v>21</v>
      </c>
      <c r="M9" s="71"/>
      <c r="N9" s="72" t="s">
        <v>22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x14ac:dyDescent="0.2">
      <c r="A10" s="73" t="s">
        <v>23</v>
      </c>
      <c r="B10" s="74" t="s">
        <v>24</v>
      </c>
      <c r="C10" s="74" t="s">
        <v>25</v>
      </c>
      <c r="D10" s="74" t="s">
        <v>25</v>
      </c>
      <c r="E10" s="74" t="s">
        <v>25</v>
      </c>
      <c r="F10" s="74" t="s">
        <v>25</v>
      </c>
      <c r="G10" s="75" t="s">
        <v>26</v>
      </c>
      <c r="H10" s="75" t="s">
        <v>27</v>
      </c>
      <c r="I10" s="75" t="s">
        <v>28</v>
      </c>
      <c r="J10" s="75"/>
      <c r="K10" s="76" t="s">
        <v>29</v>
      </c>
      <c r="L10" s="77"/>
      <c r="M10" s="78"/>
      <c r="N10" s="79"/>
    </row>
    <row r="11" spans="1:26" ht="0.75" customHeight="1" x14ac:dyDescent="0.2">
      <c r="A11" s="80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7"/>
      <c r="M11" s="78"/>
      <c r="N11" s="78"/>
    </row>
    <row r="12" spans="1:26" ht="15.75" x14ac:dyDescent="0.25">
      <c r="A12" s="84">
        <v>44769</v>
      </c>
      <c r="B12" s="322" t="s">
        <v>31</v>
      </c>
      <c r="C12" s="323">
        <v>275</v>
      </c>
      <c r="D12" s="324">
        <v>0</v>
      </c>
      <c r="E12" s="323">
        <v>0</v>
      </c>
      <c r="F12" s="323">
        <v>275</v>
      </c>
      <c r="G12" s="325">
        <v>252</v>
      </c>
      <c r="H12" s="325">
        <v>4209</v>
      </c>
      <c r="I12" s="325" t="s">
        <v>140</v>
      </c>
      <c r="J12" s="326" t="s">
        <v>39</v>
      </c>
      <c r="K12" s="326" t="s">
        <v>147</v>
      </c>
      <c r="L12" s="327" t="s">
        <v>212</v>
      </c>
      <c r="M12" s="327" t="s">
        <v>213</v>
      </c>
      <c r="N12" s="327" t="s">
        <v>148</v>
      </c>
      <c r="P12" t="b">
        <f t="shared" ref="P12:P30" si="0">OR(G12&lt;100,LEN(G12)=2)</f>
        <v>0</v>
      </c>
      <c r="Q12" t="b">
        <f t="shared" ref="Q12:Q30" si="1">OR(H12&lt;1000,LEN(H12)=3)</f>
        <v>0</v>
      </c>
      <c r="R12" t="b">
        <f t="shared" ref="R12:R30" si="2">IF(I12&lt;1000,TRUE)</f>
        <v>0</v>
      </c>
      <c r="S12" t="e">
        <f>OR(#REF!&lt;100000,LEN(#REF!)=5)</f>
        <v>#REF!</v>
      </c>
    </row>
    <row r="13" spans="1:26" ht="15.75" x14ac:dyDescent="0.25">
      <c r="A13" s="84"/>
      <c r="B13" s="322"/>
      <c r="C13" s="323"/>
      <c r="D13" s="324"/>
      <c r="E13" s="323"/>
      <c r="F13" s="323"/>
      <c r="G13" s="325"/>
      <c r="H13" s="325"/>
      <c r="I13" s="325" t="s">
        <v>140</v>
      </c>
      <c r="J13" s="326" t="s">
        <v>39</v>
      </c>
      <c r="K13" s="326"/>
      <c r="L13" s="327"/>
      <c r="M13" s="327"/>
      <c r="N13" s="327"/>
      <c r="P13" t="b">
        <f t="shared" si="0"/>
        <v>1</v>
      </c>
      <c r="Q13" t="b">
        <f t="shared" si="1"/>
        <v>1</v>
      </c>
      <c r="R13" t="b">
        <f t="shared" si="2"/>
        <v>0</v>
      </c>
      <c r="S13" t="e">
        <f>OR(#REF!&lt;100000,LEN(#REF!)=5)</f>
        <v>#REF!</v>
      </c>
    </row>
    <row r="14" spans="1:26" ht="15.75" x14ac:dyDescent="0.25">
      <c r="A14" s="84"/>
      <c r="B14" s="328"/>
      <c r="C14" s="323"/>
      <c r="D14" s="324"/>
      <c r="E14" s="323"/>
      <c r="F14" s="323"/>
      <c r="G14" s="325"/>
      <c r="H14" s="325"/>
      <c r="I14" s="325"/>
      <c r="J14" s="326" t="s">
        <v>39</v>
      </c>
      <c r="K14" s="326"/>
      <c r="L14" s="327"/>
      <c r="M14" s="327"/>
      <c r="N14" s="327"/>
      <c r="P14" t="b">
        <f t="shared" si="0"/>
        <v>1</v>
      </c>
      <c r="Q14" t="b">
        <f t="shared" si="1"/>
        <v>1</v>
      </c>
      <c r="R14" t="b">
        <f t="shared" si="2"/>
        <v>1</v>
      </c>
      <c r="S14" t="e">
        <f>OR(#REF!&lt;100000,LEN(#REF!)=5)</f>
        <v>#REF!</v>
      </c>
    </row>
    <row r="15" spans="1:26" ht="15.75" x14ac:dyDescent="0.25">
      <c r="A15" s="169"/>
      <c r="B15" s="328"/>
      <c r="C15" s="323"/>
      <c r="D15" s="324" t="str">
        <f t="shared" ref="D15:D30" si="3">IF(B15="S",IF(ISBLANK(E15),ROUND(C15*0.2/1.2,2),E15),"")</f>
        <v/>
      </c>
      <c r="E15" s="323"/>
      <c r="F15" s="329" t="s">
        <v>140</v>
      </c>
      <c r="G15" s="325" t="s">
        <v>140</v>
      </c>
      <c r="H15" s="325" t="s">
        <v>140</v>
      </c>
      <c r="I15" s="325" t="s">
        <v>140</v>
      </c>
      <c r="J15" s="326" t="s">
        <v>39</v>
      </c>
      <c r="K15" s="326"/>
      <c r="L15" s="327" t="s">
        <v>140</v>
      </c>
      <c r="M15" s="327"/>
      <c r="N15" s="327" t="s">
        <v>140</v>
      </c>
      <c r="P15" t="b">
        <f t="shared" si="0"/>
        <v>0</v>
      </c>
      <c r="Q15" t="b">
        <f t="shared" si="1"/>
        <v>0</v>
      </c>
      <c r="R15" t="b">
        <f t="shared" si="2"/>
        <v>0</v>
      </c>
      <c r="S15" t="e">
        <f>OR(#REF!&lt;100000,LEN(#REF!)=5)</f>
        <v>#REF!</v>
      </c>
    </row>
    <row r="16" spans="1:26" ht="15.75" x14ac:dyDescent="0.25">
      <c r="A16" s="169"/>
      <c r="B16" s="328"/>
      <c r="C16" s="323"/>
      <c r="D16" s="324" t="str">
        <f t="shared" si="3"/>
        <v/>
      </c>
      <c r="E16" s="323"/>
      <c r="F16" s="329" t="s">
        <v>140</v>
      </c>
      <c r="G16" s="325" t="s">
        <v>140</v>
      </c>
      <c r="H16" s="325" t="s">
        <v>140</v>
      </c>
      <c r="I16" s="325" t="s">
        <v>140</v>
      </c>
      <c r="J16" s="326" t="s">
        <v>39</v>
      </c>
      <c r="K16" s="326"/>
      <c r="L16" s="327" t="s">
        <v>140</v>
      </c>
      <c r="M16" s="327"/>
      <c r="N16" s="327" t="s">
        <v>140</v>
      </c>
      <c r="P16" t="b">
        <f t="shared" si="0"/>
        <v>0</v>
      </c>
      <c r="Q16" t="b">
        <f t="shared" si="1"/>
        <v>0</v>
      </c>
      <c r="R16" t="b">
        <f t="shared" si="2"/>
        <v>0</v>
      </c>
      <c r="S16" t="e">
        <f>OR(#REF!&lt;100000,LEN(#REF!)=5)</f>
        <v>#REF!</v>
      </c>
    </row>
    <row r="17" spans="1:19" ht="15.75" x14ac:dyDescent="0.25">
      <c r="A17" s="169"/>
      <c r="B17" s="328"/>
      <c r="C17" s="323"/>
      <c r="D17" s="324" t="str">
        <f t="shared" si="3"/>
        <v/>
      </c>
      <c r="E17" s="323"/>
      <c r="F17" s="329" t="s">
        <v>140</v>
      </c>
      <c r="G17" s="325" t="s">
        <v>140</v>
      </c>
      <c r="H17" s="325" t="s">
        <v>140</v>
      </c>
      <c r="I17" s="325" t="s">
        <v>140</v>
      </c>
      <c r="J17" s="326" t="s">
        <v>39</v>
      </c>
      <c r="K17" s="330"/>
      <c r="L17" s="327" t="s">
        <v>140</v>
      </c>
      <c r="M17" s="331"/>
      <c r="N17" s="327" t="s">
        <v>140</v>
      </c>
      <c r="P17" t="b">
        <f t="shared" si="0"/>
        <v>0</v>
      </c>
      <c r="Q17" t="b">
        <f t="shared" si="1"/>
        <v>0</v>
      </c>
      <c r="R17" t="b">
        <f t="shared" si="2"/>
        <v>0</v>
      </c>
      <c r="S17" t="e">
        <f>OR(#REF!&lt;100000,LEN(#REF!)=5)</f>
        <v>#REF!</v>
      </c>
    </row>
    <row r="18" spans="1:19" ht="15.75" x14ac:dyDescent="0.25">
      <c r="A18" s="169"/>
      <c r="B18" s="328"/>
      <c r="C18" s="323"/>
      <c r="D18" s="324" t="str">
        <f t="shared" si="3"/>
        <v/>
      </c>
      <c r="E18" s="323"/>
      <c r="F18" s="329"/>
      <c r="G18" s="325"/>
      <c r="H18" s="325"/>
      <c r="I18" s="325"/>
      <c r="J18" s="326" t="s">
        <v>39</v>
      </c>
      <c r="K18" s="326"/>
      <c r="L18" s="327"/>
      <c r="M18" s="327"/>
      <c r="N18" s="327"/>
      <c r="P18" t="b">
        <f t="shared" si="0"/>
        <v>1</v>
      </c>
      <c r="Q18" t="b">
        <f t="shared" si="1"/>
        <v>1</v>
      </c>
      <c r="R18" t="b">
        <f t="shared" si="2"/>
        <v>1</v>
      </c>
      <c r="S18" t="e">
        <f>OR(#REF!&lt;100000,LEN(#REF!)=5)</f>
        <v>#REF!</v>
      </c>
    </row>
    <row r="19" spans="1:19" ht="15.75" x14ac:dyDescent="0.25">
      <c r="A19" s="169"/>
      <c r="B19" s="328"/>
      <c r="C19" s="323"/>
      <c r="D19" s="324" t="str">
        <f t="shared" si="3"/>
        <v/>
      </c>
      <c r="E19" s="323"/>
      <c r="F19" s="329" t="s">
        <v>140</v>
      </c>
      <c r="G19" s="325"/>
      <c r="H19" s="325" t="s">
        <v>140</v>
      </c>
      <c r="I19" s="325" t="s">
        <v>140</v>
      </c>
      <c r="J19" s="326" t="s">
        <v>39</v>
      </c>
      <c r="K19" s="326"/>
      <c r="L19" s="327"/>
      <c r="M19" s="327"/>
      <c r="N19" s="327"/>
      <c r="P19" t="b">
        <f t="shared" si="0"/>
        <v>1</v>
      </c>
      <c r="Q19" t="b">
        <f t="shared" si="1"/>
        <v>0</v>
      </c>
      <c r="R19" t="b">
        <f t="shared" si="2"/>
        <v>0</v>
      </c>
      <c r="S19" t="e">
        <f>OR(#REF!&lt;100000,LEN(#REF!)=5)</f>
        <v>#REF!</v>
      </c>
    </row>
    <row r="20" spans="1:19" ht="15.75" x14ac:dyDescent="0.25">
      <c r="A20" s="169"/>
      <c r="B20" s="328"/>
      <c r="C20" s="323"/>
      <c r="D20" s="324" t="str">
        <f t="shared" si="3"/>
        <v/>
      </c>
      <c r="E20" s="323"/>
      <c r="F20" s="329" t="s">
        <v>140</v>
      </c>
      <c r="G20" s="325" t="s">
        <v>140</v>
      </c>
      <c r="H20" s="325" t="s">
        <v>140</v>
      </c>
      <c r="I20" s="325" t="s">
        <v>140</v>
      </c>
      <c r="J20" s="326" t="s">
        <v>39</v>
      </c>
      <c r="K20" s="326"/>
      <c r="L20" s="327"/>
      <c r="M20" s="327"/>
      <c r="N20" s="327"/>
      <c r="P20" t="b">
        <f t="shared" si="0"/>
        <v>0</v>
      </c>
      <c r="Q20" t="b">
        <f t="shared" si="1"/>
        <v>0</v>
      </c>
      <c r="R20" t="b">
        <f t="shared" si="2"/>
        <v>0</v>
      </c>
      <c r="S20" t="e">
        <f>OR(#REF!&lt;100000,LEN(#REF!)=5)</f>
        <v>#REF!</v>
      </c>
    </row>
    <row r="21" spans="1:19" ht="15.75" x14ac:dyDescent="0.25">
      <c r="A21" s="169"/>
      <c r="B21" s="328"/>
      <c r="C21" s="323"/>
      <c r="D21" s="324" t="str">
        <f t="shared" si="3"/>
        <v/>
      </c>
      <c r="E21" s="323"/>
      <c r="F21" s="329" t="s">
        <v>140</v>
      </c>
      <c r="G21" s="325" t="s">
        <v>140</v>
      </c>
      <c r="H21" s="325" t="s">
        <v>140</v>
      </c>
      <c r="I21" s="325" t="s">
        <v>140</v>
      </c>
      <c r="J21" s="326" t="s">
        <v>39</v>
      </c>
      <c r="K21" s="326"/>
      <c r="L21" s="327"/>
      <c r="M21" s="327"/>
      <c r="N21" s="327"/>
      <c r="P21" t="b">
        <f t="shared" si="0"/>
        <v>0</v>
      </c>
      <c r="Q21" t="b">
        <f t="shared" si="1"/>
        <v>0</v>
      </c>
      <c r="R21" t="b">
        <f t="shared" si="2"/>
        <v>0</v>
      </c>
      <c r="S21" t="e">
        <f>OR(#REF!&lt;100000,LEN(#REF!)=5)</f>
        <v>#REF!</v>
      </c>
    </row>
    <row r="22" spans="1:19" ht="15.75" x14ac:dyDescent="0.25">
      <c r="A22" s="169"/>
      <c r="B22" s="328"/>
      <c r="C22" s="323"/>
      <c r="D22" s="324" t="str">
        <f t="shared" si="3"/>
        <v/>
      </c>
      <c r="E22" s="323"/>
      <c r="F22" s="329" t="s">
        <v>140</v>
      </c>
      <c r="G22" s="325" t="s">
        <v>140</v>
      </c>
      <c r="H22" s="325" t="s">
        <v>140</v>
      </c>
      <c r="I22" s="325" t="s">
        <v>140</v>
      </c>
      <c r="J22" s="326" t="s">
        <v>39</v>
      </c>
      <c r="K22" s="326"/>
      <c r="L22" s="327"/>
      <c r="M22" s="327"/>
      <c r="N22" s="327"/>
      <c r="P22" t="b">
        <f t="shared" si="0"/>
        <v>0</v>
      </c>
      <c r="Q22" t="b">
        <f t="shared" si="1"/>
        <v>0</v>
      </c>
      <c r="R22" t="b">
        <f t="shared" si="2"/>
        <v>0</v>
      </c>
      <c r="S22" t="e">
        <f>OR(#REF!&lt;100000,LEN(#REF!)=5)</f>
        <v>#REF!</v>
      </c>
    </row>
    <row r="23" spans="1:19" ht="15.75" x14ac:dyDescent="0.25">
      <c r="A23" s="169"/>
      <c r="B23" s="328"/>
      <c r="C23" s="323"/>
      <c r="D23" s="324" t="str">
        <f t="shared" si="3"/>
        <v/>
      </c>
      <c r="E23" s="323"/>
      <c r="F23" s="329" t="s">
        <v>140</v>
      </c>
      <c r="G23" s="325" t="s">
        <v>140</v>
      </c>
      <c r="H23" s="325" t="s">
        <v>140</v>
      </c>
      <c r="I23" s="325" t="s">
        <v>140</v>
      </c>
      <c r="J23" s="326" t="s">
        <v>39</v>
      </c>
      <c r="K23" s="326"/>
      <c r="L23" s="327"/>
      <c r="M23" s="327"/>
      <c r="N23" s="327"/>
      <c r="P23" t="b">
        <f t="shared" si="0"/>
        <v>0</v>
      </c>
      <c r="Q23" t="b">
        <f t="shared" si="1"/>
        <v>0</v>
      </c>
      <c r="R23" t="b">
        <f t="shared" si="2"/>
        <v>0</v>
      </c>
      <c r="S23" t="e">
        <f>OR(#REF!&lt;100000,LEN(#REF!)=5)</f>
        <v>#REF!</v>
      </c>
    </row>
    <row r="24" spans="1:19" ht="15.75" x14ac:dyDescent="0.25">
      <c r="A24" s="169"/>
      <c r="B24" s="328"/>
      <c r="C24" s="323"/>
      <c r="D24" s="324" t="str">
        <f t="shared" si="3"/>
        <v/>
      </c>
      <c r="E24" s="323"/>
      <c r="F24" s="329" t="s">
        <v>140</v>
      </c>
      <c r="G24" s="325" t="s">
        <v>140</v>
      </c>
      <c r="H24" s="325" t="s">
        <v>140</v>
      </c>
      <c r="I24" s="325" t="s">
        <v>140</v>
      </c>
      <c r="J24" s="326" t="s">
        <v>39</v>
      </c>
      <c r="K24" s="326"/>
      <c r="L24" s="327"/>
      <c r="M24" s="327"/>
      <c r="N24" s="327"/>
      <c r="P24" t="b">
        <f t="shared" si="0"/>
        <v>0</v>
      </c>
      <c r="Q24" t="b">
        <f t="shared" si="1"/>
        <v>0</v>
      </c>
      <c r="R24" t="b">
        <f t="shared" si="2"/>
        <v>0</v>
      </c>
      <c r="S24" t="e">
        <f>OR(#REF!&lt;100000,LEN(#REF!)=5)</f>
        <v>#REF!</v>
      </c>
    </row>
    <row r="25" spans="1:19" ht="15.75" x14ac:dyDescent="0.25">
      <c r="A25" s="169"/>
      <c r="B25" s="328"/>
      <c r="C25" s="323"/>
      <c r="D25" s="324" t="str">
        <f t="shared" si="3"/>
        <v/>
      </c>
      <c r="E25" s="323"/>
      <c r="F25" s="329" t="s">
        <v>140</v>
      </c>
      <c r="G25" s="325" t="s">
        <v>140</v>
      </c>
      <c r="H25" s="325" t="s">
        <v>140</v>
      </c>
      <c r="I25" s="325" t="s">
        <v>140</v>
      </c>
      <c r="J25" s="326" t="s">
        <v>39</v>
      </c>
      <c r="K25" s="326"/>
      <c r="L25" s="327"/>
      <c r="M25" s="327"/>
      <c r="N25" s="327"/>
      <c r="P25" t="b">
        <f t="shared" si="0"/>
        <v>0</v>
      </c>
      <c r="Q25" t="b">
        <f t="shared" si="1"/>
        <v>0</v>
      </c>
      <c r="R25" t="b">
        <f t="shared" si="2"/>
        <v>0</v>
      </c>
      <c r="S25" t="e">
        <f>OR(#REF!&lt;100000,LEN(#REF!)=5)</f>
        <v>#REF!</v>
      </c>
    </row>
    <row r="26" spans="1:19" ht="15.75" x14ac:dyDescent="0.25">
      <c r="A26" s="169"/>
      <c r="B26" s="328"/>
      <c r="C26" s="323"/>
      <c r="D26" s="324" t="str">
        <f t="shared" si="3"/>
        <v/>
      </c>
      <c r="E26" s="323"/>
      <c r="F26" s="329" t="s">
        <v>140</v>
      </c>
      <c r="G26" s="325" t="s">
        <v>140</v>
      </c>
      <c r="H26" s="325" t="s">
        <v>140</v>
      </c>
      <c r="I26" s="325" t="s">
        <v>140</v>
      </c>
      <c r="J26" s="326" t="s">
        <v>39</v>
      </c>
      <c r="K26" s="326"/>
      <c r="L26" s="327"/>
      <c r="M26" s="327"/>
      <c r="N26" s="327"/>
      <c r="P26" t="b">
        <f t="shared" si="0"/>
        <v>0</v>
      </c>
      <c r="Q26" t="b">
        <f t="shared" si="1"/>
        <v>0</v>
      </c>
      <c r="R26" t="b">
        <f t="shared" si="2"/>
        <v>0</v>
      </c>
      <c r="S26" t="e">
        <f>OR(#REF!&lt;100000,LEN(#REF!)=5)</f>
        <v>#REF!</v>
      </c>
    </row>
    <row r="27" spans="1:19" ht="15.75" x14ac:dyDescent="0.25">
      <c r="A27" s="169"/>
      <c r="B27" s="328"/>
      <c r="C27" s="323"/>
      <c r="D27" s="324" t="str">
        <f t="shared" si="3"/>
        <v/>
      </c>
      <c r="E27" s="323"/>
      <c r="F27" s="329" t="s">
        <v>140</v>
      </c>
      <c r="G27" s="325" t="s">
        <v>140</v>
      </c>
      <c r="H27" s="325" t="s">
        <v>140</v>
      </c>
      <c r="I27" s="325" t="s">
        <v>140</v>
      </c>
      <c r="J27" s="326" t="s">
        <v>39</v>
      </c>
      <c r="K27" s="326"/>
      <c r="L27" s="327"/>
      <c r="M27" s="327"/>
      <c r="N27" s="327"/>
      <c r="P27" t="b">
        <f t="shared" si="0"/>
        <v>0</v>
      </c>
      <c r="Q27" t="b">
        <f t="shared" si="1"/>
        <v>0</v>
      </c>
      <c r="R27" t="b">
        <f t="shared" si="2"/>
        <v>0</v>
      </c>
      <c r="S27" t="e">
        <f>OR(#REF!&lt;100000,LEN(#REF!)=5)</f>
        <v>#REF!</v>
      </c>
    </row>
    <row r="28" spans="1:19" ht="15.75" x14ac:dyDescent="0.25">
      <c r="A28" s="169"/>
      <c r="B28" s="328"/>
      <c r="C28" s="323"/>
      <c r="D28" s="324" t="str">
        <f t="shared" si="3"/>
        <v/>
      </c>
      <c r="E28" s="323"/>
      <c r="F28" s="329" t="s">
        <v>140</v>
      </c>
      <c r="G28" s="325" t="s">
        <v>140</v>
      </c>
      <c r="H28" s="325" t="s">
        <v>140</v>
      </c>
      <c r="I28" s="325" t="s">
        <v>140</v>
      </c>
      <c r="J28" s="326" t="s">
        <v>39</v>
      </c>
      <c r="K28" s="326"/>
      <c r="L28" s="327"/>
      <c r="M28" s="327"/>
      <c r="N28" s="327"/>
      <c r="P28" t="b">
        <f t="shared" si="0"/>
        <v>0</v>
      </c>
      <c r="Q28" t="b">
        <f t="shared" si="1"/>
        <v>0</v>
      </c>
      <c r="R28" t="b">
        <f t="shared" si="2"/>
        <v>0</v>
      </c>
      <c r="S28" t="e">
        <f>OR(#REF!&lt;100000,LEN(#REF!)=5)</f>
        <v>#REF!</v>
      </c>
    </row>
    <row r="29" spans="1:19" ht="15.75" x14ac:dyDescent="0.25">
      <c r="A29" s="169"/>
      <c r="B29" s="328"/>
      <c r="C29" s="323"/>
      <c r="D29" s="324" t="str">
        <f t="shared" si="3"/>
        <v/>
      </c>
      <c r="E29" s="323"/>
      <c r="F29" s="329" t="s">
        <v>140</v>
      </c>
      <c r="G29" s="325" t="s">
        <v>140</v>
      </c>
      <c r="H29" s="325" t="s">
        <v>140</v>
      </c>
      <c r="I29" s="325" t="s">
        <v>140</v>
      </c>
      <c r="J29" s="326" t="s">
        <v>39</v>
      </c>
      <c r="K29" s="326"/>
      <c r="L29" s="327"/>
      <c r="M29" s="327"/>
      <c r="N29" s="327"/>
      <c r="P29" t="b">
        <f t="shared" si="0"/>
        <v>0</v>
      </c>
      <c r="Q29" t="b">
        <f t="shared" si="1"/>
        <v>0</v>
      </c>
      <c r="R29" t="b">
        <f t="shared" si="2"/>
        <v>0</v>
      </c>
      <c r="S29" t="e">
        <f>OR(#REF!&lt;100000,LEN(#REF!)=5)</f>
        <v>#REF!</v>
      </c>
    </row>
    <row r="30" spans="1:19" ht="16.5" thickBot="1" x14ac:dyDescent="0.3">
      <c r="A30" s="169"/>
      <c r="B30" s="328"/>
      <c r="C30" s="323"/>
      <c r="D30" s="185" t="str">
        <f t="shared" si="3"/>
        <v/>
      </c>
      <c r="E30" s="323"/>
      <c r="F30" s="329" t="s">
        <v>140</v>
      </c>
      <c r="G30" s="325" t="s">
        <v>140</v>
      </c>
      <c r="H30" s="325" t="s">
        <v>140</v>
      </c>
      <c r="I30" s="325" t="s">
        <v>140</v>
      </c>
      <c r="J30" s="326" t="s">
        <v>39</v>
      </c>
      <c r="K30" s="326"/>
      <c r="L30" s="327"/>
      <c r="M30" s="327"/>
      <c r="N30" s="327"/>
      <c r="P30" t="b">
        <f t="shared" si="0"/>
        <v>0</v>
      </c>
      <c r="Q30" t="b">
        <f t="shared" si="1"/>
        <v>0</v>
      </c>
      <c r="R30" t="b">
        <f t="shared" si="2"/>
        <v>0</v>
      </c>
      <c r="S30" t="e">
        <f>OR(#REF!&lt;100000,LEN(#REF!)=5)</f>
        <v>#REF!</v>
      </c>
    </row>
    <row r="31" spans="1:19" ht="13.5" thickBot="1" x14ac:dyDescent="0.25">
      <c r="A31" s="558" t="s">
        <v>34</v>
      </c>
      <c r="B31" s="559"/>
      <c r="C31" s="85">
        <f>SUM(C12:C30)</f>
        <v>275</v>
      </c>
      <c r="D31" s="85">
        <f>SUM(D12:D30)</f>
        <v>0</v>
      </c>
      <c r="E31" s="85"/>
      <c r="F31" s="85">
        <f>SUM(F12:F30)</f>
        <v>275</v>
      </c>
      <c r="G31" s="86"/>
      <c r="H31" s="86"/>
      <c r="I31" s="86"/>
      <c r="J31" s="93"/>
      <c r="K31" s="93"/>
      <c r="L31" s="87"/>
      <c r="M31" s="88"/>
      <c r="N31" s="89"/>
    </row>
    <row r="33" spans="2:3" x14ac:dyDescent="0.2">
      <c r="B33" s="549" t="s">
        <v>35</v>
      </c>
      <c r="C33" s="550"/>
    </row>
    <row r="34" spans="2:3" x14ac:dyDescent="0.2">
      <c r="B34" s="90" t="s">
        <v>36</v>
      </c>
      <c r="C34" s="91" t="s">
        <v>37</v>
      </c>
    </row>
    <row r="35" spans="2:3" x14ac:dyDescent="0.2">
      <c r="B35" s="90" t="s">
        <v>31</v>
      </c>
      <c r="C35" s="91" t="s">
        <v>38</v>
      </c>
    </row>
    <row r="36" spans="2:3" x14ac:dyDescent="0.2">
      <c r="B36" s="90" t="s">
        <v>39</v>
      </c>
      <c r="C36" s="91" t="s">
        <v>40</v>
      </c>
    </row>
    <row r="37" spans="2:3" x14ac:dyDescent="0.2">
      <c r="B37" s="78" t="s">
        <v>33</v>
      </c>
      <c r="C37" s="92" t="s">
        <v>41</v>
      </c>
    </row>
  </sheetData>
  <mergeCells count="6">
    <mergeCell ref="B33:C33"/>
    <mergeCell ref="B1:E1"/>
    <mergeCell ref="B3:E3"/>
    <mergeCell ref="G8:J8"/>
    <mergeCell ref="G9:J9"/>
    <mergeCell ref="A31:B31"/>
  </mergeCells>
  <conditionalFormatting sqref="J12:K30">
    <cfRule type="expression" priority="5" stopIfTrue="1">
      <formula>AND(SUM($P12:$T12)&gt;0,NOT(ISBLANK(J12)))</formula>
    </cfRule>
    <cfRule type="expression" dxfId="118" priority="6" stopIfTrue="1">
      <formula>SUM($P12:$T12)&gt;0</formula>
    </cfRule>
  </conditionalFormatting>
  <conditionalFormatting sqref="E5 C5 B1:E1 B3:E3 C12:C30">
    <cfRule type="expression" dxfId="117" priority="7" stopIfTrue="1">
      <formula>ISBLANK(B1)</formula>
    </cfRule>
  </conditionalFormatting>
  <conditionalFormatting sqref="L14:N16 L18:N30 M13:N13">
    <cfRule type="expression" dxfId="116" priority="8" stopIfTrue="1">
      <formula>AND(NOT(ISBLANK($C13)),ISBLANK(L13))</formula>
    </cfRule>
  </conditionalFormatting>
  <conditionalFormatting sqref="B12:B30">
    <cfRule type="expression" dxfId="115" priority="9" stopIfTrue="1">
      <formula>AND(NOT(ISBLANK(C12)),ISBLANK(B12))</formula>
    </cfRule>
  </conditionalFormatting>
  <conditionalFormatting sqref="A12:A30">
    <cfRule type="expression" dxfId="114" priority="10" stopIfTrue="1">
      <formula>AND(NOT(ISBLANK(C12)),ISBLANK(A12))</formula>
    </cfRule>
  </conditionalFormatting>
  <conditionalFormatting sqref="E12:E30">
    <cfRule type="expression" dxfId="113" priority="11" stopIfTrue="1">
      <formula>AND(NOT(ISBLANK(C12)),ISBLANK(E12),B12="S")</formula>
    </cfRule>
  </conditionalFormatting>
  <conditionalFormatting sqref="L12:N12">
    <cfRule type="expression" dxfId="112" priority="12" stopIfTrue="1">
      <formula>AND(NOT(ISBLANK($C17)),ISBLANK(L12))</formula>
    </cfRule>
  </conditionalFormatting>
  <conditionalFormatting sqref="N17">
    <cfRule type="expression" dxfId="111" priority="4" stopIfTrue="1">
      <formula>AND(NOT(ISBLANK($C17)),ISBLANK(N17))</formula>
    </cfRule>
  </conditionalFormatting>
  <conditionalFormatting sqref="L17">
    <cfRule type="expression" dxfId="110" priority="3" stopIfTrue="1">
      <formula>AND(NOT(ISBLANK($C17)),ISBLANK(L17))</formula>
    </cfRule>
  </conditionalFormatting>
  <conditionalFormatting sqref="L13">
    <cfRule type="expression" dxfId="109" priority="2" stopIfTrue="1">
      <formula>AND(NOT(ISBLANK($C18)),ISBLANK(L13))</formula>
    </cfRule>
  </conditionalFormatting>
  <conditionalFormatting sqref="F12:F14">
    <cfRule type="expression" dxfId="108" priority="1" stopIfTrue="1">
      <formula>ISBLANK(F12)</formula>
    </cfRule>
  </conditionalFormatting>
  <dataValidations count="4">
    <dataValidation type="list" allowBlank="1" showInputMessage="1" showErrorMessage="1" sqref="B12:B30" xr:uid="{C16FD93D-DC49-438A-A709-7223DB577943}">
      <formula1>$B$34:$B$37</formula1>
    </dataValidation>
    <dataValidation type="list" allowBlank="1" showInputMessage="1" showErrorMessage="1" sqref="B1:E1" xr:uid="{C4A3E247-F974-4A78-8CA3-F58D98DEE004}">
      <formula1>"BARCLAYCARD,CORPORATE CARD"</formula1>
    </dataValidation>
    <dataValidation type="date" allowBlank="1" showInputMessage="1" showErrorMessage="1" sqref="E5" xr:uid="{9EBA87DF-6374-4C23-BE29-1104EC10A3DE}">
      <formula1>C5+1</formula1>
      <formula2>NOW()</formula2>
    </dataValidation>
    <dataValidation type="date" allowBlank="1" showInputMessage="1" showErrorMessage="1" sqref="C5" xr:uid="{626E4FE7-849E-43B2-8121-90F17FEA23AB}">
      <formula1>NOW()-120</formula1>
      <formula2>NOW()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Facilities</vt:lpstr>
      <vt:lpstr>Family Support</vt:lpstr>
      <vt:lpstr>Family Support (2)</vt:lpstr>
      <vt:lpstr>Greenspace</vt:lpstr>
      <vt:lpstr>Housing</vt:lpstr>
      <vt:lpstr>JWS</vt:lpstr>
      <vt:lpstr>JWS1</vt:lpstr>
      <vt:lpstr>JWS2</vt:lpstr>
      <vt:lpstr>Legal</vt:lpstr>
      <vt:lpstr>Marketing</vt:lpstr>
      <vt:lpstr>Planning</vt:lpstr>
      <vt:lpstr>Theatre</vt:lpstr>
      <vt:lpstr>Theatre-1</vt:lpstr>
      <vt:lpstr>Example</vt:lpstr>
      <vt:lpstr>Sheet1</vt:lpstr>
    </vt:vector>
  </TitlesOfParts>
  <Manager/>
  <Company>SHBC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</dc:creator>
  <cp:keywords/>
  <dc:description/>
  <cp:lastModifiedBy>Michelle Smith</cp:lastModifiedBy>
  <cp:revision/>
  <dcterms:created xsi:type="dcterms:W3CDTF">2011-07-25T12:59:48Z</dcterms:created>
  <dcterms:modified xsi:type="dcterms:W3CDTF">2022-09-01T11:36:34Z</dcterms:modified>
  <cp:category/>
  <cp:contentStatus/>
</cp:coreProperties>
</file>