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mith\Box\Transactions\Transparency reporting\Procurement cards (PUBLISHED DIRECTLY TO WEB)\"/>
    </mc:Choice>
  </mc:AlternateContent>
  <xr:revisionPtr revIDLastSave="0" documentId="8_{7F2F88F8-EB79-434C-A3E1-ED3DD3D9C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r Parking" sheetId="38" r:id="rId1"/>
    <sheet name="Facilities" sheetId="40" r:id="rId2"/>
    <sheet name="Family Support" sheetId="5" r:id="rId3"/>
    <sheet name="Family Support (2)" sheetId="36" r:id="rId4"/>
    <sheet name="Greenspace" sheetId="11" r:id="rId5"/>
    <sheet name="Housing" sheetId="34" r:id="rId6"/>
    <sheet name="Housing 2" sheetId="39" r:id="rId7"/>
    <sheet name="JWS" sheetId="20" r:id="rId8"/>
    <sheet name="JWS1" sheetId="23" r:id="rId9"/>
    <sheet name="Marketing" sheetId="29" r:id="rId10"/>
    <sheet name="Theatre" sheetId="18" r:id="rId11"/>
    <sheet name="Theatre-1" sheetId="25" r:id="rId12"/>
    <sheet name="Example" sheetId="3" state="hidden" r:id="rId13"/>
    <sheet name="Sheet1" sheetId="4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0" l="1"/>
  <c r="D16" i="40"/>
  <c r="C16" i="40"/>
  <c r="S12" i="40"/>
  <c r="R12" i="40"/>
  <c r="Q12" i="40"/>
  <c r="P12" i="40"/>
  <c r="C12" i="38" l="1"/>
  <c r="S11" i="38"/>
  <c r="R11" i="38"/>
  <c r="Q11" i="38"/>
  <c r="P11" i="38"/>
  <c r="F15" i="25" l="1"/>
  <c r="D15" i="25"/>
  <c r="C15" i="25"/>
  <c r="R14" i="25"/>
  <c r="Q14" i="25"/>
  <c r="P14" i="25"/>
  <c r="O14" i="25"/>
  <c r="R13" i="25"/>
  <c r="Q13" i="25"/>
  <c r="P13" i="25"/>
  <c r="O13" i="25"/>
  <c r="F23" i="18" l="1"/>
  <c r="E28" i="18" s="1"/>
  <c r="D23" i="18"/>
  <c r="C23" i="18"/>
  <c r="R22" i="18"/>
  <c r="Q22" i="18"/>
  <c r="P22" i="18"/>
  <c r="O22" i="18"/>
  <c r="P21" i="18"/>
  <c r="O21" i="18"/>
  <c r="R20" i="18"/>
  <c r="Q20" i="18"/>
  <c r="P20" i="18"/>
  <c r="O20" i="18"/>
  <c r="P19" i="18"/>
  <c r="O19" i="18"/>
  <c r="Q18" i="18"/>
  <c r="P18" i="18"/>
  <c r="O18" i="18"/>
  <c r="Q17" i="18"/>
  <c r="P17" i="18"/>
  <c r="O17" i="18"/>
  <c r="R16" i="18"/>
  <c r="Q16" i="18"/>
  <c r="P16" i="18"/>
  <c r="O16" i="18"/>
  <c r="R14" i="18"/>
  <c r="Q14" i="18"/>
  <c r="P14" i="18"/>
  <c r="O14" i="18"/>
  <c r="R13" i="18"/>
  <c r="Q13" i="18"/>
  <c r="P13" i="18"/>
  <c r="O13" i="18"/>
  <c r="R12" i="18"/>
  <c r="Q12" i="18"/>
  <c r="P12" i="18"/>
  <c r="O12" i="18"/>
  <c r="R18" i="29" l="1"/>
  <c r="Q18" i="29"/>
  <c r="P18" i="29"/>
  <c r="R17" i="29"/>
  <c r="Q17" i="29"/>
  <c r="P17" i="29"/>
  <c r="F17" i="29"/>
  <c r="C17" i="29"/>
  <c r="R16" i="29"/>
  <c r="Q16" i="29"/>
  <c r="P16" i="29"/>
  <c r="F16" i="29"/>
  <c r="D16" i="29"/>
  <c r="R15" i="29"/>
  <c r="Q15" i="29"/>
  <c r="P15" i="29"/>
  <c r="F15" i="29"/>
  <c r="D15" i="29"/>
  <c r="R14" i="29"/>
  <c r="Q14" i="29"/>
  <c r="P14" i="29"/>
  <c r="F14" i="29"/>
  <c r="D14" i="29"/>
  <c r="D17" i="29" s="1"/>
  <c r="R13" i="29"/>
  <c r="Q13" i="29"/>
  <c r="P13" i="29"/>
  <c r="R12" i="29"/>
  <c r="Q12" i="29"/>
  <c r="P12" i="29"/>
  <c r="R11" i="29"/>
  <c r="Q11" i="29"/>
  <c r="P11" i="29"/>
  <c r="F21" i="29" l="1"/>
  <c r="F32" i="23"/>
  <c r="F38" i="23" s="1"/>
  <c r="D32" i="23"/>
  <c r="C32" i="23"/>
  <c r="E17" i="20" l="1"/>
  <c r="D15" i="20"/>
  <c r="D16" i="20" s="1"/>
  <c r="C15" i="20"/>
  <c r="F15" i="20" s="1"/>
  <c r="D13" i="20"/>
  <c r="F13" i="20" s="1"/>
  <c r="C13" i="20"/>
  <c r="C14" i="20" s="1"/>
  <c r="C16" i="20" l="1"/>
  <c r="F16" i="20" s="1"/>
  <c r="C17" i="20"/>
  <c r="D14" i="20"/>
  <c r="F14" i="20" s="1"/>
  <c r="F17" i="20" s="1"/>
  <c r="D17" i="20" l="1"/>
  <c r="F21" i="20" s="1"/>
  <c r="F17" i="39"/>
  <c r="D17" i="39"/>
  <c r="C17" i="39"/>
  <c r="S13" i="39"/>
  <c r="R13" i="39"/>
  <c r="Q13" i="39"/>
  <c r="P13" i="39"/>
  <c r="S12" i="39"/>
  <c r="R12" i="39"/>
  <c r="Q12" i="39"/>
  <c r="P12" i="39"/>
  <c r="F15" i="34" l="1"/>
  <c r="D15" i="34"/>
  <c r="C15" i="34"/>
  <c r="S14" i="34"/>
  <c r="R14" i="34"/>
  <c r="Q14" i="34"/>
  <c r="P14" i="34"/>
  <c r="S13" i="34"/>
  <c r="R13" i="34"/>
  <c r="Q13" i="34"/>
  <c r="P13" i="34"/>
  <c r="S12" i="34"/>
  <c r="R12" i="34"/>
  <c r="Q12" i="34"/>
  <c r="P12" i="34"/>
  <c r="C18" i="11"/>
  <c r="F17" i="11"/>
  <c r="D16" i="11"/>
  <c r="D18" i="11" s="1"/>
  <c r="F18" i="11" s="1"/>
  <c r="F15" i="11"/>
  <c r="S14" i="11"/>
  <c r="R14" i="11"/>
  <c r="Q14" i="11"/>
  <c r="P14" i="11"/>
  <c r="F14" i="11"/>
  <c r="F13" i="11"/>
  <c r="S12" i="11"/>
  <c r="R12" i="11"/>
  <c r="Q12" i="11"/>
  <c r="P12" i="11"/>
  <c r="F12" i="11"/>
  <c r="F16" i="11" l="1"/>
  <c r="E20" i="36"/>
  <c r="D20" i="36"/>
  <c r="C20" i="36"/>
  <c r="E24" i="5"/>
  <c r="D24" i="5"/>
  <c r="C24" i="5"/>
  <c r="E37" i="4" l="1"/>
  <c r="F37" i="4"/>
  <c r="D37" i="4"/>
  <c r="E33" i="4"/>
  <c r="F33" i="4"/>
  <c r="D33" i="4"/>
  <c r="E32" i="4"/>
  <c r="F32" i="4"/>
  <c r="D32" i="4"/>
  <c r="F26" i="4"/>
  <c r="D26" i="4"/>
  <c r="F24" i="4"/>
  <c r="D24" i="4"/>
  <c r="D25" i="4"/>
  <c r="D23" i="4"/>
  <c r="D20" i="4"/>
  <c r="D5" i="4"/>
  <c r="F5" i="4" s="1"/>
  <c r="F13" i="4"/>
  <c r="D11" i="4"/>
  <c r="F11" i="4" s="1"/>
  <c r="G26" i="4" s="1"/>
  <c r="F12" i="4"/>
  <c r="D10" i="4"/>
  <c r="F10" i="4" s="1"/>
  <c r="D9" i="4"/>
  <c r="F9" i="4" s="1"/>
  <c r="F4" i="4"/>
  <c r="G33" i="4" s="1"/>
  <c r="D8" i="4"/>
  <c r="F8" i="4" s="1"/>
  <c r="G25" i="4" s="1"/>
  <c r="D7" i="4"/>
  <c r="F7" i="4" s="1"/>
  <c r="F3" i="4"/>
  <c r="F2" i="4"/>
  <c r="D6" i="4"/>
  <c r="F6" i="4" s="1"/>
  <c r="G24" i="4" l="1"/>
  <c r="G32" i="4"/>
  <c r="G37" i="4"/>
  <c r="G23" i="4"/>
  <c r="E20" i="4"/>
  <c r="E23" i="4"/>
  <c r="G20" i="4"/>
  <c r="E25" i="4"/>
  <c r="E24" i="4"/>
  <c r="E26" i="4"/>
  <c r="F12" i="3" l="1"/>
  <c r="D13" i="3"/>
  <c r="F13" i="3" s="1"/>
  <c r="F14" i="3"/>
  <c r="D15" i="3"/>
  <c r="F15" i="3" s="1"/>
  <c r="F16" i="3"/>
  <c r="D17" i="3"/>
  <c r="F17" i="3" s="1"/>
  <c r="F18" i="3"/>
  <c r="F19" i="3"/>
  <c r="F20" i="3"/>
  <c r="F21" i="3"/>
  <c r="D22" i="3"/>
  <c r="F22" i="3" s="1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32" i="3" l="1"/>
  <c r="F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CE29ED67-C227-44CB-A2E1-D3D760E226AE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C0247BEE-4C1C-4D7F-8A13-41DBF224A246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11th of the month (Natwest); 12th of the month (Barclaycard)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2B998D7A-2F1C-4C47-A927-AA55D672CD58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11th of the month (Natwest); 12th of the month (Barclaycard)</t>
        </r>
      </text>
    </comment>
    <comment ref="E5" authorId="0" shapeId="0" xr:uid="{B9F3D88B-5A42-4DFE-961D-9022C4B19DBB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10th of the month (Natwest); 11th of the month (Barclaycard)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DC055547-01A4-40F4-B68C-8C7722B0B409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11th of the month (Natwest); 12th of the month (Barclaycard)</t>
        </r>
      </text>
    </comment>
    <comment ref="E5" authorId="0" shapeId="0" xr:uid="{3F0E512B-1998-4F55-96E4-86076B04D837}">
      <text>
        <r>
          <rPr>
            <b/>
            <sz val="9"/>
            <color indexed="81"/>
            <rFont val="Tahoma"/>
            <charset val="1"/>
          </rPr>
          <t>Michelle Smith:</t>
        </r>
        <r>
          <rPr>
            <sz val="9"/>
            <color indexed="81"/>
            <rFont val="Tahoma"/>
            <charset val="1"/>
          </rPr>
          <t xml:space="preserve">
10th of the month (Natwest); 11th of the month (Barclaycard)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Michelle Smith</author>
  </authors>
  <commentList>
    <comment ref="C5" authorId="0" shapeId="0" xr:uid="{6A87A447-1D71-47D1-9EB6-2F286E6D9124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11th of the month (Natwest); 12th of the month (Barclaycard)</t>
        </r>
      </text>
    </comment>
    <comment ref="E5" authorId="0" shapeId="0" xr:uid="{353CD95B-E178-430B-9F96-7B0C69F1A81B}">
      <text>
        <r>
          <rPr>
            <b/>
            <sz val="9"/>
            <color indexed="81"/>
            <rFont val="Tahoma"/>
            <family val="2"/>
          </rPr>
          <t>Michelle Smith:</t>
        </r>
        <r>
          <rPr>
            <sz val="9"/>
            <color indexed="81"/>
            <rFont val="Tahoma"/>
            <family val="2"/>
          </rPr>
          <t xml:space="preserve">
10th of the month (Natwest); 11th of the month (Barclaycard)</t>
        </r>
      </text>
    </comment>
  </commentList>
</comments>
</file>

<file path=xl/sharedStrings.xml><?xml version="1.0" encoding="utf-8"?>
<sst xmlns="http://schemas.openxmlformats.org/spreadsheetml/2006/main" count="1180" uniqueCount="304">
  <si>
    <t>CARD:</t>
  </si>
  <si>
    <t>BARCLAYCARD</t>
  </si>
  <si>
    <t>USER:</t>
  </si>
  <si>
    <t xml:space="preserve">Dates Covered </t>
  </si>
  <si>
    <t>from:</t>
  </si>
  <si>
    <t>to:</t>
  </si>
  <si>
    <t xml:space="preserve">Date </t>
  </si>
  <si>
    <t>VAT</t>
  </si>
  <si>
    <t>Gross</t>
  </si>
  <si>
    <t>Manual VAT</t>
  </si>
  <si>
    <t>Net</t>
  </si>
  <si>
    <t>Account Code</t>
  </si>
  <si>
    <t xml:space="preserve">Department </t>
  </si>
  <si>
    <t>Description</t>
  </si>
  <si>
    <t>Supplier</t>
  </si>
  <si>
    <t>Merchant Category</t>
  </si>
  <si>
    <t xml:space="preserve">of </t>
  </si>
  <si>
    <t>Code</t>
  </si>
  <si>
    <t>Amount</t>
  </si>
  <si>
    <t>Override</t>
  </si>
  <si>
    <t xml:space="preserve">incurring the </t>
  </si>
  <si>
    <t>Summary of the purpose of the expenditure</t>
  </si>
  <si>
    <t>e.g. computers, software etc</t>
  </si>
  <si>
    <t>Transaction</t>
  </si>
  <si>
    <t>S, E, Z, O</t>
  </si>
  <si>
    <t>£</t>
  </si>
  <si>
    <t>CCentre</t>
  </si>
  <si>
    <t>ACode</t>
  </si>
  <si>
    <t>Classification</t>
  </si>
  <si>
    <t>expenditure</t>
  </si>
  <si>
    <t>T</t>
  </si>
  <si>
    <t>O</t>
  </si>
  <si>
    <t>Amazon</t>
  </si>
  <si>
    <t>Z</t>
  </si>
  <si>
    <t>Totals</t>
  </si>
  <si>
    <t>VAT indicators</t>
  </si>
  <si>
    <t>E</t>
  </si>
  <si>
    <t>Exempt</t>
  </si>
  <si>
    <t>Outside Scope</t>
  </si>
  <si>
    <t>S</t>
  </si>
  <si>
    <t>Standard Rated</t>
  </si>
  <si>
    <t>Zero Rated</t>
  </si>
  <si>
    <t>CORPORATE CARD</t>
  </si>
  <si>
    <t>Mrs Rita Hall</t>
  </si>
  <si>
    <t>Order</t>
  </si>
  <si>
    <t>No</t>
  </si>
  <si>
    <t>eg: Name, Item, event &amp; venue,</t>
  </si>
  <si>
    <t>PA</t>
  </si>
  <si>
    <t>CC</t>
  </si>
  <si>
    <t>AC</t>
  </si>
  <si>
    <t>JOB</t>
  </si>
  <si>
    <t>CF2149</t>
  </si>
  <si>
    <t>CISM Review 2011 Manual &amp; Q &amp; As</t>
  </si>
  <si>
    <t>itgovernance</t>
  </si>
  <si>
    <t>VAT only on shipping</t>
  </si>
  <si>
    <t>CF2158</t>
  </si>
  <si>
    <t>Battery for Phone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</si>
  <si>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</si>
  <si>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</si>
  <si>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</si>
  <si>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</si>
  <si>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</si>
  <si>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</si>
  <si>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</si>
  <si>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Accomodation for xyz, 3 nights</t>
  </si>
  <si>
    <t>Travelodge</t>
  </si>
  <si>
    <t>CF2156</t>
  </si>
  <si>
    <t>LPT renewal fees</t>
  </si>
  <si>
    <t>EC-Council Int. Ltd  USA</t>
  </si>
  <si>
    <t>CF2143</t>
  </si>
  <si>
    <t>New Book for xyz</t>
  </si>
  <si>
    <t>CF2167</t>
  </si>
  <si>
    <t>Xyz - Rail Fare - to abc</t>
  </si>
  <si>
    <t>South Western Trains</t>
  </si>
  <si>
    <t>CF2137</t>
  </si>
  <si>
    <t>30 sheets foam board</t>
  </si>
  <si>
    <t>The Foamboard Store</t>
  </si>
  <si>
    <t>cc</t>
  </si>
  <si>
    <t>GL</t>
  </si>
  <si>
    <t>20.07.17</t>
  </si>
  <si>
    <t>21.07.17</t>
  </si>
  <si>
    <t>26.07.17</t>
  </si>
  <si>
    <t>o</t>
  </si>
  <si>
    <t>15.07.17</t>
  </si>
  <si>
    <t>s</t>
  </si>
  <si>
    <t>29.07.17</t>
  </si>
  <si>
    <t>31.07.17</t>
  </si>
  <si>
    <t>04.08.17</t>
  </si>
  <si>
    <t>z</t>
  </si>
  <si>
    <t>gross</t>
  </si>
  <si>
    <t xml:space="preserve">vat </t>
  </si>
  <si>
    <t>net</t>
  </si>
  <si>
    <t>standard</t>
  </si>
  <si>
    <t>outside</t>
  </si>
  <si>
    <t>x=zero</t>
  </si>
  <si>
    <t>Theatre</t>
  </si>
  <si>
    <t>11BAR</t>
  </si>
  <si>
    <t>R</t>
  </si>
  <si>
    <t>Reduced rated</t>
  </si>
  <si>
    <t xml:space="preserve"> </t>
  </si>
  <si>
    <t>Facebook</t>
  </si>
  <si>
    <t>Advertising</t>
  </si>
  <si>
    <t>JWS</t>
  </si>
  <si>
    <t>Barclaycard - Procurement Card</t>
  </si>
  <si>
    <t>Subscription</t>
  </si>
  <si>
    <t>Booker</t>
  </si>
  <si>
    <t>Communications &amp; Engagement</t>
  </si>
  <si>
    <t>iStock</t>
  </si>
  <si>
    <t>Housing</t>
  </si>
  <si>
    <t>Greenspace</t>
  </si>
  <si>
    <t>Wilko</t>
  </si>
  <si>
    <t>Gross Amount</t>
  </si>
  <si>
    <t>VAT Amount</t>
  </si>
  <si>
    <t>Net Amount</t>
  </si>
  <si>
    <t>Family Support - Syrian Resettlement</t>
  </si>
  <si>
    <t>to</t>
  </si>
  <si>
    <t>SSE</t>
  </si>
  <si>
    <t>Projects</t>
  </si>
  <si>
    <t>Theatre Marketing</t>
  </si>
  <si>
    <t>Event and show promotion</t>
  </si>
  <si>
    <t>Marketing</t>
  </si>
  <si>
    <t>FRONT</t>
  </si>
  <si>
    <t xml:space="preserve">Monthly Spotify payment </t>
  </si>
  <si>
    <t>Spotify</t>
  </si>
  <si>
    <t>Music</t>
  </si>
  <si>
    <t>Family Support</t>
  </si>
  <si>
    <t>Ikea</t>
  </si>
  <si>
    <t>Food</t>
  </si>
  <si>
    <t>0</t>
  </si>
  <si>
    <t>Costa</t>
  </si>
  <si>
    <t>C05</t>
  </si>
  <si>
    <t>Environment &amp; Community - Housing</t>
  </si>
  <si>
    <t>Surrey CC</t>
  </si>
  <si>
    <t>Statutory Bodies</t>
  </si>
  <si>
    <t>Supplies</t>
  </si>
  <si>
    <t>SPLIT</t>
  </si>
  <si>
    <t>Hancocks</t>
  </si>
  <si>
    <t>Museum</t>
  </si>
  <si>
    <t>Cleaning materials</t>
  </si>
  <si>
    <t>Cleaning supplies</t>
  </si>
  <si>
    <t>PARTY</t>
  </si>
  <si>
    <t>4202</t>
  </si>
  <si>
    <t>Stationery</t>
  </si>
  <si>
    <t>Facilities</t>
  </si>
  <si>
    <t>Maintenance</t>
  </si>
  <si>
    <t>4020</t>
  </si>
  <si>
    <t>4001</t>
  </si>
  <si>
    <t>Elections</t>
  </si>
  <si>
    <t xml:space="preserve">Letter opener </t>
  </si>
  <si>
    <t xml:space="preserve">Postroom-online </t>
  </si>
  <si>
    <t>Equipment</t>
  </si>
  <si>
    <t>Emergency Planning</t>
  </si>
  <si>
    <t>Storage Boxes</t>
  </si>
  <si>
    <t>Storage</t>
  </si>
  <si>
    <t xml:space="preserve">Clipboards </t>
  </si>
  <si>
    <t>Paperstone</t>
  </si>
  <si>
    <t>Internal Mail Envelopes</t>
  </si>
  <si>
    <t>Office Staionery</t>
  </si>
  <si>
    <t>10/6/2022</t>
  </si>
  <si>
    <t>items for new refugee family</t>
  </si>
  <si>
    <t>Argos</t>
  </si>
  <si>
    <t>curtains</t>
  </si>
  <si>
    <t>household items</t>
  </si>
  <si>
    <t>Line 11 order cancelled by Argos</t>
  </si>
  <si>
    <t>delivery of iterms for refugee family</t>
  </si>
  <si>
    <t>Anyvan</t>
  </si>
  <si>
    <t>delivery of items from storage to refugee family</t>
  </si>
  <si>
    <t>british heart foundation</t>
  </si>
  <si>
    <t>x2 sofas and side table</t>
  </si>
  <si>
    <t>MISSING RECEIPT</t>
  </si>
  <si>
    <t>Household items for new Syrian family</t>
  </si>
  <si>
    <t>Wilkinson</t>
  </si>
  <si>
    <t>home items</t>
  </si>
  <si>
    <t>taxi for new refugee family</t>
  </si>
  <si>
    <t>Airport Cars</t>
  </si>
  <si>
    <t>taxi for new refugee family heathrow - Addlestone</t>
  </si>
  <si>
    <t>home items for new refugee family</t>
  </si>
  <si>
    <t>mattress and bed slats</t>
  </si>
  <si>
    <t>ARAP scheme</t>
  </si>
  <si>
    <t>deposit and first month rent for Mr and Mrs Mataachi</t>
  </si>
  <si>
    <t>Vivid Housing</t>
  </si>
  <si>
    <t>food shopping for new refugee family</t>
  </si>
  <si>
    <t>Asda</t>
  </si>
  <si>
    <t>food shopping for family arrival</t>
  </si>
  <si>
    <t>houehold items for new family</t>
  </si>
  <si>
    <t>x2 bins, x2 stockpots, bath mat, scissors</t>
  </si>
  <si>
    <t>sim cards for new family</t>
  </si>
  <si>
    <t>Lebara</t>
  </si>
  <si>
    <t>x2 sim cards</t>
  </si>
  <si>
    <t>10/06/2022</t>
  </si>
  <si>
    <t>RMRUF UKRS TEAM (RE-CHARGE)</t>
  </si>
  <si>
    <t>CURTAINS</t>
  </si>
  <si>
    <t>AMAZON</t>
  </si>
  <si>
    <t>HOUSEHOLD</t>
  </si>
  <si>
    <t>CURTAIN POLE &amp; TV BRACKET</t>
  </si>
  <si>
    <t>ARGOS</t>
  </si>
  <si>
    <t>CURTAIN POLES X 3</t>
  </si>
  <si>
    <t>SIM CARDS</t>
  </si>
  <si>
    <t>SOFTWARE</t>
  </si>
  <si>
    <t>KITCHEN ITEMS</t>
  </si>
  <si>
    <t>CURTAINS &amp; KETTLE</t>
  </si>
  <si>
    <t>CURTAIN POLE</t>
  </si>
  <si>
    <t>IRON &amp; IRONING BOARD</t>
  </si>
  <si>
    <t xml:space="preserve">Family Support </t>
  </si>
  <si>
    <t>18.05.22</t>
  </si>
  <si>
    <t>Enviromental</t>
  </si>
  <si>
    <t>PPE chain saw helmet</t>
  </si>
  <si>
    <t>DD Hire Services</t>
  </si>
  <si>
    <t>PPE</t>
  </si>
  <si>
    <t>27.05.22</t>
  </si>
  <si>
    <t>Keys for new secutiry company</t>
  </si>
  <si>
    <t>Guardwell Securities</t>
  </si>
  <si>
    <t>security</t>
  </si>
  <si>
    <t>30.05.22</t>
  </si>
  <si>
    <t>31.05.22</t>
  </si>
  <si>
    <t>PH test kit and quadrats Apprentice course</t>
  </si>
  <si>
    <t>Wildcare Ltd</t>
  </si>
  <si>
    <t>Misc</t>
  </si>
  <si>
    <t>04.06.22</t>
  </si>
  <si>
    <t>Toliet Rolls FLP</t>
  </si>
  <si>
    <t>Seldram Supplies</t>
  </si>
  <si>
    <t>Cleaning Sipplies</t>
  </si>
  <si>
    <t>06.06.22</t>
  </si>
  <si>
    <t>MOT for SANG vehicle</t>
  </si>
  <si>
    <t>Warren Garage Ltd</t>
  </si>
  <si>
    <t>Vehicle Maint</t>
  </si>
  <si>
    <t>Payment for vehicle crossover at 50 Eaton Road</t>
  </si>
  <si>
    <t>Payment for death certificates for assisted funeral</t>
  </si>
  <si>
    <t>Frimley Reegister Office</t>
  </si>
  <si>
    <t>17.05.22</t>
  </si>
  <si>
    <t>Refreshments for 1-1</t>
  </si>
  <si>
    <t>Refreshments</t>
  </si>
  <si>
    <t>26.05.22</t>
  </si>
  <si>
    <t>Waitrose</t>
  </si>
  <si>
    <t>Cleaning items for Connaught Court</t>
  </si>
  <si>
    <t>17.03.22</t>
  </si>
  <si>
    <t>Utility Credit</t>
  </si>
  <si>
    <t>Energy/Fuel</t>
  </si>
  <si>
    <t>25.5.2022</t>
  </si>
  <si>
    <t>Padlocks for Tandridge DMR work</t>
  </si>
  <si>
    <t>Lock Shop Direct</t>
  </si>
  <si>
    <t>Hardwear supplies</t>
  </si>
  <si>
    <t>7.6.2022</t>
  </si>
  <si>
    <t xml:space="preserve">SEP Ongoing Comms </t>
  </si>
  <si>
    <t xml:space="preserve">Advertising </t>
  </si>
  <si>
    <t>iStock Signature subscription pack</t>
  </si>
  <si>
    <t>Strategy and Business Management</t>
  </si>
  <si>
    <t>Mobile waste and recycling containers - Safety and health requirements</t>
  </si>
  <si>
    <t>BSI Standards LTD</t>
  </si>
  <si>
    <t>Health &amp; Safety</t>
  </si>
  <si>
    <t>Projects team</t>
  </si>
  <si>
    <t>Recycling bags x150 - £315</t>
  </si>
  <si>
    <t>Sackmaker.com</t>
  </si>
  <si>
    <t>JWS - WYW other promo</t>
  </si>
  <si>
    <t>Google ads</t>
  </si>
  <si>
    <t>SEP - Own Your Impact</t>
  </si>
  <si>
    <t xml:space="preserve">JWS Ongoing Comms </t>
  </si>
  <si>
    <t>JWS Own Your Impact</t>
  </si>
  <si>
    <t>SEP Own Your Impact</t>
  </si>
  <si>
    <t>SEP Compost bin sales</t>
  </si>
  <si>
    <t xml:space="preserve"> SEP Own Your Impact</t>
  </si>
  <si>
    <t>Flier display stands</t>
  </si>
  <si>
    <t>SPLIT see column "O"</t>
  </si>
  <si>
    <t>112/4207 £401.01 (Theatre) 206/4020/20603 £88.53 (Squish) 449/4200 Comedy £93.41; 440/4020 Surrey Heath Show £117.05</t>
  </si>
  <si>
    <t>47207</t>
  </si>
  <si>
    <t>Communications and Engagement</t>
  </si>
  <si>
    <t>Fencing for beacon lighting safety</t>
  </si>
  <si>
    <t>Surrey Hire</t>
  </si>
  <si>
    <t>equipment</t>
  </si>
  <si>
    <t>472</t>
  </si>
  <si>
    <t>Toilets for outdoor event</t>
  </si>
  <si>
    <t>TC Loo Hire</t>
  </si>
  <si>
    <t>112/4207 £625.57;  449/4200 £40.14;  472/4020/47207  £34.29</t>
  </si>
  <si>
    <t>4207</t>
  </si>
  <si>
    <t>Cleaning supplies for Squish</t>
  </si>
  <si>
    <t>Sainsbury's</t>
  </si>
  <si>
    <t>Cleaning</t>
  </si>
  <si>
    <t>Missing receipt</t>
  </si>
  <si>
    <t>Spotlight Casting Fee</t>
  </si>
  <si>
    <t>Spotlight</t>
  </si>
  <si>
    <t>Professional Fees</t>
  </si>
  <si>
    <t>Craft items for activities</t>
  </si>
  <si>
    <t>Craft Supplies</t>
  </si>
  <si>
    <t>Awaiting receipt from Musuem</t>
  </si>
  <si>
    <t>Magnetic strip</t>
  </si>
  <si>
    <t>Kids Party Food</t>
  </si>
  <si>
    <t>BOXOF</t>
  </si>
  <si>
    <t>Signage and Poster holders</t>
  </si>
  <si>
    <t>UK POS</t>
  </si>
  <si>
    <t>Bar grab bags</t>
  </si>
  <si>
    <t>Bar stock</t>
  </si>
  <si>
    <t>Bar stock - spirits and snacks</t>
  </si>
  <si>
    <t>Train fare to Reading for Meeting</t>
  </si>
  <si>
    <t>GWR</t>
  </si>
  <si>
    <t>Travel</t>
  </si>
  <si>
    <t>Weed killer</t>
  </si>
  <si>
    <t>10th June 2022</t>
  </si>
  <si>
    <t>Credit card terminal receipt rolls</t>
  </si>
  <si>
    <t>Costco</t>
  </si>
  <si>
    <t>Parking Services</t>
  </si>
  <si>
    <t>Tax for RO06GXT</t>
  </si>
  <si>
    <t>DVLA</t>
  </si>
  <si>
    <t>VEHCILE TAX</t>
  </si>
  <si>
    <t>Car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</si>
</sst>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164" formatCode="00"/>
    <numFmt numFmtId="165" formatCode="000"/>
    <numFmt numFmtId="166" formatCode="00000"/>
    <numFmt numFmtId="167" formatCode="[$-409]d\-mmm\-yy;@"/>
    <numFmt numFmtId="168" formatCode="d\ mmm\ yyyy\ hh:mm"/>
    <numFmt numFmtId="169" formatCode="d&quot;-&quot;mmm&quot;-&quot;yy"/>
    <numFmt numFmtId="170" formatCode="&quot;£&quot;#,##0.00"/>
  </numFmts>
  <fonts count="26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8"/>
      <name val="Helvetica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sz val="12"/>
      <color rgb="FF0D0D0D"/>
      <name val="Times New Roman"/>
      <family val="1"/>
    </font>
    <font>
      <sz val="12"/>
      <name val="Arial"/>
      <family val="2"/>
    </font>
    <font>
      <sz val="10"/>
      <color rgb="FFFF0000"/>
      <name val="Arial"/>
      <family val="2"/>
    </font>
    <font>
      <sz val="11"/>
      <color rgb="FF444444"/>
      <name val="Calibri"/>
      <family val="2"/>
      <charset val="1"/>
    </font>
    <font>
      <sz val="12"/>
      <color rgb="FF000000"/>
      <name val="Calibri"/>
      <family val="2"/>
    </font>
    <font>
      <sz val="9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 applyNumberFormat="0" applyFill="0" applyBorder="0" applyProtection="0">
      <alignment vertical="top" wrapText="1"/>
    </xf>
  </cellStyleXfs>
  <cellXfs count="482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Protection="1"/>
    <xf numFmtId="14" fontId="0" fillId="0" borderId="17" xfId="0" applyNumberFormat="1" applyFill="1" applyBorder="1" applyProtection="1">
      <protection locked="0"/>
    </xf>
    <xf numFmtId="4" fontId="0" fillId="0" borderId="2" xfId="0" applyNumberFormat="1" applyFill="1" applyBorder="1" applyAlignment="1" applyProtection="1">
      <protection locked="0"/>
    </xf>
    <xf numFmtId="4" fontId="6" fillId="0" borderId="25" xfId="0" applyNumberFormat="1" applyFont="1" applyFill="1" applyBorder="1" applyProtection="1"/>
    <xf numFmtId="1" fontId="6" fillId="0" borderId="17" xfId="0" applyNumberFormat="1" applyFont="1" applyFill="1" applyBorder="1" applyProtection="1"/>
    <xf numFmtId="0" fontId="1" fillId="0" borderId="25" xfId="0" applyFont="1" applyFill="1" applyBorder="1" applyAlignment="1" applyProtection="1"/>
    <xf numFmtId="0" fontId="1" fillId="0" borderId="7" xfId="0" applyFont="1" applyFill="1" applyBorder="1" applyAlignment="1" applyProtection="1"/>
    <xf numFmtId="4" fontId="0" fillId="0" borderId="0" xfId="0" applyNumberFormat="1"/>
    <xf numFmtId="4" fontId="0" fillId="2" borderId="2" xfId="0" applyNumberForma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1" fontId="6" fillId="0" borderId="2" xfId="0" applyNumberFormat="1" applyFont="1" applyBorder="1"/>
    <xf numFmtId="49" fontId="10" fillId="4" borderId="50" xfId="0" applyNumberFormat="1" applyFont="1" applyFill="1" applyBorder="1" applyAlignment="1">
      <alignment horizontal="center" wrapText="1"/>
    </xf>
    <xf numFmtId="49" fontId="10" fillId="4" borderId="50" xfId="0" applyNumberFormat="1" applyFont="1" applyFill="1" applyBorder="1" applyAlignment="1">
      <alignment horizontal="right"/>
    </xf>
    <xf numFmtId="49" fontId="10" fillId="4" borderId="67" xfId="0" applyNumberFormat="1" applyFont="1" applyFill="1" applyBorder="1" applyAlignment="1">
      <alignment horizontal="center"/>
    </xf>
    <xf numFmtId="49" fontId="10" fillId="4" borderId="68" xfId="0" applyNumberFormat="1" applyFont="1" applyFill="1" applyBorder="1" applyAlignment="1">
      <alignment horizontal="center"/>
    </xf>
    <xf numFmtId="49" fontId="10" fillId="4" borderId="72" xfId="0" applyNumberFormat="1" applyFont="1" applyFill="1" applyBorder="1" applyAlignment="1">
      <alignment horizontal="center"/>
    </xf>
    <xf numFmtId="49" fontId="10" fillId="4" borderId="73" xfId="0" applyNumberFormat="1" applyFont="1" applyFill="1" applyBorder="1" applyAlignment="1">
      <alignment horizontal="center"/>
    </xf>
    <xf numFmtId="49" fontId="10" fillId="4" borderId="74" xfId="0" applyNumberFormat="1" applyFont="1" applyFill="1" applyBorder="1" applyAlignment="1">
      <alignment horizontal="center"/>
    </xf>
    <xf numFmtId="49" fontId="11" fillId="4" borderId="79" xfId="0" applyNumberFormat="1" applyFont="1" applyFill="1" applyBorder="1" applyAlignment="1">
      <alignment horizontal="center"/>
    </xf>
    <xf numFmtId="49" fontId="12" fillId="4" borderId="50" xfId="0" applyNumberFormat="1" applyFont="1" applyFill="1" applyBorder="1" applyAlignment="1">
      <alignment horizontal="center"/>
    </xf>
    <xf numFmtId="49" fontId="10" fillId="4" borderId="79" xfId="0" applyNumberFormat="1" applyFont="1" applyFill="1" applyBorder="1" applyAlignment="1">
      <alignment horizontal="center"/>
    </xf>
    <xf numFmtId="49" fontId="13" fillId="4" borderId="50" xfId="0" applyNumberFormat="1" applyFont="1" applyFill="1" applyBorder="1" applyAlignment="1">
      <alignment horizontal="center"/>
    </xf>
    <xf numFmtId="49" fontId="13" fillId="4" borderId="50" xfId="0" applyNumberFormat="1" applyFont="1" applyFill="1" applyBorder="1" applyAlignment="1">
      <alignment horizontal="left"/>
    </xf>
    <xf numFmtId="164" fontId="13" fillId="4" borderId="50" xfId="0" applyNumberFormat="1" applyFont="1" applyFill="1" applyBorder="1" applyAlignment="1">
      <alignment horizontal="center"/>
    </xf>
    <xf numFmtId="164" fontId="13" fillId="4" borderId="50" xfId="0" applyNumberFormat="1" applyFont="1" applyFill="1" applyBorder="1" applyAlignment="1">
      <alignment horizontal="left"/>
    </xf>
    <xf numFmtId="0" fontId="1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right"/>
    </xf>
    <xf numFmtId="15" fontId="6" fillId="0" borderId="0" xfId="0" applyNumberFormat="1" applyFont="1"/>
    <xf numFmtId="0" fontId="6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42" xfId="0" applyFont="1" applyBorder="1"/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0" fillId="0" borderId="14" xfId="0" applyBorder="1"/>
    <xf numFmtId="14" fontId="6" fillId="0" borderId="17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4" fontId="6" fillId="0" borderId="2" xfId="0" applyNumberFormat="1" applyFont="1" applyBorder="1" applyProtection="1">
      <protection locked="0"/>
    </xf>
    <xf numFmtId="1" fontId="6" fillId="0" borderId="35" xfId="0" applyNumberFormat="1" applyFont="1" applyBorder="1"/>
    <xf numFmtId="164" fontId="2" fillId="0" borderId="26" xfId="1" applyNumberFormat="1" applyFont="1" applyBorder="1" applyAlignment="1">
      <alignment horizontal="center"/>
    </xf>
    <xf numFmtId="164" fontId="2" fillId="0" borderId="2" xfId="1" applyNumberFormat="1" applyFont="1" applyBorder="1" applyAlignment="1" applyProtection="1">
      <alignment horizontal="left"/>
      <protection locked="0"/>
    </xf>
    <xf numFmtId="1" fontId="6" fillId="0" borderId="17" xfId="0" applyNumberFormat="1" applyFont="1" applyBorder="1"/>
    <xf numFmtId="14" fontId="0" fillId="0" borderId="17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/>
    <xf numFmtId="4" fontId="1" fillId="0" borderId="19" xfId="0" applyNumberFormat="1" applyFont="1" applyBorder="1"/>
    <xf numFmtId="1" fontId="1" fillId="0" borderId="19" xfId="0" applyNumberFormat="1" applyFont="1" applyBorder="1"/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42" xfId="0" applyBorder="1"/>
    <xf numFmtId="167" fontId="1" fillId="0" borderId="2" xfId="0" applyNumberFormat="1" applyFont="1" applyBorder="1" applyAlignment="1" applyProtection="1">
      <alignment horizontal="center"/>
      <protection locked="0"/>
    </xf>
    <xf numFmtId="167" fontId="1" fillId="0" borderId="2" xfId="0" applyNumberFormat="1" applyFont="1" applyBorder="1" applyAlignment="1">
      <alignment horizontal="right"/>
    </xf>
    <xf numFmtId="4" fontId="6" fillId="0" borderId="2" xfId="0" applyNumberFormat="1" applyFont="1" applyBorder="1"/>
    <xf numFmtId="164" fontId="2" fillId="0" borderId="2" xfId="2" applyNumberFormat="1" applyFont="1" applyBorder="1" applyAlignment="1">
      <alignment horizontal="center"/>
    </xf>
    <xf numFmtId="164" fontId="2" fillId="0" borderId="2" xfId="2" applyNumberFormat="1" applyFont="1" applyBorder="1" applyAlignment="1" applyProtection="1">
      <alignment horizontal="center"/>
      <protection locked="0"/>
    </xf>
    <xf numFmtId="164" fontId="2" fillId="0" borderId="2" xfId="2" applyNumberFormat="1" applyFont="1" applyBorder="1" applyAlignment="1" applyProtection="1">
      <alignment horizontal="left"/>
      <protection locked="0"/>
    </xf>
    <xf numFmtId="1" fontId="6" fillId="0" borderId="2" xfId="0" quotePrefix="1" applyNumberFormat="1" applyFont="1" applyBorder="1"/>
    <xf numFmtId="164" fontId="2" fillId="0" borderId="2" xfId="1" applyNumberFormat="1" applyFont="1" applyBorder="1" applyAlignment="1">
      <alignment horizontal="center"/>
    </xf>
    <xf numFmtId="0" fontId="0" fillId="0" borderId="18" xfId="0" applyBorder="1"/>
    <xf numFmtId="49" fontId="10" fillId="4" borderId="50" xfId="0" applyNumberFormat="1" applyFont="1" applyFill="1" applyBorder="1"/>
    <xf numFmtId="0" fontId="11" fillId="4" borderId="43" xfId="0" applyFont="1" applyFill="1" applyBorder="1"/>
    <xf numFmtId="0" fontId="11" fillId="4" borderId="38" xfId="0" applyFont="1" applyFill="1" applyBorder="1"/>
    <xf numFmtId="0" fontId="10" fillId="4" borderId="38" xfId="0" applyFont="1" applyFill="1" applyBorder="1"/>
    <xf numFmtId="0" fontId="10" fillId="4" borderId="44" xfId="0" applyFont="1" applyFill="1" applyBorder="1"/>
    <xf numFmtId="0" fontId="11" fillId="4" borderId="54" xfId="0" applyFont="1" applyFill="1" applyBorder="1"/>
    <xf numFmtId="0" fontId="11" fillId="4" borderId="55" xfId="0" applyFont="1" applyFill="1" applyBorder="1"/>
    <xf numFmtId="0" fontId="11" fillId="4" borderId="56" xfId="0" applyFont="1" applyFill="1" applyBorder="1"/>
    <xf numFmtId="0" fontId="0" fillId="0" borderId="0" xfId="0" applyAlignment="1">
      <alignment vertical="top" wrapText="1"/>
    </xf>
    <xf numFmtId="0" fontId="11" fillId="4" borderId="57" xfId="0" applyFont="1" applyFill="1" applyBorder="1"/>
    <xf numFmtId="0" fontId="11" fillId="4" borderId="58" xfId="0" applyFont="1" applyFill="1" applyBorder="1"/>
    <xf numFmtId="0" fontId="11" fillId="4" borderId="59" xfId="0" applyFont="1" applyFill="1" applyBorder="1"/>
    <xf numFmtId="0" fontId="11" fillId="4" borderId="39" xfId="0" applyFont="1" applyFill="1" applyBorder="1"/>
    <xf numFmtId="49" fontId="10" fillId="4" borderId="60" xfId="0" applyNumberFormat="1" applyFont="1" applyFill="1" applyBorder="1"/>
    <xf numFmtId="0" fontId="10" fillId="4" borderId="61" xfId="0" applyFont="1" applyFill="1" applyBorder="1"/>
    <xf numFmtId="0" fontId="10" fillId="4" borderId="56" xfId="0" applyFont="1" applyFill="1" applyBorder="1"/>
    <xf numFmtId="168" fontId="11" fillId="4" borderId="56" xfId="0" applyNumberFormat="1" applyFont="1" applyFill="1" applyBorder="1"/>
    <xf numFmtId="0" fontId="11" fillId="4" borderId="62" xfId="0" applyFont="1" applyFill="1" applyBorder="1"/>
    <xf numFmtId="0" fontId="11" fillId="4" borderId="63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/>
    <xf numFmtId="0" fontId="11" fillId="4" borderId="66" xfId="0" applyFont="1" applyFill="1" applyBorder="1"/>
    <xf numFmtId="0" fontId="11" fillId="4" borderId="39" xfId="0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49" fontId="10" fillId="4" borderId="78" xfId="0" applyNumberFormat="1" applyFont="1" applyFill="1" applyBorder="1"/>
    <xf numFmtId="0" fontId="12" fillId="4" borderId="50" xfId="0" applyFont="1" applyFill="1" applyBorder="1" applyAlignment="1">
      <alignment horizontal="center"/>
    </xf>
    <xf numFmtId="0" fontId="11" fillId="4" borderId="79" xfId="0" applyFont="1" applyFill="1" applyBorder="1"/>
    <xf numFmtId="0" fontId="11" fillId="4" borderId="50" xfId="0" applyFont="1" applyFill="1" applyBorder="1" applyAlignment="1">
      <alignment horizontal="center"/>
    </xf>
    <xf numFmtId="0" fontId="11" fillId="4" borderId="50" xfId="0" applyFont="1" applyFill="1" applyBorder="1"/>
    <xf numFmtId="4" fontId="11" fillId="4" borderId="50" xfId="0" applyNumberFormat="1" applyFont="1" applyFill="1" applyBorder="1"/>
    <xf numFmtId="1" fontId="11" fillId="4" borderId="50" xfId="0" applyNumberFormat="1" applyFont="1" applyFill="1" applyBorder="1"/>
    <xf numFmtId="0" fontId="11" fillId="4" borderId="61" xfId="0" applyFont="1" applyFill="1" applyBorder="1"/>
    <xf numFmtId="1" fontId="11" fillId="4" borderId="39" xfId="0" applyNumberFormat="1" applyFont="1" applyFill="1" applyBorder="1"/>
    <xf numFmtId="4" fontId="10" fillId="4" borderId="80" xfId="0" applyNumberFormat="1" applyFont="1" applyFill="1" applyBorder="1"/>
    <xf numFmtId="4" fontId="10" fillId="4" borderId="40" xfId="0" applyNumberFormat="1" applyFont="1" applyFill="1" applyBorder="1"/>
    <xf numFmtId="1" fontId="10" fillId="4" borderId="80" xfId="0" applyNumberFormat="1" applyFont="1" applyFill="1" applyBorder="1"/>
    <xf numFmtId="0" fontId="11" fillId="4" borderId="80" xfId="0" applyFont="1" applyFill="1" applyBorder="1"/>
    <xf numFmtId="0" fontId="11" fillId="4" borderId="80" xfId="0" applyFont="1" applyFill="1" applyBorder="1" applyAlignment="1">
      <alignment horizontal="left"/>
    </xf>
    <xf numFmtId="0" fontId="11" fillId="4" borderId="83" xfId="0" applyFont="1" applyFill="1" applyBorder="1" applyAlignment="1">
      <alignment horizontal="left"/>
    </xf>
    <xf numFmtId="0" fontId="11" fillId="4" borderId="41" xfId="0" applyFont="1" applyFill="1" applyBorder="1"/>
    <xf numFmtId="0" fontId="11" fillId="4" borderId="73" xfId="0" applyFont="1" applyFill="1" applyBorder="1"/>
    <xf numFmtId="49" fontId="11" fillId="4" borderId="61" xfId="0" applyNumberFormat="1" applyFont="1" applyFill="1" applyBorder="1"/>
    <xf numFmtId="49" fontId="11" fillId="4" borderId="73" xfId="0" applyNumberFormat="1" applyFont="1" applyFill="1" applyBorder="1"/>
    <xf numFmtId="49" fontId="11" fillId="4" borderId="84" xfId="0" applyNumberFormat="1" applyFont="1" applyFill="1" applyBorder="1"/>
    <xf numFmtId="49" fontId="11" fillId="4" borderId="78" xfId="0" applyNumberFormat="1" applyFont="1" applyFill="1" applyBorder="1"/>
    <xf numFmtId="0" fontId="11" fillId="4" borderId="45" xfId="0" applyFont="1" applyFill="1" applyBorder="1"/>
    <xf numFmtId="4" fontId="6" fillId="3" borderId="25" xfId="0" applyNumberFormat="1" applyFont="1" applyFill="1" applyBorder="1"/>
    <xf numFmtId="164" fontId="2" fillId="0" borderId="2" xfId="2" applyNumberFormat="1" applyFont="1" applyBorder="1" applyAlignment="1" applyProtection="1">
      <alignment horizontal="left" wrapText="1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2" xfId="0" applyFont="1" applyFill="1" applyBorder="1"/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5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4" xfId="0" applyFill="1" applyBorder="1"/>
    <xf numFmtId="1" fontId="6" fillId="3" borderId="2" xfId="0" applyNumberFormat="1" applyFont="1" applyFill="1" applyBorder="1"/>
    <xf numFmtId="0" fontId="0" fillId="3" borderId="0" xfId="0" applyFill="1"/>
    <xf numFmtId="4" fontId="1" fillId="3" borderId="19" xfId="0" applyNumberFormat="1" applyFont="1" applyFill="1" applyBorder="1"/>
    <xf numFmtId="1" fontId="1" fillId="3" borderId="19" xfId="0" applyNumberFormat="1" applyFont="1" applyFill="1" applyBorder="1"/>
    <xf numFmtId="0" fontId="0" fillId="3" borderId="18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164" fontId="2" fillId="0" borderId="2" xfId="2" applyNumberFormat="1" applyFont="1" applyBorder="1" applyAlignment="1" applyProtection="1">
      <alignment horizontal="center" wrapText="1"/>
      <protection locked="0"/>
    </xf>
    <xf numFmtId="0" fontId="6" fillId="3" borderId="0" xfId="0" applyFont="1" applyFill="1"/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/>
    </xf>
    <xf numFmtId="0" fontId="1" fillId="3" borderId="0" xfId="0" applyFont="1" applyFill="1"/>
    <xf numFmtId="169" fontId="10" fillId="4" borderId="50" xfId="0" applyNumberFormat="1" applyFont="1" applyFill="1" applyBorder="1" applyAlignment="1">
      <alignment horizontal="center"/>
    </xf>
    <xf numFmtId="49" fontId="11" fillId="4" borderId="50" xfId="0" applyNumberFormat="1" applyFont="1" applyFill="1" applyBorder="1" applyAlignment="1">
      <alignment horizontal="center"/>
    </xf>
    <xf numFmtId="49" fontId="11" fillId="4" borderId="50" xfId="0" applyNumberFormat="1" applyFont="1" applyFill="1" applyBorder="1"/>
    <xf numFmtId="0" fontId="1" fillId="3" borderId="2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6" xfId="0" applyFont="1" applyFill="1" applyBorder="1"/>
    <xf numFmtId="0" fontId="1" fillId="3" borderId="2" xfId="0" applyFont="1" applyFill="1" applyBorder="1" applyAlignment="1">
      <alignment horizontal="center" wrapText="1"/>
    </xf>
    <xf numFmtId="15" fontId="6" fillId="3" borderId="0" xfId="0" applyNumberFormat="1" applyFont="1" applyFill="1"/>
    <xf numFmtId="0" fontId="4" fillId="3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" fontId="6" fillId="3" borderId="2" xfId="0" applyNumberFormat="1" applyFont="1" applyFill="1" applyBorder="1" applyProtection="1">
      <protection locked="0"/>
    </xf>
    <xf numFmtId="1" fontId="6" fillId="3" borderId="35" xfId="0" applyNumberFormat="1" applyFont="1" applyFill="1" applyBorder="1"/>
    <xf numFmtId="164" fontId="2" fillId="3" borderId="26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 applyProtection="1">
      <alignment horizontal="left" wrapText="1"/>
      <protection locked="0"/>
    </xf>
    <xf numFmtId="164" fontId="2" fillId="3" borderId="2" xfId="1" applyNumberFormat="1" applyFont="1" applyFill="1" applyBorder="1" applyAlignment="1" applyProtection="1">
      <alignment horizontal="left"/>
      <protection locked="0"/>
    </xf>
    <xf numFmtId="1" fontId="6" fillId="3" borderId="17" xfId="0" applyNumberFormat="1" applyFont="1" applyFill="1" applyBorder="1"/>
    <xf numFmtId="1" fontId="6" fillId="3" borderId="35" xfId="0" quotePrefix="1" applyNumberFormat="1" applyFont="1" applyFill="1" applyBorder="1"/>
    <xf numFmtId="0" fontId="6" fillId="3" borderId="2" xfId="0" applyFont="1" applyFill="1" applyBorder="1"/>
    <xf numFmtId="4" fontId="1" fillId="3" borderId="34" xfId="0" applyNumberFormat="1" applyFont="1" applyFill="1" applyBorder="1"/>
    <xf numFmtId="1" fontId="1" fillId="3" borderId="36" xfId="0" applyNumberFormat="1" applyFont="1" applyFill="1" applyBorder="1"/>
    <xf numFmtId="1" fontId="1" fillId="3" borderId="37" xfId="0" applyNumberFormat="1" applyFont="1" applyFill="1" applyBorder="1"/>
    <xf numFmtId="0" fontId="0" fillId="3" borderId="30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42" xfId="0" applyFill="1" applyBorder="1"/>
    <xf numFmtId="4" fontId="0" fillId="3" borderId="0" xfId="0" applyNumberFormat="1" applyFill="1"/>
    <xf numFmtId="0" fontId="0" fillId="2" borderId="0" xfId="0" applyFill="1"/>
    <xf numFmtId="17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7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2" xfId="0" applyNumberFormat="1" applyFont="1" applyBorder="1" applyAlignment="1" applyProtection="1">
      <alignment horizontal="left"/>
      <protection locked="0"/>
    </xf>
    <xf numFmtId="49" fontId="1" fillId="0" borderId="7" xfId="0" applyNumberFormat="1" applyFont="1" applyBorder="1" applyAlignment="1">
      <alignment horizontal="left"/>
    </xf>
    <xf numFmtId="1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70" fontId="1" fillId="0" borderId="9" xfId="0" applyNumberFormat="1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170" fontId="1" fillId="0" borderId="12" xfId="0" applyNumberFormat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70" fontId="0" fillId="0" borderId="15" xfId="0" applyNumberForma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4" xfId="0" applyNumberFormat="1" applyBorder="1"/>
    <xf numFmtId="0" fontId="6" fillId="0" borderId="15" xfId="0" applyFont="1" applyBorder="1" applyAlignment="1">
      <alignment horizontal="center"/>
    </xf>
    <xf numFmtId="170" fontId="0" fillId="3" borderId="0" xfId="0" applyNumberFormat="1" applyFill="1"/>
    <xf numFmtId="170" fontId="0" fillId="0" borderId="2" xfId="0" applyNumberFormat="1" applyBorder="1" applyAlignment="1" applyProtection="1">
      <alignment horizontal="left"/>
      <protection locked="0"/>
    </xf>
    <xf numFmtId="170" fontId="6" fillId="0" borderId="2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170" fontId="0" fillId="0" borderId="9" xfId="0" applyNumberFormat="1" applyBorder="1" applyAlignment="1" applyProtection="1">
      <alignment horizontal="left"/>
      <protection locked="0"/>
    </xf>
    <xf numFmtId="14" fontId="6" fillId="0" borderId="6" xfId="0" applyNumberFormat="1" applyFont="1" applyBorder="1" applyProtection="1">
      <protection locked="0"/>
    </xf>
    <xf numFmtId="170" fontId="0" fillId="0" borderId="86" xfId="0" applyNumberFormat="1" applyBorder="1" applyAlignment="1" applyProtection="1">
      <alignment horizontal="left"/>
      <protection locked="0"/>
    </xf>
    <xf numFmtId="1" fontId="6" fillId="0" borderId="9" xfId="0" applyNumberFormat="1" applyFont="1" applyBorder="1" applyAlignment="1">
      <alignment horizontal="left"/>
    </xf>
    <xf numFmtId="1" fontId="6" fillId="0" borderId="9" xfId="0" applyNumberFormat="1" applyFont="1" applyBorder="1"/>
    <xf numFmtId="14" fontId="6" fillId="0" borderId="87" xfId="0" applyNumberFormat="1" applyFont="1" applyBorder="1" applyProtection="1">
      <protection locked="0"/>
    </xf>
    <xf numFmtId="170" fontId="0" fillId="0" borderId="88" xfId="0" applyNumberFormat="1" applyBorder="1" applyAlignment="1" applyProtection="1">
      <alignment horizontal="left"/>
      <protection locked="0"/>
    </xf>
    <xf numFmtId="170" fontId="0" fillId="0" borderId="86" xfId="0" applyNumberFormat="1" applyBorder="1" applyAlignment="1">
      <alignment horizontal="left"/>
    </xf>
    <xf numFmtId="170" fontId="6" fillId="0" borderId="86" xfId="0" applyNumberFormat="1" applyFont="1" applyBorder="1" applyAlignment="1">
      <alignment horizontal="left"/>
    </xf>
    <xf numFmtId="1" fontId="6" fillId="0" borderId="86" xfId="0" applyNumberFormat="1" applyFont="1" applyBorder="1" applyAlignment="1">
      <alignment horizontal="left"/>
    </xf>
    <xf numFmtId="1" fontId="6" fillId="0" borderId="86" xfId="0" applyNumberFormat="1" applyFont="1" applyBorder="1"/>
    <xf numFmtId="164" fontId="2" fillId="0" borderId="46" xfId="2" applyNumberFormat="1" applyFont="1" applyBorder="1" applyAlignment="1">
      <alignment horizontal="center"/>
    </xf>
    <xf numFmtId="164" fontId="2" fillId="0" borderId="27" xfId="2" applyNumberFormat="1" applyFont="1" applyBorder="1" applyAlignment="1" applyProtection="1">
      <alignment horizontal="left"/>
      <protection locked="0"/>
    </xf>
    <xf numFmtId="170" fontId="1" fillId="0" borderId="19" xfId="0" applyNumberFormat="1" applyFont="1" applyBorder="1" applyAlignment="1">
      <alignment horizontal="left"/>
    </xf>
    <xf numFmtId="170" fontId="0" fillId="0" borderId="21" xfId="0" applyNumberFormat="1" applyBorder="1" applyAlignment="1">
      <alignment horizontal="left"/>
    </xf>
    <xf numFmtId="170" fontId="0" fillId="0" borderId="42" xfId="0" applyNumberFormat="1" applyBorder="1" applyAlignment="1">
      <alignment horizontal="left"/>
    </xf>
    <xf numFmtId="15" fontId="1" fillId="0" borderId="2" xfId="0" applyNumberFormat="1" applyFont="1" applyBorder="1"/>
    <xf numFmtId="15" fontId="1" fillId="0" borderId="0" xfId="0" applyNumberFormat="1" applyFont="1"/>
    <xf numFmtId="164" fontId="2" fillId="0" borderId="2" xfId="1" applyNumberFormat="1" applyFont="1" applyBorder="1" applyAlignment="1" applyProtection="1">
      <alignment horizontal="left" wrapText="1"/>
      <protection locked="0"/>
    </xf>
    <xf numFmtId="4" fontId="1" fillId="0" borderId="2" xfId="0" applyNumberFormat="1" applyFont="1" applyBorder="1"/>
    <xf numFmtId="0" fontId="0" fillId="0" borderId="0" xfId="0" quotePrefix="1"/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1" fontId="6" fillId="0" borderId="35" xfId="0" quotePrefix="1" applyNumberFormat="1" applyFont="1" applyBorder="1"/>
    <xf numFmtId="0" fontId="6" fillId="0" borderId="2" xfId="0" applyFont="1" applyBorder="1"/>
    <xf numFmtId="0" fontId="1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91" xfId="0" applyBorder="1"/>
    <xf numFmtId="164" fontId="17" fillId="0" borderId="9" xfId="2" applyNumberFormat="1" applyFont="1" applyBorder="1" applyAlignment="1">
      <alignment horizontal="left"/>
    </xf>
    <xf numFmtId="0" fontId="0" fillId="0" borderId="91" xfId="0" applyBorder="1" applyAlignment="1">
      <alignment horizontal="left"/>
    </xf>
    <xf numFmtId="0" fontId="0" fillId="0" borderId="92" xfId="0" applyBorder="1" applyAlignment="1">
      <alignment horizontal="left"/>
    </xf>
    <xf numFmtId="164" fontId="2" fillId="0" borderId="93" xfId="2" applyNumberFormat="1" applyFont="1" applyBorder="1" applyAlignment="1" applyProtection="1">
      <alignment horizontal="left"/>
      <protection locked="0"/>
    </xf>
    <xf numFmtId="164" fontId="2" fillId="0" borderId="89" xfId="2" applyNumberFormat="1" applyFont="1" applyBorder="1" applyAlignment="1" applyProtection="1">
      <alignment horizontal="left"/>
      <protection locked="0"/>
    </xf>
    <xf numFmtId="170" fontId="0" fillId="2" borderId="0" xfId="0" applyNumberFormat="1" applyFill="1"/>
    <xf numFmtId="0" fontId="0" fillId="0" borderId="94" xfId="0" applyBorder="1" applyAlignment="1">
      <alignment horizontal="left"/>
    </xf>
    <xf numFmtId="15" fontId="1" fillId="0" borderId="0" xfId="0" applyNumberFormat="1" applyFont="1" applyAlignment="1">
      <alignment horizontal="left"/>
    </xf>
    <xf numFmtId="14" fontId="1" fillId="0" borderId="42" xfId="0" applyNumberFormat="1" applyFont="1" applyBorder="1"/>
    <xf numFmtId="49" fontId="0" fillId="0" borderId="15" xfId="0" applyNumberFormat="1" applyBorder="1" applyAlignment="1">
      <alignment horizontal="center"/>
    </xf>
    <xf numFmtId="14" fontId="1" fillId="0" borderId="7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/>
    <xf numFmtId="0" fontId="6" fillId="0" borderId="22" xfId="0" applyFont="1" applyBorder="1"/>
    <xf numFmtId="0" fontId="6" fillId="0" borderId="16" xfId="0" applyFont="1" applyBorder="1"/>
    <xf numFmtId="0" fontId="6" fillId="0" borderId="14" xfId="0" applyFont="1" applyBorder="1"/>
    <xf numFmtId="164" fontId="18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 applyProtection="1">
      <alignment horizontal="left"/>
      <protection locked="0"/>
    </xf>
    <xf numFmtId="0" fontId="6" fillId="0" borderId="20" xfId="0" applyFont="1" applyBorder="1"/>
    <xf numFmtId="0" fontId="6" fillId="0" borderId="21" xfId="0" applyFont="1" applyBorder="1"/>
    <xf numFmtId="0" fontId="6" fillId="0" borderId="42" xfId="0" applyFont="1" applyBorder="1"/>
    <xf numFmtId="164" fontId="13" fillId="4" borderId="95" xfId="0" applyNumberFormat="1" applyFont="1" applyFill="1" applyBorder="1" applyAlignment="1">
      <alignment horizontal="center"/>
    </xf>
    <xf numFmtId="164" fontId="13" fillId="4" borderId="95" xfId="0" applyNumberFormat="1" applyFont="1" applyFill="1" applyBorder="1" applyAlignment="1">
      <alignment horizontal="left"/>
    </xf>
    <xf numFmtId="4" fontId="6" fillId="0" borderId="0" xfId="0" applyNumberFormat="1" applyFont="1"/>
    <xf numFmtId="0" fontId="4" fillId="0" borderId="2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19" fillId="0" borderId="2" xfId="0" applyNumberFormat="1" applyFont="1" applyBorder="1"/>
    <xf numFmtId="4" fontId="6" fillId="0" borderId="25" xfId="0" applyNumberFormat="1" applyFont="1" applyBorder="1"/>
    <xf numFmtId="4" fontId="1" fillId="0" borderId="34" xfId="0" applyNumberFormat="1" applyFont="1" applyBorder="1"/>
    <xf numFmtId="1" fontId="1" fillId="0" borderId="36" xfId="0" applyNumberFormat="1" applyFont="1" applyBorder="1"/>
    <xf numFmtId="1" fontId="1" fillId="0" borderId="37" xfId="0" applyNumberFormat="1" applyFont="1" applyBorder="1"/>
    <xf numFmtId="0" fontId="0" fillId="0" borderId="30" xfId="0" applyBorder="1"/>
    <xf numFmtId="0" fontId="0" fillId="5" borderId="0" xfId="0" applyFill="1" applyAlignment="1">
      <alignment horizontal="left"/>
    </xf>
    <xf numFmtId="0" fontId="6" fillId="0" borderId="0" xfId="0" applyFont="1" applyAlignment="1">
      <alignment vertical="center"/>
    </xf>
    <xf numFmtId="0" fontId="1" fillId="0" borderId="7" xfId="0" applyFont="1" applyBorder="1" applyAlignment="1">
      <alignment horizontal="right" vertical="center"/>
    </xf>
    <xf numFmtId="167" fontId="1" fillId="0" borderId="2" xfId="0" applyNumberFormat="1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Protection="1"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14" fontId="0" fillId="0" borderId="0" xfId="0" applyNumberFormat="1"/>
    <xf numFmtId="0" fontId="0" fillId="0" borderId="2" xfId="0" applyBorder="1"/>
    <xf numFmtId="0" fontId="2" fillId="0" borderId="2" xfId="2" applyFont="1" applyBorder="1" applyAlignment="1">
      <alignment horizontal="center"/>
    </xf>
    <xf numFmtId="0" fontId="11" fillId="4" borderId="96" xfId="0" applyFont="1" applyFill="1" applyBorder="1"/>
    <xf numFmtId="49" fontId="10" fillId="4" borderId="97" xfId="0" applyNumberFormat="1" applyFont="1" applyFill="1" applyBorder="1" applyAlignment="1">
      <alignment horizontal="center"/>
    </xf>
    <xf numFmtId="0" fontId="10" fillId="4" borderId="86" xfId="0" applyFont="1" applyFill="1" applyBorder="1" applyAlignment="1">
      <alignment horizontal="center"/>
    </xf>
    <xf numFmtId="0" fontId="11" fillId="4" borderId="98" xfId="0" applyFont="1" applyFill="1" applyBorder="1" applyAlignment="1">
      <alignment horizontal="center"/>
    </xf>
    <xf numFmtId="49" fontId="11" fillId="4" borderId="99" xfId="0" applyNumberFormat="1" applyFont="1" applyFill="1" applyBorder="1" applyAlignment="1">
      <alignment horizontal="center"/>
    </xf>
    <xf numFmtId="0" fontId="11" fillId="4" borderId="86" xfId="0" applyFont="1" applyFill="1" applyBorder="1" applyAlignment="1">
      <alignment horizontal="center"/>
    </xf>
    <xf numFmtId="0" fontId="11" fillId="4" borderId="75" xfId="0" applyFont="1" applyFill="1" applyBorder="1"/>
    <xf numFmtId="0" fontId="11" fillId="4" borderId="86" xfId="0" applyFont="1" applyFill="1" applyBorder="1"/>
    <xf numFmtId="0" fontId="11" fillId="4" borderId="98" xfId="0" applyFont="1" applyFill="1" applyBorder="1"/>
    <xf numFmtId="2" fontId="11" fillId="4" borderId="50" xfId="0" applyNumberFormat="1" applyFont="1" applyFill="1" applyBorder="1"/>
    <xf numFmtId="1" fontId="11" fillId="4" borderId="50" xfId="0" applyNumberFormat="1" applyFont="1" applyFill="1" applyBorder="1" applyAlignment="1">
      <alignment horizontal="left"/>
    </xf>
    <xf numFmtId="0" fontId="0" fillId="0" borderId="25" xfId="0" applyBorder="1" applyAlignment="1">
      <alignment vertical="top" wrapText="1"/>
    </xf>
    <xf numFmtId="0" fontId="20" fillId="0" borderId="86" xfId="0" applyFont="1" applyBorder="1" applyAlignment="1">
      <alignment vertical="top" wrapText="1"/>
    </xf>
    <xf numFmtId="2" fontId="11" fillId="4" borderId="50" xfId="0" applyNumberFormat="1" applyFont="1" applyFill="1" applyBorder="1" applyAlignment="1">
      <alignment horizontal="right"/>
    </xf>
    <xf numFmtId="49" fontId="11" fillId="4" borderId="50" xfId="0" applyNumberFormat="1" applyFont="1" applyFill="1" applyBorder="1" applyAlignment="1">
      <alignment horizontal="right"/>
    </xf>
    <xf numFmtId="49" fontId="13" fillId="4" borderId="51" xfId="0" applyNumberFormat="1" applyFont="1" applyFill="1" applyBorder="1" applyAlignment="1">
      <alignment horizontal="left"/>
    </xf>
    <xf numFmtId="4" fontId="11" fillId="4" borderId="56" xfId="0" applyNumberFormat="1" applyFont="1" applyFill="1" applyBorder="1"/>
    <xf numFmtId="14" fontId="0" fillId="0" borderId="2" xfId="0" applyNumberFormat="1" applyBorder="1" applyProtection="1">
      <protection locked="0"/>
    </xf>
    <xf numFmtId="164" fontId="2" fillId="0" borderId="12" xfId="1" applyNumberFormat="1" applyFont="1" applyBorder="1" applyAlignment="1">
      <alignment horizontal="center"/>
    </xf>
    <xf numFmtId="164" fontId="2" fillId="0" borderId="0" xfId="1" applyNumberFormat="1" applyFont="1" applyAlignment="1" applyProtection="1">
      <alignment horizontal="left"/>
      <protection locked="0"/>
    </xf>
    <xf numFmtId="4" fontId="6" fillId="0" borderId="12" xfId="0" applyNumberFormat="1" applyFont="1" applyBorder="1"/>
    <xf numFmtId="1" fontId="6" fillId="0" borderId="12" xfId="0" applyNumberFormat="1" applyFont="1" applyBorder="1"/>
    <xf numFmtId="1" fontId="6" fillId="0" borderId="12" xfId="0" quotePrefix="1" applyNumberFormat="1" applyFont="1" applyBorder="1"/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1" fillId="0" borderId="8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170" fontId="0" fillId="0" borderId="0" xfId="0" applyNumberFormat="1"/>
    <xf numFmtId="0" fontId="22" fillId="0" borderId="15" xfId="0" applyFont="1" applyBorder="1" applyAlignment="1">
      <alignment horizontal="left"/>
    </xf>
    <xf numFmtId="0" fontId="22" fillId="3" borderId="15" xfId="0" applyFont="1" applyFill="1" applyBorder="1" applyAlignment="1">
      <alignment horizontal="left"/>
    </xf>
    <xf numFmtId="2" fontId="0" fillId="0" borderId="2" xfId="0" applyNumberFormat="1" applyBorder="1"/>
    <xf numFmtId="15" fontId="11" fillId="4" borderId="60" xfId="0" applyNumberFormat="1" applyFont="1" applyFill="1" applyBorder="1"/>
    <xf numFmtId="6" fontId="25" fillId="5" borderId="0" xfId="0" applyNumberFormat="1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25" fillId="5" borderId="0" xfId="0" applyFont="1" applyFill="1" applyAlignment="1">
      <alignment vertical="top" wrapText="1"/>
    </xf>
    <xf numFmtId="15" fontId="11" fillId="0" borderId="60" xfId="0" applyNumberFormat="1" applyFont="1" applyBorder="1"/>
    <xf numFmtId="0" fontId="11" fillId="0" borderId="50" xfId="0" applyFont="1" applyBorder="1" applyAlignment="1">
      <alignment horizontal="center"/>
    </xf>
    <xf numFmtId="4" fontId="11" fillId="0" borderId="50" xfId="0" applyNumberFormat="1" applyFont="1" applyBorder="1"/>
    <xf numFmtId="2" fontId="11" fillId="0" borderId="50" xfId="0" applyNumberFormat="1" applyFont="1" applyBorder="1" applyAlignment="1">
      <alignment horizontal="right"/>
    </xf>
    <xf numFmtId="2" fontId="11" fillId="0" borderId="50" xfId="0" applyNumberFormat="1" applyFont="1" applyBorder="1"/>
    <xf numFmtId="0" fontId="11" fillId="0" borderId="50" xfId="0" applyFont="1" applyBorder="1"/>
    <xf numFmtId="1" fontId="11" fillId="0" borderId="50" xfId="0" applyNumberFormat="1" applyFont="1" applyBorder="1"/>
    <xf numFmtId="49" fontId="11" fillId="0" borderId="50" xfId="0" applyNumberFormat="1" applyFont="1" applyBorder="1"/>
    <xf numFmtId="49" fontId="13" fillId="0" borderId="50" xfId="0" applyNumberFormat="1" applyFont="1" applyBorder="1" applyAlignment="1">
      <alignment horizontal="center"/>
    </xf>
    <xf numFmtId="164" fontId="13" fillId="0" borderId="50" xfId="0" applyNumberFormat="1" applyFont="1" applyBorder="1" applyAlignment="1">
      <alignment horizontal="center"/>
    </xf>
    <xf numFmtId="164" fontId="13" fillId="0" borderId="50" xfId="0" applyNumberFormat="1" applyFont="1" applyBorder="1" applyAlignment="1">
      <alignment horizontal="left"/>
    </xf>
    <xf numFmtId="0" fontId="11" fillId="0" borderId="98" xfId="0" applyFont="1" applyBorder="1"/>
    <xf numFmtId="0" fontId="11" fillId="0" borderId="39" xfId="0" applyFont="1" applyBorder="1"/>
    <xf numFmtId="1" fontId="11" fillId="0" borderId="39" xfId="0" applyNumberFormat="1" applyFont="1" applyBorder="1"/>
    <xf numFmtId="0" fontId="25" fillId="0" borderId="0" xfId="0" applyFont="1" applyAlignment="1">
      <alignment vertical="top" wrapText="1"/>
    </xf>
    <xf numFmtId="0" fontId="11" fillId="0" borderId="56" xfId="0" applyFont="1" applyBorder="1"/>
    <xf numFmtId="0" fontId="25" fillId="5" borderId="86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right"/>
    </xf>
    <xf numFmtId="15" fontId="0" fillId="3" borderId="2" xfId="0" applyNumberFormat="1" applyFill="1" applyBorder="1"/>
    <xf numFmtId="0" fontId="0" fillId="0" borderId="22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4" fontId="0" fillId="3" borderId="14" xfId="0" applyNumberFormat="1" applyFill="1" applyBorder="1"/>
    <xf numFmtId="0" fontId="6" fillId="3" borderId="15" xfId="0" applyFont="1" applyFill="1" applyBorder="1" applyAlignment="1">
      <alignment horizontal="center"/>
    </xf>
    <xf numFmtId="170" fontId="0" fillId="3" borderId="15" xfId="0" applyNumberFormat="1" applyFill="1" applyBorder="1" applyAlignment="1">
      <alignment horizontal="left"/>
    </xf>
    <xf numFmtId="170" fontId="0" fillId="3" borderId="86" xfId="0" applyNumberForma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164" fontId="17" fillId="3" borderId="9" xfId="2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1" fontId="1" fillId="0" borderId="2" xfId="0" applyNumberFormat="1" applyFont="1" applyBorder="1"/>
    <xf numFmtId="0" fontId="7" fillId="0" borderId="2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49" fontId="10" fillId="4" borderId="69" xfId="0" applyNumberFormat="1" applyFont="1" applyFill="1" applyBorder="1" applyAlignment="1">
      <alignment horizontal="center"/>
    </xf>
    <xf numFmtId="0" fontId="11" fillId="4" borderId="71" xfId="0" applyFont="1" applyFill="1" applyBorder="1"/>
    <xf numFmtId="49" fontId="16" fillId="4" borderId="51" xfId="0" applyNumberFormat="1" applyFont="1" applyFill="1" applyBorder="1" applyAlignment="1">
      <alignment horizontal="center"/>
    </xf>
    <xf numFmtId="0" fontId="11" fillId="4" borderId="52" xfId="0" applyFont="1" applyFill="1" applyBorder="1"/>
    <xf numFmtId="0" fontId="11" fillId="4" borderId="53" xfId="0" applyFont="1" applyFill="1" applyBorder="1"/>
    <xf numFmtId="0" fontId="11" fillId="4" borderId="70" xfId="0" applyFont="1" applyFill="1" applyBorder="1"/>
    <xf numFmtId="0" fontId="10" fillId="4" borderId="75" xfId="0" applyFont="1" applyFill="1" applyBorder="1" applyAlignment="1">
      <alignment horizontal="center"/>
    </xf>
    <xf numFmtId="0" fontId="11" fillId="4" borderId="76" xfId="0" applyFont="1" applyFill="1" applyBorder="1"/>
    <xf numFmtId="0" fontId="11" fillId="4" borderId="77" xfId="0" applyFont="1" applyFill="1" applyBorder="1"/>
    <xf numFmtId="49" fontId="10" fillId="4" borderId="81" xfId="0" applyNumberFormat="1" applyFont="1" applyFill="1" applyBorder="1" applyAlignment="1">
      <alignment horizontal="center"/>
    </xf>
    <xf numFmtId="0" fontId="11" fillId="4" borderId="82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1" fillId="3" borderId="8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Redistribution and journal forms.xls" xfId="1" xr:uid="{00000000-0005-0000-0000-000003000000}"/>
    <cellStyle name="Normal_Redistribution and journal forms.xls 2" xfId="2" xr:uid="{00000000-0005-0000-0000-000004000000}"/>
  </cellStyles>
  <dxfs count="251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1D68-6E02-46E9-ACEC-51389D4C2088}">
  <sheetPr>
    <tabColor rgb="FF00B0F0"/>
  </sheetPr>
  <dimension ref="A1:Z19"/>
  <sheetViews>
    <sheetView tabSelected="1" workbookViewId="0"/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75" t="s">
        <v>0</v>
      </c>
      <c r="B1" s="433" t="s">
        <v>1</v>
      </c>
      <c r="C1" s="434"/>
      <c r="D1" s="434"/>
      <c r="E1" s="435"/>
      <c r="F1" s="76"/>
      <c r="G1" s="76"/>
      <c r="H1" s="76"/>
      <c r="I1" s="76"/>
      <c r="J1" s="76"/>
      <c r="K1" s="76"/>
      <c r="L1" s="77"/>
      <c r="M1" s="77"/>
      <c r="N1" s="78"/>
    </row>
    <row r="2" spans="1:26" x14ac:dyDescent="0.2">
      <c r="A2" s="79"/>
      <c r="N2" s="80"/>
    </row>
    <row r="3" spans="1:26" ht="36.75" customHeight="1" x14ac:dyDescent="0.2">
      <c r="A3" s="81" t="s">
        <v>2</v>
      </c>
      <c r="B3" s="433" t="s">
        <v>303</v>
      </c>
      <c r="C3" s="434"/>
      <c r="D3" s="434"/>
      <c r="E3" s="435"/>
      <c r="F3" s="82"/>
      <c r="G3" s="82"/>
      <c r="H3" s="82"/>
      <c r="I3" s="82"/>
      <c r="J3" s="82"/>
      <c r="K3" s="82"/>
      <c r="N3" s="80"/>
    </row>
    <row r="4" spans="1:26" x14ac:dyDescent="0.2">
      <c r="A4" s="79"/>
      <c r="N4" s="80"/>
    </row>
    <row r="5" spans="1:26" ht="36" customHeight="1" x14ac:dyDescent="0.2">
      <c r="A5" s="83" t="s">
        <v>3</v>
      </c>
      <c r="B5" s="84" t="s">
        <v>4</v>
      </c>
      <c r="C5" s="121">
        <v>44692</v>
      </c>
      <c r="D5" s="304" t="s">
        <v>115</v>
      </c>
      <c r="E5" s="281">
        <v>44722</v>
      </c>
      <c r="F5" s="282"/>
      <c r="G5" s="85"/>
      <c r="H5" s="86"/>
      <c r="I5" s="86"/>
      <c r="J5" s="86"/>
      <c r="K5" s="86"/>
      <c r="N5" s="80"/>
    </row>
    <row r="6" spans="1:26" x14ac:dyDescent="0.2">
      <c r="A6" s="79"/>
      <c r="N6" s="80"/>
    </row>
    <row r="7" spans="1:26" x14ac:dyDescent="0.2">
      <c r="A7" s="79"/>
      <c r="N7" s="80"/>
    </row>
    <row r="8" spans="1:26" ht="20.100000000000001" customHeight="1" x14ac:dyDescent="0.2">
      <c r="A8" s="422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422" t="s">
        <v>12</v>
      </c>
      <c r="L8" s="87" t="s">
        <v>13</v>
      </c>
      <c r="M8" s="88" t="s">
        <v>14</v>
      </c>
      <c r="N8" s="88" t="s">
        <v>15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ht="20.100000000000001" customHeight="1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91" t="s">
        <v>21</v>
      </c>
      <c r="M9" s="92"/>
      <c r="N9" s="93" t="s">
        <v>22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20.100000000000001" customHeight="1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96" t="s">
        <v>26</v>
      </c>
      <c r="H10" s="96" t="s">
        <v>27</v>
      </c>
      <c r="I10" s="96" t="s">
        <v>28</v>
      </c>
      <c r="J10" s="96"/>
      <c r="K10" s="97" t="s">
        <v>29</v>
      </c>
      <c r="L10" s="98"/>
      <c r="M10" s="99"/>
      <c r="N10" s="100"/>
    </row>
    <row r="11" spans="1:26" ht="20.100000000000001" customHeight="1" x14ac:dyDescent="0.25">
      <c r="A11" s="109">
        <v>44712</v>
      </c>
      <c r="B11" s="103" t="s">
        <v>36</v>
      </c>
      <c r="C11" s="111">
        <v>222.5</v>
      </c>
      <c r="D11" s="112"/>
      <c r="E11" s="111"/>
      <c r="F11" s="123">
        <v>222.5</v>
      </c>
      <c r="G11" s="60">
        <v>140</v>
      </c>
      <c r="H11" s="60">
        <v>3001</v>
      </c>
      <c r="I11" s="127">
        <v>140</v>
      </c>
      <c r="J11" s="128"/>
      <c r="K11" s="128" t="s">
        <v>299</v>
      </c>
      <c r="L11" s="107" t="s">
        <v>300</v>
      </c>
      <c r="M11" s="107" t="s">
        <v>301</v>
      </c>
      <c r="N11" s="283" t="s">
        <v>302</v>
      </c>
      <c r="P11" t="b">
        <f t="shared" ref="P11" si="0">OR(G11&lt;100,LEN(G11)=2)</f>
        <v>0</v>
      </c>
      <c r="Q11" t="b">
        <f t="shared" ref="Q11" si="1">OR(H11&lt;1000,LEN(H11)=3)</f>
        <v>0</v>
      </c>
      <c r="R11" t="b">
        <f t="shared" ref="R11" si="2">IF(I11&lt;1000,TRUE)</f>
        <v>1</v>
      </c>
      <c r="S11" t="e">
        <f>OR(#REF!&lt;100000,LEN(#REF!)=5)</f>
        <v>#REF!</v>
      </c>
    </row>
    <row r="12" spans="1:26" ht="20.100000000000001" customHeight="1" thickBot="1" x14ac:dyDescent="0.25">
      <c r="A12" s="420" t="s">
        <v>34</v>
      </c>
      <c r="B12" s="421"/>
      <c r="C12" s="113">
        <f>SUM(C11:C11)</f>
        <v>222.5</v>
      </c>
      <c r="D12" s="113">
        <v>0</v>
      </c>
      <c r="E12" s="113"/>
      <c r="F12" s="284"/>
      <c r="G12" s="114"/>
      <c r="H12" s="114"/>
      <c r="I12" s="114"/>
      <c r="J12" s="129"/>
      <c r="K12" s="129"/>
      <c r="L12" s="115"/>
      <c r="M12" s="116"/>
      <c r="N12" s="117"/>
    </row>
    <row r="14" spans="1:26" x14ac:dyDescent="0.2">
      <c r="B14" s="436" t="s">
        <v>35</v>
      </c>
      <c r="C14" s="438"/>
    </row>
    <row r="15" spans="1:26" x14ac:dyDescent="0.2">
      <c r="B15" s="118" t="s">
        <v>36</v>
      </c>
      <c r="C15" s="119" t="s">
        <v>37</v>
      </c>
    </row>
    <row r="16" spans="1:26" x14ac:dyDescent="0.2">
      <c r="B16" s="118" t="s">
        <v>31</v>
      </c>
      <c r="C16" s="119" t="s">
        <v>38</v>
      </c>
      <c r="I16" s="285"/>
      <c r="K16" s="56"/>
    </row>
    <row r="17" spans="2:11" x14ac:dyDescent="0.2">
      <c r="B17" s="118" t="s">
        <v>39</v>
      </c>
      <c r="C17" s="119" t="s">
        <v>40</v>
      </c>
      <c r="F17" s="56"/>
      <c r="I17" s="285"/>
      <c r="K17" s="56"/>
    </row>
    <row r="18" spans="2:11" x14ac:dyDescent="0.2">
      <c r="B18" s="99" t="s">
        <v>33</v>
      </c>
      <c r="C18" s="120" t="s">
        <v>41</v>
      </c>
      <c r="I18" s="285"/>
      <c r="K18" s="56"/>
    </row>
    <row r="19" spans="2:11" x14ac:dyDescent="0.2">
      <c r="I19" s="285"/>
      <c r="K19" s="56"/>
    </row>
  </sheetData>
  <mergeCells count="5">
    <mergeCell ref="B1:E1"/>
    <mergeCell ref="B3:E3"/>
    <mergeCell ref="G8:J8"/>
    <mergeCell ref="G9:J9"/>
    <mergeCell ref="B14:C14"/>
  </mergeCells>
  <conditionalFormatting sqref="J11">
    <cfRule type="expression" priority="98" stopIfTrue="1">
      <formula>AND(SUM($P11:$T11)&gt;0,NOT(ISBLANK(J11)))</formula>
    </cfRule>
    <cfRule type="expression" dxfId="250" priority="99" stopIfTrue="1">
      <formula>SUM($P11:$T11)&gt;0</formula>
    </cfRule>
  </conditionalFormatting>
  <conditionalFormatting sqref="C5 B1:E1 B3:E3 C11">
    <cfRule type="expression" dxfId="249" priority="100" stopIfTrue="1">
      <formula>ISBLANK(B1)</formula>
    </cfRule>
  </conditionalFormatting>
  <conditionalFormatting sqref="L11:N11">
    <cfRule type="expression" dxfId="248" priority="101" stopIfTrue="1">
      <formula>AND(NOT(ISBLANK($C11)),ISBLANK(L11))</formula>
    </cfRule>
  </conditionalFormatting>
  <conditionalFormatting sqref="B11">
    <cfRule type="expression" dxfId="247" priority="102" stopIfTrue="1">
      <formula>AND(NOT(ISBLANK(C11)),ISBLANK(B11))</formula>
    </cfRule>
  </conditionalFormatting>
  <conditionalFormatting sqref="A11">
    <cfRule type="expression" dxfId="246" priority="103" stopIfTrue="1">
      <formula>AND(NOT(ISBLANK(C11)),ISBLANK(A11))</formula>
    </cfRule>
  </conditionalFormatting>
  <conditionalFormatting sqref="E11">
    <cfRule type="expression" dxfId="245" priority="104" stopIfTrue="1">
      <formula>AND(NOT(ISBLANK(C11)),ISBLANK(E11),B11="S")</formula>
    </cfRule>
  </conditionalFormatting>
  <conditionalFormatting sqref="K11">
    <cfRule type="expression" priority="92" stopIfTrue="1">
      <formula>AND(SUM($P11:$T11)&gt;0,NOT(ISBLANK(K11)))</formula>
    </cfRule>
    <cfRule type="expression" dxfId="244" priority="93" stopIfTrue="1">
      <formula>SUM($P11:$T11)&gt;0</formula>
    </cfRule>
  </conditionalFormatting>
  <dataValidations count="3">
    <dataValidation type="date" allowBlank="1" showInputMessage="1" showErrorMessage="1" sqref="C5" xr:uid="{71C875E7-F11D-49FB-9C14-A283C30C65C4}">
      <formula1>NOW()-120</formula1>
      <formula2>NOW()</formula2>
    </dataValidation>
    <dataValidation type="list" allowBlank="1" showInputMessage="1" showErrorMessage="1" sqref="B1:E1" xr:uid="{266B3122-7E43-4175-99BC-447D317211C9}">
      <formula1>"BARCLAYCARD,CORPORATE CARD"</formula1>
    </dataValidation>
    <dataValidation type="list" allowBlank="1" showInputMessage="1" showErrorMessage="1" sqref="B11" xr:uid="{8D04E625-2792-4BBF-8260-EBB215044388}">
      <formula1>$B$15:$B$18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Z26"/>
  <sheetViews>
    <sheetView topLeftCell="A5" workbookViewId="0">
      <selection activeCell="F17" sqref="D17:F17"/>
    </sheetView>
  </sheetViews>
  <sheetFormatPr defaultColWidth="11.85546875" defaultRowHeight="12.75" x14ac:dyDescent="0.2"/>
  <cols>
    <col min="1" max="1" width="12.5703125" style="138" customWidth="1"/>
    <col min="2" max="2" width="10.42578125" style="138" customWidth="1"/>
    <col min="3" max="6" width="15.5703125" style="138" customWidth="1"/>
    <col min="7" max="7" width="8.42578125" style="138" customWidth="1"/>
    <col min="8" max="8" width="25.28515625" style="138" customWidth="1"/>
    <col min="9" max="9" width="11.5703125" style="138" customWidth="1"/>
    <col min="10" max="10" width="3" style="138" customWidth="1"/>
    <col min="11" max="11" width="29.5703125" style="138" customWidth="1"/>
    <col min="12" max="12" width="50.5703125" style="138" customWidth="1"/>
    <col min="13" max="14" width="27.42578125" style="138" customWidth="1"/>
    <col min="15" max="15" width="33.5703125" style="138" bestFit="1" customWidth="1"/>
    <col min="16" max="18" width="11.85546875" style="138" hidden="1" customWidth="1"/>
    <col min="19" max="19" width="13" style="138" customWidth="1"/>
    <col min="20" max="26" width="9.140625" style="138" customWidth="1"/>
    <col min="27" max="16384" width="11.85546875" style="138"/>
  </cols>
  <sheetData>
    <row r="1" spans="1:26" ht="36.75" customHeight="1" x14ac:dyDescent="0.2">
      <c r="A1" s="130" t="s">
        <v>0</v>
      </c>
      <c r="B1" s="452" t="s">
        <v>1</v>
      </c>
      <c r="C1" s="453"/>
      <c r="D1" s="453"/>
      <c r="E1" s="454"/>
      <c r="F1" s="131"/>
      <c r="G1" s="132"/>
      <c r="H1" s="132"/>
      <c r="I1" s="132"/>
      <c r="J1" s="132"/>
      <c r="K1" s="132"/>
      <c r="L1" s="133"/>
      <c r="M1" s="133"/>
      <c r="N1" s="134"/>
      <c r="O1" s="135"/>
      <c r="P1" s="136"/>
      <c r="Q1" s="136"/>
      <c r="R1" s="136"/>
      <c r="S1" s="136"/>
      <c r="T1" s="137"/>
      <c r="U1" s="137"/>
      <c r="V1" s="137"/>
      <c r="W1" s="137"/>
      <c r="X1" s="137"/>
      <c r="Y1" s="137"/>
      <c r="Z1" s="137"/>
    </row>
    <row r="2" spans="1:26" ht="13.7" customHeight="1" x14ac:dyDescent="0.2">
      <c r="A2" s="139"/>
      <c r="B2" s="140"/>
      <c r="C2" s="140"/>
      <c r="D2" s="140"/>
      <c r="E2" s="140"/>
      <c r="F2" s="137"/>
      <c r="G2" s="137"/>
      <c r="H2" s="137"/>
      <c r="I2" s="137"/>
      <c r="J2" s="137"/>
      <c r="K2" s="137"/>
      <c r="L2" s="137"/>
      <c r="M2" s="137"/>
      <c r="N2" s="141"/>
      <c r="O2" s="135"/>
      <c r="P2" s="142"/>
      <c r="Q2" s="142"/>
      <c r="R2" s="142"/>
      <c r="S2" s="142"/>
      <c r="T2" s="137"/>
      <c r="U2" s="137"/>
      <c r="V2" s="137"/>
      <c r="W2" s="137"/>
      <c r="X2" s="137"/>
      <c r="Y2" s="137"/>
      <c r="Z2" s="137"/>
    </row>
    <row r="3" spans="1:26" ht="36.75" customHeight="1" x14ac:dyDescent="0.2">
      <c r="A3" s="143" t="s">
        <v>2</v>
      </c>
      <c r="B3" s="452" t="s">
        <v>120</v>
      </c>
      <c r="C3" s="453"/>
      <c r="D3" s="453"/>
      <c r="E3" s="454"/>
      <c r="F3" s="144"/>
      <c r="G3" s="145"/>
      <c r="H3" s="145"/>
      <c r="I3" s="145"/>
      <c r="J3" s="145"/>
      <c r="K3" s="145"/>
      <c r="L3" s="137"/>
      <c r="M3" s="137"/>
      <c r="N3" s="141"/>
      <c r="O3" s="135"/>
      <c r="P3" s="142"/>
      <c r="Q3" s="142"/>
      <c r="R3" s="142"/>
      <c r="S3" s="142"/>
      <c r="T3" s="137"/>
      <c r="U3" s="137"/>
      <c r="V3" s="137"/>
      <c r="W3" s="137"/>
      <c r="X3" s="137"/>
      <c r="Y3" s="137"/>
      <c r="Z3" s="137"/>
    </row>
    <row r="4" spans="1:26" ht="13.7" customHeight="1" x14ac:dyDescent="0.2">
      <c r="A4" s="139"/>
      <c r="B4" s="140"/>
      <c r="C4" s="140"/>
      <c r="D4" s="140"/>
      <c r="E4" s="140"/>
      <c r="F4" s="137"/>
      <c r="G4" s="137"/>
      <c r="H4" s="137"/>
      <c r="I4" s="137"/>
      <c r="J4" s="137"/>
      <c r="K4" s="137"/>
      <c r="L4" s="137"/>
      <c r="M4" s="137"/>
      <c r="N4" s="141"/>
      <c r="O4" s="135"/>
      <c r="P4" s="142"/>
      <c r="Q4" s="142"/>
      <c r="R4" s="142"/>
      <c r="S4" s="142"/>
      <c r="T4" s="137"/>
      <c r="U4" s="137"/>
      <c r="V4" s="137"/>
      <c r="W4" s="137"/>
      <c r="X4" s="137"/>
      <c r="Y4" s="137"/>
      <c r="Z4" s="137"/>
    </row>
    <row r="5" spans="1:26" ht="36" customHeight="1" x14ac:dyDescent="0.2">
      <c r="A5" s="61" t="s">
        <v>3</v>
      </c>
      <c r="B5" s="62" t="s">
        <v>4</v>
      </c>
      <c r="C5" s="207">
        <v>44692</v>
      </c>
      <c r="D5" s="62" t="s">
        <v>5</v>
      </c>
      <c r="E5" s="207">
        <v>44722</v>
      </c>
      <c r="F5" s="144"/>
      <c r="G5" s="146"/>
      <c r="H5" s="137"/>
      <c r="I5" s="137"/>
      <c r="J5" s="137"/>
      <c r="K5" s="137"/>
      <c r="L5" s="137"/>
      <c r="M5" s="137"/>
      <c r="N5" s="141"/>
      <c r="O5" s="135"/>
      <c r="P5" s="142"/>
      <c r="Q5" s="142"/>
      <c r="R5" s="142"/>
      <c r="S5" s="142"/>
      <c r="T5" s="137"/>
      <c r="U5" s="137"/>
      <c r="V5" s="137"/>
      <c r="W5" s="137"/>
      <c r="X5" s="137"/>
      <c r="Y5" s="137"/>
      <c r="Z5" s="137"/>
    </row>
    <row r="6" spans="1:26" ht="13.7" customHeight="1" x14ac:dyDescent="0.2">
      <c r="A6" s="147"/>
      <c r="B6" s="148"/>
      <c r="C6" s="148"/>
      <c r="D6" s="148"/>
      <c r="E6" s="148"/>
      <c r="F6" s="137"/>
      <c r="G6" s="137"/>
      <c r="H6" s="137"/>
      <c r="I6" s="137"/>
      <c r="J6" s="137"/>
      <c r="K6" s="137"/>
      <c r="L6" s="137"/>
      <c r="M6" s="137"/>
      <c r="N6" s="141"/>
      <c r="O6" s="135"/>
      <c r="P6" s="142"/>
      <c r="Q6" s="142"/>
      <c r="R6" s="142"/>
      <c r="S6" s="142"/>
      <c r="T6" s="137"/>
      <c r="U6" s="137"/>
      <c r="V6" s="137"/>
      <c r="W6" s="137"/>
      <c r="X6" s="137"/>
      <c r="Y6" s="137"/>
      <c r="Z6" s="137"/>
    </row>
    <row r="7" spans="1:26" ht="13.7" customHeight="1" x14ac:dyDescent="0.2">
      <c r="A7" s="149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  <c r="O7" s="354"/>
      <c r="P7" s="142"/>
      <c r="Q7" s="142"/>
      <c r="R7" s="142"/>
      <c r="S7" s="142"/>
      <c r="T7" s="137"/>
      <c r="U7" s="137"/>
      <c r="V7" s="137"/>
      <c r="W7" s="137"/>
      <c r="X7" s="137"/>
      <c r="Y7" s="137"/>
      <c r="Z7" s="137"/>
    </row>
    <row r="8" spans="1:26" ht="13.7" customHeight="1" x14ac:dyDescent="0.2">
      <c r="A8" s="63" t="s">
        <v>6</v>
      </c>
      <c r="B8" s="64" t="s">
        <v>7</v>
      </c>
      <c r="C8" s="64" t="s">
        <v>8</v>
      </c>
      <c r="D8" s="64" t="s">
        <v>7</v>
      </c>
      <c r="E8" s="64" t="s">
        <v>9</v>
      </c>
      <c r="F8" s="64" t="s">
        <v>10</v>
      </c>
      <c r="G8" s="450" t="s">
        <v>11</v>
      </c>
      <c r="H8" s="455"/>
      <c r="I8" s="455"/>
      <c r="J8" s="451"/>
      <c r="K8" s="64" t="s">
        <v>12</v>
      </c>
      <c r="L8" s="64" t="s">
        <v>13</v>
      </c>
      <c r="M8" s="65" t="s">
        <v>14</v>
      </c>
      <c r="N8" s="355" t="s">
        <v>15</v>
      </c>
      <c r="O8" s="356" t="s">
        <v>135</v>
      </c>
      <c r="P8" s="357"/>
      <c r="Q8" s="152"/>
      <c r="R8" s="152"/>
      <c r="S8" s="152"/>
      <c r="T8" s="153"/>
      <c r="U8" s="153"/>
      <c r="V8" s="153"/>
      <c r="W8" s="153"/>
      <c r="X8" s="153"/>
      <c r="Y8" s="153"/>
      <c r="Z8" s="153"/>
    </row>
    <row r="9" spans="1:26" ht="13.7" customHeight="1" x14ac:dyDescent="0.2">
      <c r="A9" s="66" t="s">
        <v>16</v>
      </c>
      <c r="B9" s="67" t="s">
        <v>17</v>
      </c>
      <c r="C9" s="67" t="s">
        <v>18</v>
      </c>
      <c r="D9" s="67" t="s">
        <v>18</v>
      </c>
      <c r="E9" s="67" t="s">
        <v>19</v>
      </c>
      <c r="F9" s="67" t="s">
        <v>18</v>
      </c>
      <c r="G9" s="456"/>
      <c r="H9" s="457"/>
      <c r="I9" s="457"/>
      <c r="J9" s="458"/>
      <c r="K9" s="67" t="s">
        <v>20</v>
      </c>
      <c r="L9" s="67" t="s">
        <v>21</v>
      </c>
      <c r="M9" s="154"/>
      <c r="N9" s="358" t="s">
        <v>22</v>
      </c>
      <c r="O9" s="359"/>
      <c r="P9" s="357"/>
      <c r="Q9" s="152"/>
      <c r="R9" s="152"/>
      <c r="S9" s="152"/>
      <c r="T9" s="153"/>
      <c r="U9" s="153"/>
      <c r="V9" s="153"/>
      <c r="W9" s="153"/>
      <c r="X9" s="153"/>
      <c r="Y9" s="153"/>
      <c r="Z9" s="153"/>
    </row>
    <row r="10" spans="1:26" ht="13.5" customHeight="1" x14ac:dyDescent="0.2">
      <c r="A10" s="155" t="s">
        <v>23</v>
      </c>
      <c r="B10" s="68" t="s">
        <v>24</v>
      </c>
      <c r="C10" s="68" t="s">
        <v>25</v>
      </c>
      <c r="D10" s="68" t="s">
        <v>25</v>
      </c>
      <c r="E10" s="68" t="s">
        <v>25</v>
      </c>
      <c r="F10" s="68" t="s">
        <v>25</v>
      </c>
      <c r="G10" s="69" t="s">
        <v>26</v>
      </c>
      <c r="H10" s="69" t="s">
        <v>27</v>
      </c>
      <c r="I10" s="69" t="s">
        <v>28</v>
      </c>
      <c r="J10" s="156"/>
      <c r="K10" s="70" t="s">
        <v>29</v>
      </c>
      <c r="L10" s="157"/>
      <c r="M10" s="157"/>
      <c r="N10" s="360"/>
      <c r="O10" s="361"/>
      <c r="P10" s="362"/>
      <c r="Q10" s="142"/>
      <c r="R10" s="142"/>
      <c r="S10" s="142"/>
      <c r="T10" s="137"/>
      <c r="U10" s="137"/>
      <c r="V10" s="137"/>
      <c r="W10" s="137"/>
      <c r="X10" s="137"/>
      <c r="Y10" s="137"/>
      <c r="Z10" s="137"/>
    </row>
    <row r="11" spans="1:26" ht="45.6" customHeight="1" x14ac:dyDescent="0.25">
      <c r="A11" s="393">
        <v>44695</v>
      </c>
      <c r="B11" s="208" t="s">
        <v>39</v>
      </c>
      <c r="C11" s="160">
        <v>16.48</v>
      </c>
      <c r="D11" s="159">
        <v>2.75</v>
      </c>
      <c r="E11" s="160"/>
      <c r="F11" s="363">
        <v>13.73</v>
      </c>
      <c r="G11" s="161">
        <v>112</v>
      </c>
      <c r="H11" s="364">
        <v>4207</v>
      </c>
      <c r="I11" s="208"/>
      <c r="J11" s="71" t="s">
        <v>39</v>
      </c>
      <c r="K11" s="321" t="s">
        <v>118</v>
      </c>
      <c r="L11" s="321" t="s">
        <v>261</v>
      </c>
      <c r="M11" s="322" t="s">
        <v>32</v>
      </c>
      <c r="N11" s="365" t="s">
        <v>150</v>
      </c>
      <c r="O11" s="366"/>
      <c r="P11" s="362" t="e">
        <f>OR(#REF!&lt;100,LEN(#REF!)=2)</f>
        <v>#REF!</v>
      </c>
      <c r="Q11" s="142" t="e">
        <f>OR(#REF!&lt;1000,LEN(#REF!)=3)</f>
        <v>#REF!</v>
      </c>
      <c r="R11" s="142" t="e">
        <f>IF(#REF!&lt;1000,TRUE)</f>
        <v>#REF!</v>
      </c>
      <c r="S11" s="163">
        <v>10</v>
      </c>
      <c r="T11" s="394"/>
      <c r="U11" s="394"/>
      <c r="V11" s="137"/>
      <c r="W11" s="137"/>
      <c r="X11" s="137"/>
      <c r="Y11" s="137"/>
      <c r="Z11" s="137"/>
    </row>
    <row r="12" spans="1:26" ht="45.6" customHeight="1" x14ac:dyDescent="0.25">
      <c r="A12" s="393">
        <v>44697</v>
      </c>
      <c r="B12" s="208" t="s">
        <v>31</v>
      </c>
      <c r="C12" s="160">
        <v>700</v>
      </c>
      <c r="D12" s="159">
        <v>0</v>
      </c>
      <c r="E12" s="160"/>
      <c r="F12" s="363">
        <v>700</v>
      </c>
      <c r="G12" s="161"/>
      <c r="H12" s="364"/>
      <c r="I12" s="208" t="s">
        <v>99</v>
      </c>
      <c r="J12" s="71" t="s">
        <v>39</v>
      </c>
      <c r="K12" s="73" t="s">
        <v>262</v>
      </c>
      <c r="L12" s="73" t="s">
        <v>119</v>
      </c>
      <c r="M12" s="74" t="s">
        <v>100</v>
      </c>
      <c r="N12" s="365" t="s">
        <v>101</v>
      </c>
      <c r="O12" s="395" t="s">
        <v>263</v>
      </c>
      <c r="P12" s="362" t="e">
        <f>OR(#REF!&lt;100,LEN(#REF!)=2)</f>
        <v>#REF!</v>
      </c>
      <c r="Q12" s="142" t="e">
        <f>OR(#REF!&lt;1000,LEN(#REF!)=3)</f>
        <v>#REF!</v>
      </c>
      <c r="R12" s="142" t="e">
        <f>IF(#REF!&lt;1000,TRUE)</f>
        <v>#REF!</v>
      </c>
      <c r="S12" s="163">
        <v>700</v>
      </c>
      <c r="T12" s="396"/>
      <c r="U12" s="396"/>
      <c r="V12" s="137"/>
      <c r="W12" s="137"/>
      <c r="X12" s="137"/>
      <c r="Y12" s="137"/>
      <c r="Z12" s="137"/>
    </row>
    <row r="13" spans="1:26" ht="45.6" customHeight="1" x14ac:dyDescent="0.25">
      <c r="A13" s="397">
        <v>44703</v>
      </c>
      <c r="B13" s="398" t="s">
        <v>39</v>
      </c>
      <c r="C13" s="399">
        <v>117.6</v>
      </c>
      <c r="D13" s="400">
        <v>19.600000000000001</v>
      </c>
      <c r="E13" s="399"/>
      <c r="F13" s="401">
        <v>98</v>
      </c>
      <c r="G13" s="402">
        <v>472</v>
      </c>
      <c r="H13" s="403">
        <v>4020</v>
      </c>
      <c r="I13" s="404" t="s">
        <v>264</v>
      </c>
      <c r="J13" s="405" t="s">
        <v>39</v>
      </c>
      <c r="K13" s="406" t="s">
        <v>265</v>
      </c>
      <c r="L13" s="406" t="s">
        <v>266</v>
      </c>
      <c r="M13" s="407" t="s">
        <v>267</v>
      </c>
      <c r="N13" s="365" t="s">
        <v>268</v>
      </c>
      <c r="O13" s="366"/>
      <c r="P13" s="408" t="b">
        <f t="shared" ref="P13:P16" si="0">OR(G11&lt;100,LEN(G11)=2)</f>
        <v>0</v>
      </c>
      <c r="Q13" s="409" t="b">
        <f t="shared" ref="Q13:Q16" si="1">OR(H11&lt;1000,LEN(H11)=3)</f>
        <v>0</v>
      </c>
      <c r="R13" s="409" t="b">
        <f t="shared" ref="R13:R16" si="2">IF(I11&lt;1000,TRUE)</f>
        <v>1</v>
      </c>
      <c r="S13" s="410">
        <v>131</v>
      </c>
      <c r="T13" s="411"/>
      <c r="U13" s="411"/>
      <c r="V13" s="412"/>
      <c r="W13" s="412"/>
      <c r="X13" s="412"/>
      <c r="Y13" s="412"/>
      <c r="Z13" s="412"/>
    </row>
    <row r="14" spans="1:26" ht="20.100000000000001" customHeight="1" x14ac:dyDescent="0.25">
      <c r="A14" s="393">
        <v>44707</v>
      </c>
      <c r="B14" s="158" t="s">
        <v>82</v>
      </c>
      <c r="C14" s="160">
        <v>390</v>
      </c>
      <c r="D14" s="209" t="str">
        <f t="shared" ref="D14:D16" si="3">IF(B14="S",IF(ISBLANK(E14),ROUND(C14*0.2/1.2,2),E14),"")</f>
        <v/>
      </c>
      <c r="E14" s="160"/>
      <c r="F14" s="367">
        <f>C14</f>
        <v>390</v>
      </c>
      <c r="G14" s="368" t="s">
        <v>269</v>
      </c>
      <c r="H14" s="368" t="s">
        <v>145</v>
      </c>
      <c r="I14" s="209" t="s">
        <v>264</v>
      </c>
      <c r="J14" s="71" t="s">
        <v>39</v>
      </c>
      <c r="K14" s="73" t="s">
        <v>265</v>
      </c>
      <c r="L14" s="72" t="s">
        <v>270</v>
      </c>
      <c r="M14" s="159" t="s">
        <v>271</v>
      </c>
      <c r="N14" s="369" t="s">
        <v>150</v>
      </c>
      <c r="O14" s="413"/>
      <c r="P14" s="362" t="b">
        <f t="shared" si="0"/>
        <v>1</v>
      </c>
      <c r="Q14" s="142" t="b">
        <f t="shared" si="1"/>
        <v>1</v>
      </c>
      <c r="R14" s="142" t="b">
        <f t="shared" si="2"/>
        <v>0</v>
      </c>
      <c r="S14" s="163"/>
      <c r="T14" s="396"/>
      <c r="U14" s="396"/>
      <c r="V14" s="137"/>
      <c r="W14" s="137"/>
      <c r="X14" s="137"/>
      <c r="Y14" s="137"/>
      <c r="Z14" s="137"/>
    </row>
    <row r="15" spans="1:26" ht="20.100000000000001" customHeight="1" x14ac:dyDescent="0.25">
      <c r="A15" s="393">
        <v>44710</v>
      </c>
      <c r="B15" s="158" t="s">
        <v>82</v>
      </c>
      <c r="C15" s="160">
        <v>700</v>
      </c>
      <c r="D15" s="209" t="str">
        <f t="shared" si="3"/>
        <v/>
      </c>
      <c r="E15" s="160"/>
      <c r="F15" s="367">
        <f t="shared" ref="F15:F16" si="4">C15</f>
        <v>700</v>
      </c>
      <c r="G15" s="161"/>
      <c r="H15" s="161"/>
      <c r="I15" s="161"/>
      <c r="J15" s="71" t="s">
        <v>39</v>
      </c>
      <c r="K15" s="73" t="s">
        <v>262</v>
      </c>
      <c r="L15" s="74" t="s">
        <v>119</v>
      </c>
      <c r="M15" s="74" t="s">
        <v>100</v>
      </c>
      <c r="N15" s="72" t="s">
        <v>101</v>
      </c>
      <c r="O15" s="395" t="s">
        <v>272</v>
      </c>
      <c r="P15" s="142" t="b">
        <f t="shared" si="0"/>
        <v>0</v>
      </c>
      <c r="Q15" s="142" t="b">
        <f t="shared" si="1"/>
        <v>0</v>
      </c>
      <c r="R15" s="142" t="b">
        <f t="shared" si="2"/>
        <v>0</v>
      </c>
      <c r="S15" s="163"/>
      <c r="T15" s="137"/>
      <c r="U15" s="137"/>
      <c r="V15" s="137"/>
      <c r="W15" s="137"/>
      <c r="X15" s="137"/>
      <c r="Y15" s="137"/>
      <c r="Z15" s="137"/>
    </row>
    <row r="16" spans="1:26" ht="20.100000000000001" customHeight="1" thickBot="1" x14ac:dyDescent="0.3">
      <c r="A16" s="393">
        <v>44711</v>
      </c>
      <c r="B16" s="158" t="s">
        <v>82</v>
      </c>
      <c r="C16" s="160">
        <v>56.96</v>
      </c>
      <c r="D16" s="209" t="str">
        <f t="shared" si="3"/>
        <v/>
      </c>
      <c r="E16" s="160"/>
      <c r="F16" s="367">
        <f t="shared" si="4"/>
        <v>56.96</v>
      </c>
      <c r="G16" s="161">
        <v>112</v>
      </c>
      <c r="H16" s="368" t="s">
        <v>273</v>
      </c>
      <c r="I16" s="209" t="s">
        <v>99</v>
      </c>
      <c r="J16" s="71" t="s">
        <v>39</v>
      </c>
      <c r="K16" s="73" t="s">
        <v>118</v>
      </c>
      <c r="L16" s="74" t="s">
        <v>119</v>
      </c>
      <c r="M16" s="74" t="s">
        <v>100</v>
      </c>
      <c r="N16" s="72" t="s">
        <v>101</v>
      </c>
      <c r="O16" s="162"/>
      <c r="P16" s="142" t="b">
        <f t="shared" si="0"/>
        <v>0</v>
      </c>
      <c r="Q16" s="142" t="b">
        <f t="shared" si="1"/>
        <v>0</v>
      </c>
      <c r="R16" s="142" t="b">
        <f t="shared" si="2"/>
        <v>0</v>
      </c>
      <c r="S16" s="163"/>
      <c r="T16" s="137"/>
      <c r="U16" s="137"/>
      <c r="V16" s="137"/>
      <c r="W16" s="137"/>
      <c r="X16" s="137"/>
      <c r="Y16" s="137"/>
      <c r="Z16" s="137"/>
    </row>
    <row r="17" spans="1:26" ht="20.100000000000001" customHeight="1" thickBot="1" x14ac:dyDescent="0.3">
      <c r="A17" s="459" t="s">
        <v>34</v>
      </c>
      <c r="B17" s="460"/>
      <c r="C17" s="164">
        <f>SUM(C11:C16)</f>
        <v>1981.04</v>
      </c>
      <c r="D17" s="165">
        <f>SUM(D11:D16)</f>
        <v>22.35</v>
      </c>
      <c r="E17" s="164"/>
      <c r="F17" s="164">
        <f>SUM(F11:F16)</f>
        <v>1958.69</v>
      </c>
      <c r="G17" s="166"/>
      <c r="H17" s="166"/>
      <c r="I17" s="166"/>
      <c r="J17" s="167"/>
      <c r="K17" s="167"/>
      <c r="L17" s="168"/>
      <c r="M17" s="168"/>
      <c r="N17" s="74"/>
      <c r="O17" s="162"/>
      <c r="P17" s="142" t="e">
        <f>OR(#REF!&lt;100,LEN(#REF!)=2)</f>
        <v>#REF!</v>
      </c>
      <c r="Q17" s="142" t="e">
        <f>OR(#REF!&lt;1000,LEN(#REF!)=3)</f>
        <v>#REF!</v>
      </c>
      <c r="R17" s="142" t="e">
        <f>IF(#REF!&lt;1000,TRUE)</f>
        <v>#REF!</v>
      </c>
      <c r="S17" s="163"/>
      <c r="T17" s="137"/>
      <c r="U17" s="137"/>
      <c r="V17" s="137"/>
      <c r="W17" s="137"/>
      <c r="X17" s="137"/>
      <c r="Y17" s="137"/>
      <c r="Z17" s="137"/>
    </row>
    <row r="18" spans="1:26" ht="20.100000000000001" customHeight="1" x14ac:dyDescent="0.25">
      <c r="A18" s="132"/>
      <c r="B18" s="170"/>
      <c r="C18" s="170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74"/>
      <c r="O18" s="162"/>
      <c r="P18" s="142" t="e">
        <f>OR(#REF!&lt;100,LEN(#REF!)=2)</f>
        <v>#REF!</v>
      </c>
      <c r="Q18" s="142" t="e">
        <f>OR(#REF!&lt;1000,LEN(#REF!)=3)</f>
        <v>#REF!</v>
      </c>
      <c r="R18" s="142" t="e">
        <f>IF(#REF!&lt;1000,TRUE)</f>
        <v>#REF!</v>
      </c>
      <c r="S18" s="163"/>
      <c r="T18" s="137"/>
      <c r="U18" s="137"/>
      <c r="V18" s="137"/>
      <c r="W18" s="137"/>
      <c r="X18" s="137"/>
      <c r="Y18" s="137"/>
      <c r="Z18" s="137"/>
    </row>
    <row r="19" spans="1:26" ht="20.100000000000001" customHeight="1" thickBot="1" x14ac:dyDescent="0.25">
      <c r="A19" s="171"/>
      <c r="B19" s="450" t="s">
        <v>35</v>
      </c>
      <c r="C19" s="451"/>
      <c r="D19" s="162"/>
      <c r="E19" s="137"/>
      <c r="F19" s="137"/>
      <c r="G19" s="137"/>
      <c r="H19" s="137"/>
      <c r="I19" s="137"/>
      <c r="J19" s="137"/>
      <c r="K19" s="137"/>
      <c r="L19" s="137"/>
      <c r="M19" s="137"/>
      <c r="N19" s="169"/>
      <c r="O19" s="135"/>
      <c r="P19" s="142"/>
      <c r="Q19" s="142"/>
      <c r="R19" s="142"/>
      <c r="S19" s="142"/>
      <c r="T19" s="137"/>
      <c r="U19" s="137"/>
      <c r="V19" s="137"/>
      <c r="W19" s="137"/>
      <c r="X19" s="137"/>
      <c r="Y19" s="137"/>
      <c r="Z19" s="137"/>
    </row>
    <row r="20" spans="1:26" ht="14.1" customHeight="1" x14ac:dyDescent="0.2">
      <c r="A20" s="171"/>
      <c r="B20" s="172" t="s">
        <v>36</v>
      </c>
      <c r="C20" s="173" t="s">
        <v>37</v>
      </c>
      <c r="D20" s="162"/>
      <c r="E20" s="137"/>
      <c r="F20" s="370"/>
      <c r="G20" s="137"/>
      <c r="H20" s="137"/>
      <c r="I20" s="137"/>
      <c r="J20" s="137"/>
      <c r="K20" s="137"/>
      <c r="L20" s="137"/>
      <c r="M20" s="137"/>
      <c r="N20" s="132"/>
      <c r="O20" s="137"/>
      <c r="P20" s="142"/>
      <c r="Q20" s="142"/>
      <c r="R20" s="142"/>
      <c r="S20" s="142"/>
      <c r="T20" s="137"/>
      <c r="U20" s="137"/>
      <c r="V20" s="137"/>
      <c r="W20" s="137"/>
      <c r="X20" s="137"/>
      <c r="Y20" s="137"/>
      <c r="Z20" s="137"/>
    </row>
    <row r="21" spans="1:26" ht="13.7" customHeight="1" x14ac:dyDescent="0.2">
      <c r="A21" s="171"/>
      <c r="B21" s="172" t="s">
        <v>31</v>
      </c>
      <c r="C21" s="173" t="s">
        <v>38</v>
      </c>
      <c r="D21" s="162"/>
      <c r="E21" s="137"/>
      <c r="F21" s="370">
        <f>F17+D17</f>
        <v>1981.04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42"/>
      <c r="Q21" s="142"/>
      <c r="R21" s="142"/>
      <c r="S21" s="142"/>
      <c r="T21" s="137"/>
      <c r="U21" s="137"/>
      <c r="V21" s="137"/>
      <c r="W21" s="137"/>
      <c r="X21" s="137"/>
      <c r="Y21" s="137"/>
      <c r="Z21" s="137"/>
    </row>
    <row r="22" spans="1:26" ht="13.7" customHeight="1" x14ac:dyDescent="0.2">
      <c r="A22" s="171"/>
      <c r="B22" s="172" t="s">
        <v>39</v>
      </c>
      <c r="C22" s="173" t="s">
        <v>40</v>
      </c>
      <c r="D22" s="162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42"/>
      <c r="Q22" s="142"/>
      <c r="R22" s="142"/>
      <c r="S22" s="142"/>
      <c r="T22" s="137"/>
      <c r="U22" s="137"/>
      <c r="V22" s="137"/>
      <c r="W22" s="137"/>
      <c r="X22" s="137"/>
      <c r="Y22" s="137"/>
      <c r="Z22" s="137"/>
    </row>
    <row r="23" spans="1:26" ht="13.7" customHeight="1" x14ac:dyDescent="0.2">
      <c r="A23" s="171"/>
      <c r="B23" s="174" t="s">
        <v>33</v>
      </c>
      <c r="C23" s="175" t="s">
        <v>41</v>
      </c>
      <c r="D23" s="162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42"/>
      <c r="Q23" s="142"/>
      <c r="R23" s="142"/>
      <c r="S23" s="142"/>
      <c r="T23" s="137"/>
      <c r="U23" s="137"/>
      <c r="V23" s="137"/>
      <c r="W23" s="137"/>
      <c r="X23" s="137"/>
      <c r="Y23" s="137"/>
      <c r="Z23" s="137"/>
    </row>
    <row r="24" spans="1:26" ht="13.7" customHeight="1" x14ac:dyDescent="0.2">
      <c r="N24" s="137"/>
      <c r="O24" s="137"/>
      <c r="P24" s="142"/>
      <c r="Q24" s="142"/>
      <c r="R24" s="142"/>
      <c r="S24" s="142"/>
      <c r="T24" s="137"/>
      <c r="U24" s="137"/>
      <c r="V24" s="137"/>
      <c r="W24" s="137"/>
      <c r="X24" s="137"/>
      <c r="Y24" s="137"/>
      <c r="Z24" s="137"/>
    </row>
    <row r="25" spans="1:26" ht="13.7" customHeight="1" x14ac:dyDescent="0.2">
      <c r="N25" s="137"/>
      <c r="O25" s="137"/>
      <c r="P25" s="176"/>
      <c r="Q25" s="176"/>
      <c r="R25" s="176"/>
      <c r="S25" s="176"/>
      <c r="T25" s="137"/>
      <c r="U25" s="137"/>
      <c r="V25" s="137"/>
      <c r="W25" s="137"/>
      <c r="X25" s="137"/>
      <c r="Y25" s="137"/>
      <c r="Z25" s="137"/>
    </row>
    <row r="26" spans="1:26" ht="13.5" customHeight="1" x14ac:dyDescent="0.2"/>
  </sheetData>
  <mergeCells count="6">
    <mergeCell ref="B19:C19"/>
    <mergeCell ref="B1:E1"/>
    <mergeCell ref="B3:E3"/>
    <mergeCell ref="G8:J8"/>
    <mergeCell ref="G9:J9"/>
    <mergeCell ref="A17:B17"/>
  </mergeCells>
  <conditionalFormatting sqref="E5 C5">
    <cfRule type="expression" dxfId="68" priority="1" stopIfTrue="1">
      <formula>ISBLANK(C5)</formula>
    </cfRule>
  </conditionalFormatting>
  <dataValidations count="2">
    <dataValidation type="date" allowBlank="1" showInputMessage="1" showErrorMessage="1" sqref="C5" xr:uid="{00000000-0002-0000-0700-000000000000}">
      <formula1>NOW()-120</formula1>
      <formula2>NOW()</formula2>
    </dataValidation>
    <dataValidation type="date" allowBlank="1" showInputMessage="1" showErrorMessage="1" sqref="E5" xr:uid="{00000000-0002-0000-0700-000001000000}">
      <formula1>C5+1</formula1>
      <formula2>NOW()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Y30"/>
  <sheetViews>
    <sheetView workbookViewId="0">
      <selection activeCell="D23" sqref="D23:F23"/>
    </sheetView>
  </sheetViews>
  <sheetFormatPr defaultColWidth="9.140625" defaultRowHeight="12.75" outlineLevelCol="1" x14ac:dyDescent="0.2"/>
  <cols>
    <col min="1" max="1" width="11.85546875" style="194" bestFit="1" customWidth="1"/>
    <col min="2" max="2" width="10.42578125" style="194" customWidth="1"/>
    <col min="3" max="3" width="20" style="194" customWidth="1"/>
    <col min="4" max="6" width="15.7109375" style="194" customWidth="1"/>
    <col min="7" max="7" width="8.42578125" style="194" customWidth="1"/>
    <col min="8" max="8" width="9" style="194" customWidth="1"/>
    <col min="9" max="9" width="11.7109375" style="194" bestFit="1" customWidth="1"/>
    <col min="10" max="10" width="29.7109375" style="194" customWidth="1"/>
    <col min="11" max="11" width="50.7109375" style="194" customWidth="1"/>
    <col min="12" max="13" width="27.42578125" style="194" customWidth="1"/>
    <col min="14" max="14" width="9.140625" style="194"/>
    <col min="15" max="18" width="0" style="194" hidden="1" customWidth="1" outlineLevel="1"/>
    <col min="19" max="19" width="9.140625" style="194" collapsed="1"/>
    <col min="20" max="16384" width="9.140625" style="194"/>
  </cols>
  <sheetData>
    <row r="1" spans="1:25" ht="36.75" customHeight="1" x14ac:dyDescent="0.2">
      <c r="A1" s="210" t="s">
        <v>0</v>
      </c>
      <c r="B1" s="463" t="s">
        <v>1</v>
      </c>
      <c r="C1" s="464"/>
      <c r="D1" s="464"/>
      <c r="E1" s="465"/>
      <c r="F1" s="211"/>
      <c r="G1" s="211"/>
      <c r="H1" s="211"/>
      <c r="I1" s="211"/>
      <c r="J1" s="211"/>
      <c r="K1" s="212"/>
      <c r="L1" s="212"/>
      <c r="M1" s="213"/>
    </row>
    <row r="2" spans="1:25" x14ac:dyDescent="0.2">
      <c r="A2" s="214"/>
      <c r="M2" s="215"/>
    </row>
    <row r="3" spans="1:25" ht="36.75" customHeight="1" x14ac:dyDescent="0.2">
      <c r="A3" s="216" t="s">
        <v>2</v>
      </c>
      <c r="B3" s="463" t="s">
        <v>95</v>
      </c>
      <c r="C3" s="464"/>
      <c r="D3" s="464"/>
      <c r="E3" s="465"/>
      <c r="F3" s="206"/>
      <c r="G3" s="206"/>
      <c r="H3" s="206"/>
      <c r="I3" s="206"/>
      <c r="J3" s="206"/>
      <c r="M3" s="215"/>
    </row>
    <row r="4" spans="1:25" x14ac:dyDescent="0.2">
      <c r="A4" s="214"/>
      <c r="M4" s="215"/>
    </row>
    <row r="5" spans="1:25" ht="36" customHeight="1" x14ac:dyDescent="0.2">
      <c r="A5" s="217" t="s">
        <v>3</v>
      </c>
      <c r="B5" s="414" t="s">
        <v>4</v>
      </c>
      <c r="C5" s="415">
        <v>44692</v>
      </c>
      <c r="D5" s="414" t="s">
        <v>5</v>
      </c>
      <c r="E5" s="415" t="s">
        <v>296</v>
      </c>
      <c r="F5" s="206"/>
      <c r="G5" s="218"/>
      <c r="H5" s="201"/>
      <c r="I5" s="201"/>
      <c r="J5" s="201"/>
      <c r="M5" s="215"/>
    </row>
    <row r="6" spans="1:25" x14ac:dyDescent="0.2">
      <c r="A6" s="214"/>
      <c r="M6" s="215"/>
    </row>
    <row r="7" spans="1:25" x14ac:dyDescent="0.2">
      <c r="A7" s="214"/>
      <c r="M7" s="215"/>
    </row>
    <row r="8" spans="1:25" x14ac:dyDescent="0.2">
      <c r="A8" s="387" t="s">
        <v>6</v>
      </c>
      <c r="B8" s="179" t="s">
        <v>7</v>
      </c>
      <c r="C8" s="179" t="s">
        <v>8</v>
      </c>
      <c r="D8" s="179" t="s">
        <v>7</v>
      </c>
      <c r="E8" s="179" t="s">
        <v>9</v>
      </c>
      <c r="F8" s="179" t="s">
        <v>10</v>
      </c>
      <c r="G8" s="461" t="s">
        <v>11</v>
      </c>
      <c r="H8" s="466"/>
      <c r="I8" s="466"/>
      <c r="J8" s="179" t="s">
        <v>12</v>
      </c>
      <c r="K8" s="179" t="s">
        <v>13</v>
      </c>
      <c r="L8" s="180" t="s">
        <v>14</v>
      </c>
      <c r="M8" s="180" t="s">
        <v>15</v>
      </c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</row>
    <row r="9" spans="1:25" x14ac:dyDescent="0.2">
      <c r="A9" s="181" t="s">
        <v>16</v>
      </c>
      <c r="B9" s="182" t="s">
        <v>17</v>
      </c>
      <c r="C9" s="182" t="s">
        <v>18</v>
      </c>
      <c r="D9" s="182" t="s">
        <v>18</v>
      </c>
      <c r="E9" s="182" t="s">
        <v>19</v>
      </c>
      <c r="F9" s="182" t="s">
        <v>18</v>
      </c>
      <c r="G9" s="467"/>
      <c r="H9" s="468"/>
      <c r="I9" s="468"/>
      <c r="J9" s="182" t="s">
        <v>20</v>
      </c>
      <c r="K9" s="182" t="s">
        <v>21</v>
      </c>
      <c r="L9" s="183"/>
      <c r="M9" s="184" t="s">
        <v>22</v>
      </c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</row>
    <row r="10" spans="1:25" x14ac:dyDescent="0.2">
      <c r="A10" s="185" t="s">
        <v>23</v>
      </c>
      <c r="B10" s="186" t="s">
        <v>24</v>
      </c>
      <c r="C10" s="186" t="s">
        <v>25</v>
      </c>
      <c r="D10" s="186" t="s">
        <v>25</v>
      </c>
      <c r="E10" s="186" t="s">
        <v>25</v>
      </c>
      <c r="F10" s="186" t="s">
        <v>25</v>
      </c>
      <c r="G10" s="187" t="s">
        <v>26</v>
      </c>
      <c r="H10" s="187" t="s">
        <v>27</v>
      </c>
      <c r="I10" s="219" t="s">
        <v>28</v>
      </c>
      <c r="J10" s="188" t="s">
        <v>29</v>
      </c>
      <c r="K10" s="189"/>
      <c r="L10" s="190"/>
      <c r="M10" s="191"/>
    </row>
    <row r="11" spans="1:25" ht="0.75" customHeight="1" x14ac:dyDescent="0.2">
      <c r="A11" s="192"/>
      <c r="B11" s="186"/>
      <c r="C11" s="186"/>
      <c r="D11" s="186"/>
      <c r="E11" s="186"/>
      <c r="F11" s="186"/>
      <c r="G11" s="220"/>
      <c r="H11" s="220"/>
      <c r="I11" s="220"/>
      <c r="J11" s="187" t="s">
        <v>30</v>
      </c>
      <c r="K11" s="189"/>
      <c r="L11" s="190"/>
      <c r="M11" s="190"/>
    </row>
    <row r="12" spans="1:25" ht="15.75" x14ac:dyDescent="0.25">
      <c r="A12" s="102">
        <v>44697</v>
      </c>
      <c r="B12" s="103" t="s">
        <v>31</v>
      </c>
      <c r="C12" s="104">
        <v>12</v>
      </c>
      <c r="D12" s="104">
        <v>0</v>
      </c>
      <c r="E12" s="104"/>
      <c r="F12" s="104">
        <v>12</v>
      </c>
      <c r="G12" s="287">
        <v>206</v>
      </c>
      <c r="H12" s="60">
        <v>4020</v>
      </c>
      <c r="I12" s="105">
        <v>20610</v>
      </c>
      <c r="J12" s="106" t="s">
        <v>95</v>
      </c>
      <c r="K12" s="283" t="s">
        <v>274</v>
      </c>
      <c r="L12" s="107" t="s">
        <v>275</v>
      </c>
      <c r="M12" s="107" t="s">
        <v>276</v>
      </c>
      <c r="N12" t="s">
        <v>277</v>
      </c>
      <c r="O12" s="194" t="b">
        <f t="shared" ref="O12:O22" si="0">OR(G12&lt;100,LEN(G12)=2)</f>
        <v>0</v>
      </c>
      <c r="P12" s="194" t="b">
        <f t="shared" ref="P12:P22" si="1">OR(H12&lt;1000,LEN(H12)=3)</f>
        <v>0</v>
      </c>
      <c r="Q12" s="194" t="b">
        <f t="shared" ref="Q12:Q22" si="2">IF(I12&lt;1000,TRUE)</f>
        <v>0</v>
      </c>
      <c r="R12" s="194" t="e">
        <f>OR(#REF!&lt;100000,LEN(#REF!)=5)</f>
        <v>#REF!</v>
      </c>
    </row>
    <row r="13" spans="1:25" ht="20.100000000000001" customHeight="1" x14ac:dyDescent="0.25">
      <c r="A13" s="102">
        <v>44699</v>
      </c>
      <c r="B13" s="103" t="s">
        <v>39</v>
      </c>
      <c r="C13" s="104">
        <v>114</v>
      </c>
      <c r="D13" s="104">
        <v>19</v>
      </c>
      <c r="E13" s="104"/>
      <c r="F13" s="104">
        <v>95</v>
      </c>
      <c r="G13" s="108">
        <v>114</v>
      </c>
      <c r="H13" s="60">
        <v>4405</v>
      </c>
      <c r="I13" s="288"/>
      <c r="J13" s="106" t="s">
        <v>95</v>
      </c>
      <c r="K13" s="283" t="s">
        <v>278</v>
      </c>
      <c r="L13" s="107" t="s">
        <v>279</v>
      </c>
      <c r="M13" s="289" t="s">
        <v>280</v>
      </c>
      <c r="N13" s="82"/>
      <c r="O13" s="194" t="b">
        <f t="shared" si="0"/>
        <v>0</v>
      </c>
      <c r="P13" s="194" t="b">
        <f t="shared" si="1"/>
        <v>0</v>
      </c>
      <c r="Q13" s="194" t="b">
        <f t="shared" si="2"/>
        <v>1</v>
      </c>
      <c r="R13" s="194" t="e">
        <f>OR(#REF!&lt;100000,LEN(#REF!)=5)</f>
        <v>#REF!</v>
      </c>
    </row>
    <row r="14" spans="1:25" ht="20.100000000000001" customHeight="1" x14ac:dyDescent="0.25">
      <c r="A14" s="102">
        <v>44706</v>
      </c>
      <c r="B14" s="59" t="s">
        <v>39</v>
      </c>
      <c r="C14" s="221">
        <v>2.7</v>
      </c>
      <c r="D14" s="221">
        <v>0.45</v>
      </c>
      <c r="E14" s="221"/>
      <c r="F14" s="221">
        <v>2.25</v>
      </c>
      <c r="G14" s="226">
        <v>490</v>
      </c>
      <c r="H14" s="193">
        <v>4001</v>
      </c>
      <c r="I14" s="227"/>
      <c r="J14" s="223" t="s">
        <v>137</v>
      </c>
      <c r="K14" s="224" t="s">
        <v>138</v>
      </c>
      <c r="L14" s="225" t="s">
        <v>110</v>
      </c>
      <c r="M14" s="228" t="s">
        <v>139</v>
      </c>
      <c r="N14" s="206"/>
      <c r="O14" s="194" t="b">
        <f t="shared" si="0"/>
        <v>0</v>
      </c>
      <c r="P14" s="194" t="b">
        <f t="shared" si="1"/>
        <v>0</v>
      </c>
      <c r="Q14" s="194" t="b">
        <f t="shared" si="2"/>
        <v>1</v>
      </c>
      <c r="R14" s="194" t="e">
        <f>OR(#REF!&lt;100000,LEN(#REF!)=5)</f>
        <v>#REF!</v>
      </c>
    </row>
    <row r="15" spans="1:25" ht="20.100000000000001" customHeight="1" x14ac:dyDescent="0.25">
      <c r="A15" s="102">
        <v>44707</v>
      </c>
      <c r="B15" s="59" t="s">
        <v>31</v>
      </c>
      <c r="C15" s="221">
        <v>37.25</v>
      </c>
      <c r="D15" s="221">
        <v>0</v>
      </c>
      <c r="E15" s="221"/>
      <c r="F15" s="221">
        <v>37.25</v>
      </c>
      <c r="G15" s="226">
        <v>490</v>
      </c>
      <c r="H15" s="193">
        <v>4001</v>
      </c>
      <c r="I15" s="227"/>
      <c r="J15" s="223" t="s">
        <v>137</v>
      </c>
      <c r="K15" s="224" t="s">
        <v>281</v>
      </c>
      <c r="L15" s="225" t="s">
        <v>32</v>
      </c>
      <c r="M15" s="228" t="s">
        <v>282</v>
      </c>
      <c r="N15" s="201" t="s">
        <v>283</v>
      </c>
    </row>
    <row r="16" spans="1:25" ht="54.6" customHeight="1" x14ac:dyDescent="0.25">
      <c r="A16" s="102">
        <v>44708</v>
      </c>
      <c r="B16" s="59" t="s">
        <v>39</v>
      </c>
      <c r="C16" s="221">
        <v>23.96</v>
      </c>
      <c r="D16" s="221">
        <v>4</v>
      </c>
      <c r="E16" s="221"/>
      <c r="F16" s="221">
        <v>19.96</v>
      </c>
      <c r="G16" s="226">
        <v>490</v>
      </c>
      <c r="H16" s="193">
        <v>4001</v>
      </c>
      <c r="I16" s="227"/>
      <c r="J16" s="223" t="s">
        <v>137</v>
      </c>
      <c r="K16" s="224" t="s">
        <v>284</v>
      </c>
      <c r="L16" s="225" t="s">
        <v>32</v>
      </c>
      <c r="M16" s="228" t="s">
        <v>150</v>
      </c>
      <c r="N16" s="206"/>
      <c r="O16" s="194" t="b">
        <f t="shared" ref="O16:O18" si="3">OR(G16&lt;100,LEN(G16)=2)</f>
        <v>0</v>
      </c>
      <c r="P16" s="194" t="b">
        <f t="shared" ref="P16:P18" si="4">OR(H16&lt;1000,LEN(H16)=3)</f>
        <v>0</v>
      </c>
      <c r="Q16" s="194" t="b">
        <f t="shared" ref="Q16:Q18" si="5">IF(I16&lt;1000,TRUE)</f>
        <v>1</v>
      </c>
      <c r="R16" s="194" t="e">
        <f>OR(#REF!&lt;100000,LEN(#REF!)=5)</f>
        <v>#REF!</v>
      </c>
    </row>
    <row r="17" spans="1:18" ht="20.100000000000001" customHeight="1" x14ac:dyDescent="0.25">
      <c r="A17" s="102">
        <v>44708</v>
      </c>
      <c r="B17" s="59" t="s">
        <v>31</v>
      </c>
      <c r="C17" s="221">
        <v>27.99</v>
      </c>
      <c r="D17" s="221">
        <v>0</v>
      </c>
      <c r="E17" s="221"/>
      <c r="F17" s="221">
        <v>27.99</v>
      </c>
      <c r="G17" s="226">
        <v>110</v>
      </c>
      <c r="H17" s="193">
        <v>4400</v>
      </c>
      <c r="I17" s="222" t="s">
        <v>140</v>
      </c>
      <c r="J17" s="223" t="s">
        <v>95</v>
      </c>
      <c r="K17" s="225" t="s">
        <v>285</v>
      </c>
      <c r="L17" s="225" t="s">
        <v>275</v>
      </c>
      <c r="M17" s="225" t="s">
        <v>127</v>
      </c>
      <c r="N17" s="206"/>
      <c r="O17" s="194" t="b">
        <f t="shared" si="3"/>
        <v>0</v>
      </c>
      <c r="P17" s="194" t="b">
        <f t="shared" si="4"/>
        <v>0</v>
      </c>
      <c r="Q17" s="194" t="b">
        <f t="shared" si="5"/>
        <v>0</v>
      </c>
    </row>
    <row r="18" spans="1:18" ht="20.100000000000001" customHeight="1" x14ac:dyDescent="0.25">
      <c r="A18" s="102">
        <v>44710</v>
      </c>
      <c r="B18" s="59" t="s">
        <v>39</v>
      </c>
      <c r="C18" s="221">
        <v>141.34</v>
      </c>
      <c r="D18" s="221">
        <v>23.56</v>
      </c>
      <c r="E18" s="221"/>
      <c r="F18" s="221">
        <v>117.78</v>
      </c>
      <c r="G18" s="226">
        <v>110</v>
      </c>
      <c r="H18" s="193">
        <v>4400</v>
      </c>
      <c r="I18" s="222" t="s">
        <v>286</v>
      </c>
      <c r="J18" s="223" t="s">
        <v>95</v>
      </c>
      <c r="K18" s="225" t="s">
        <v>287</v>
      </c>
      <c r="L18" s="225" t="s">
        <v>288</v>
      </c>
      <c r="M18" s="225" t="s">
        <v>150</v>
      </c>
      <c r="N18" s="206"/>
      <c r="O18" s="194" t="b">
        <f t="shared" si="3"/>
        <v>0</v>
      </c>
      <c r="P18" s="194" t="b">
        <f t="shared" si="4"/>
        <v>0</v>
      </c>
      <c r="Q18" s="194" t="b">
        <f t="shared" si="5"/>
        <v>0</v>
      </c>
    </row>
    <row r="19" spans="1:18" ht="15.75" x14ac:dyDescent="0.25">
      <c r="A19" s="102">
        <v>44712</v>
      </c>
      <c r="B19" s="59" t="s">
        <v>39</v>
      </c>
      <c r="C19" s="221">
        <v>403.32</v>
      </c>
      <c r="D19" s="221">
        <v>67.22</v>
      </c>
      <c r="E19" s="221"/>
      <c r="F19" s="221">
        <v>336.1</v>
      </c>
      <c r="G19" s="226">
        <v>110</v>
      </c>
      <c r="H19" s="193">
        <v>4400</v>
      </c>
      <c r="I19" s="222" t="s">
        <v>96</v>
      </c>
      <c r="J19" s="223" t="s">
        <v>95</v>
      </c>
      <c r="K19" s="225" t="s">
        <v>289</v>
      </c>
      <c r="L19" s="224" t="s">
        <v>136</v>
      </c>
      <c r="M19" s="228" t="s">
        <v>290</v>
      </c>
      <c r="O19" s="194" t="b">
        <f>OR(G19&lt;100,LEN(G19)=2)</f>
        <v>0</v>
      </c>
      <c r="P19" s="194" t="b">
        <f t="shared" si="1"/>
        <v>0</v>
      </c>
    </row>
    <row r="20" spans="1:18" ht="20.100000000000001" customHeight="1" x14ac:dyDescent="0.25">
      <c r="A20" s="102">
        <v>44712</v>
      </c>
      <c r="B20" s="59" t="s">
        <v>39</v>
      </c>
      <c r="C20" s="194">
        <v>243.05</v>
      </c>
      <c r="D20" s="221">
        <v>40.51</v>
      </c>
      <c r="E20" s="221"/>
      <c r="F20" s="221">
        <v>202.54</v>
      </c>
      <c r="G20" s="226">
        <v>110</v>
      </c>
      <c r="H20" s="193">
        <v>4400</v>
      </c>
      <c r="I20" s="222" t="s">
        <v>96</v>
      </c>
      <c r="J20" s="223" t="s">
        <v>95</v>
      </c>
      <c r="K20" s="225" t="s">
        <v>291</v>
      </c>
      <c r="L20" s="225" t="s">
        <v>105</v>
      </c>
      <c r="M20" s="228" t="s">
        <v>290</v>
      </c>
      <c r="O20" s="194" t="b">
        <f t="shared" si="0"/>
        <v>0</v>
      </c>
      <c r="P20" s="194" t="b">
        <f t="shared" si="1"/>
        <v>0</v>
      </c>
      <c r="Q20" s="194" t="b">
        <f t="shared" si="2"/>
        <v>0</v>
      </c>
      <c r="R20" s="194" t="e">
        <f>OR(#REF!&lt;100000,LEN(#REF!)=5)</f>
        <v>#REF!</v>
      </c>
    </row>
    <row r="21" spans="1:18" ht="20.100000000000001" customHeight="1" x14ac:dyDescent="0.25">
      <c r="A21" s="102">
        <v>44712</v>
      </c>
      <c r="B21" s="59" t="s">
        <v>33</v>
      </c>
      <c r="C21" s="221">
        <v>7.5</v>
      </c>
      <c r="D21" s="221">
        <v>0</v>
      </c>
      <c r="E21" s="221"/>
      <c r="F21" s="221">
        <v>7.5</v>
      </c>
      <c r="G21" s="226">
        <v>110</v>
      </c>
      <c r="H21" s="193">
        <v>3020</v>
      </c>
      <c r="I21" s="222"/>
      <c r="J21" s="223" t="s">
        <v>95</v>
      </c>
      <c r="K21" s="225" t="s">
        <v>292</v>
      </c>
      <c r="L21" s="225" t="s">
        <v>293</v>
      </c>
      <c r="M21" s="228" t="s">
        <v>294</v>
      </c>
      <c r="O21" s="194" t="b">
        <f t="shared" si="0"/>
        <v>0</v>
      </c>
      <c r="P21" s="194" t="b">
        <f t="shared" si="1"/>
        <v>0</v>
      </c>
    </row>
    <row r="22" spans="1:18" ht="20.100000000000001" customHeight="1" x14ac:dyDescent="0.25">
      <c r="A22" s="102">
        <v>44719</v>
      </c>
      <c r="B22" s="59" t="s">
        <v>39</v>
      </c>
      <c r="C22" s="221">
        <v>7.05</v>
      </c>
      <c r="D22" s="221">
        <v>1.18</v>
      </c>
      <c r="E22" s="221"/>
      <c r="F22" s="221">
        <v>5.87</v>
      </c>
      <c r="G22" s="226">
        <v>110</v>
      </c>
      <c r="H22" s="193">
        <v>2001</v>
      </c>
      <c r="I22" s="222"/>
      <c r="J22" s="223" t="s">
        <v>95</v>
      </c>
      <c r="K22" s="225" t="s">
        <v>295</v>
      </c>
      <c r="L22" s="225" t="s">
        <v>110</v>
      </c>
      <c r="M22" s="228" t="s">
        <v>144</v>
      </c>
      <c r="O22" s="194" t="b">
        <f t="shared" si="0"/>
        <v>0</v>
      </c>
      <c r="P22" s="194" t="b">
        <f t="shared" si="1"/>
        <v>0</v>
      </c>
      <c r="Q22" s="194" t="b">
        <f t="shared" si="2"/>
        <v>1</v>
      </c>
      <c r="R22" s="194" t="e">
        <f>OR(#REF!&lt;100000,LEN(#REF!)=5)</f>
        <v>#REF!</v>
      </c>
    </row>
    <row r="23" spans="1:18" ht="20.100000000000001" customHeight="1" thickBot="1" x14ac:dyDescent="0.25">
      <c r="A23" s="469" t="s">
        <v>34</v>
      </c>
      <c r="B23" s="470"/>
      <c r="C23" s="195">
        <f>SUM(C12:C22)</f>
        <v>1020.1599999999999</v>
      </c>
      <c r="D23" s="195">
        <f>SUM(D12:D22)</f>
        <v>155.91999999999999</v>
      </c>
      <c r="E23" s="195"/>
      <c r="F23" s="229">
        <f>SUM(F12:F22)</f>
        <v>864.24</v>
      </c>
      <c r="G23" s="230"/>
      <c r="H23" s="196"/>
      <c r="I23" s="231"/>
      <c r="J23" s="232"/>
      <c r="K23" s="197"/>
      <c r="L23" s="198"/>
      <c r="M23" s="199"/>
    </row>
    <row r="25" spans="1:18" x14ac:dyDescent="0.2">
      <c r="B25" s="461" t="s">
        <v>35</v>
      </c>
      <c r="C25" s="462"/>
    </row>
    <row r="26" spans="1:18" x14ac:dyDescent="0.2">
      <c r="B26" s="233" t="s">
        <v>36</v>
      </c>
      <c r="C26" s="234" t="s">
        <v>37</v>
      </c>
      <c r="E26" s="236"/>
    </row>
    <row r="27" spans="1:18" x14ac:dyDescent="0.2">
      <c r="B27" s="233" t="s">
        <v>31</v>
      </c>
      <c r="C27" s="234" t="s">
        <v>38</v>
      </c>
    </row>
    <row r="28" spans="1:18" x14ac:dyDescent="0.2">
      <c r="B28" s="233" t="s">
        <v>39</v>
      </c>
      <c r="C28" s="234" t="s">
        <v>40</v>
      </c>
      <c r="E28" s="236">
        <f>F23+D23</f>
        <v>1020.16</v>
      </c>
      <c r="F28" s="236"/>
    </row>
    <row r="29" spans="1:18" x14ac:dyDescent="0.2">
      <c r="B29" s="190" t="s">
        <v>33</v>
      </c>
      <c r="C29" s="235" t="s">
        <v>41</v>
      </c>
    </row>
    <row r="30" spans="1:18" x14ac:dyDescent="0.2">
      <c r="G30" s="236"/>
    </row>
  </sheetData>
  <mergeCells count="6">
    <mergeCell ref="B25:C25"/>
    <mergeCell ref="B1:E1"/>
    <mergeCell ref="B3:E3"/>
    <mergeCell ref="G8:I8"/>
    <mergeCell ref="G9:I9"/>
    <mergeCell ref="A23:B23"/>
  </mergeCells>
  <conditionalFormatting sqref="B1:E1 B3:E3 F12:F13 C12:C13 C21:C22 C17:C19 F17:F22">
    <cfRule type="expression" dxfId="67" priority="68" stopIfTrue="1">
      <formula>ISBLANK(B1)</formula>
    </cfRule>
  </conditionalFormatting>
  <conditionalFormatting sqref="K12:L12 K17:L19 K21:L22">
    <cfRule type="expression" dxfId="66" priority="69" stopIfTrue="1">
      <formula>AND(NOT(ISBLANK($C12)),ISBLANK(K12))</formula>
    </cfRule>
  </conditionalFormatting>
  <conditionalFormatting sqref="B12 B21:B22">
    <cfRule type="expression" dxfId="65" priority="70" stopIfTrue="1">
      <formula>AND(NOT(ISBLANK(C12)),ISBLANK(B12))</formula>
    </cfRule>
  </conditionalFormatting>
  <conditionalFormatting sqref="A12 A21">
    <cfRule type="expression" dxfId="64" priority="71" stopIfTrue="1">
      <formula>AND(NOT(ISBLANK(C12)),ISBLANK(A12))</formula>
    </cfRule>
  </conditionalFormatting>
  <conditionalFormatting sqref="D12:E13 E14:E15 D17:E22">
    <cfRule type="expression" dxfId="63" priority="72" stopIfTrue="1">
      <formula>AND(NOT(ISBLANK(B12)),ISBLANK(D12),A12="S")</formula>
    </cfRule>
  </conditionalFormatting>
  <conditionalFormatting sqref="J17:J22">
    <cfRule type="expression" priority="73" stopIfTrue="1">
      <formula>AND(SUM($O17:$S17)&gt;0,NOT(ISBLANK(J17)))</formula>
    </cfRule>
    <cfRule type="expression" dxfId="62" priority="74" stopIfTrue="1">
      <formula>SUM($O17:$S17)&gt;0</formula>
    </cfRule>
  </conditionalFormatting>
  <conditionalFormatting sqref="B13 B17:B19">
    <cfRule type="expression" dxfId="61" priority="66" stopIfTrue="1">
      <formula>AND(NOT(ISBLANK(C13)),ISBLANK(B13))</formula>
    </cfRule>
  </conditionalFormatting>
  <conditionalFormatting sqref="A13 A17:A19">
    <cfRule type="expression" dxfId="60" priority="67" stopIfTrue="1">
      <formula>AND(NOT(ISBLANK(C13)),ISBLANK(A13))</formula>
    </cfRule>
  </conditionalFormatting>
  <conditionalFormatting sqref="M12">
    <cfRule type="expression" dxfId="59" priority="65" stopIfTrue="1">
      <formula>AND(NOT(ISBLANK($C12)),ISBLANK(M12))</formula>
    </cfRule>
  </conditionalFormatting>
  <conditionalFormatting sqref="A22">
    <cfRule type="expression" dxfId="58" priority="64" stopIfTrue="1">
      <formula>AND(NOT(ISBLANK(C22)),ISBLANK(A22))</formula>
    </cfRule>
  </conditionalFormatting>
  <conditionalFormatting sqref="L13">
    <cfRule type="expression" dxfId="57" priority="63" stopIfTrue="1">
      <formula>AND(NOT(ISBLANK($C13)),ISBLANK(L13))</formula>
    </cfRule>
  </conditionalFormatting>
  <conditionalFormatting sqref="M17:M18">
    <cfRule type="expression" dxfId="56" priority="62" stopIfTrue="1">
      <formula>AND(NOT(ISBLANK($C17)),ISBLANK(M17))</formula>
    </cfRule>
  </conditionalFormatting>
  <conditionalFormatting sqref="K13">
    <cfRule type="expression" dxfId="55" priority="61" stopIfTrue="1">
      <formula>AND(NOT(ISBLANK($C13)),ISBLANK(K13))</formula>
    </cfRule>
  </conditionalFormatting>
  <conditionalFormatting sqref="J12:J13">
    <cfRule type="expression" priority="40" stopIfTrue="1">
      <formula>AND(SUM($O12:$S12)&gt;0,NOT(ISBLANK(J12)))</formula>
    </cfRule>
    <cfRule type="expression" dxfId="54" priority="41" stopIfTrue="1">
      <formula>SUM($O12:$S12)&gt;0</formula>
    </cfRule>
  </conditionalFormatting>
  <conditionalFormatting sqref="C14:C15 F14:F15">
    <cfRule type="expression" dxfId="53" priority="20" stopIfTrue="1">
      <formula>ISBLANK(C14)</formula>
    </cfRule>
  </conditionalFormatting>
  <conditionalFormatting sqref="D14:D15">
    <cfRule type="expression" dxfId="52" priority="21" stopIfTrue="1">
      <formula>AND(NOT(ISBLANK(B14)),ISBLANK(D14),A14="S")</formula>
    </cfRule>
  </conditionalFormatting>
  <conditionalFormatting sqref="B14:B15">
    <cfRule type="expression" dxfId="51" priority="18" stopIfTrue="1">
      <formula>AND(NOT(ISBLANK(C14)),ISBLANK(B14))</formula>
    </cfRule>
  </conditionalFormatting>
  <conditionalFormatting sqref="A14:A15">
    <cfRule type="expression" dxfId="50" priority="19" stopIfTrue="1">
      <formula>AND(NOT(ISBLANK(C14)),ISBLANK(A14))</formula>
    </cfRule>
  </conditionalFormatting>
  <conditionalFormatting sqref="B20">
    <cfRule type="expression" dxfId="49" priority="76" stopIfTrue="1">
      <formula>AND(NOT(ISBLANK(F20)),ISBLANK(B20))</formula>
    </cfRule>
  </conditionalFormatting>
  <conditionalFormatting sqref="A20">
    <cfRule type="expression" dxfId="48" priority="77" stopIfTrue="1">
      <formula>AND(NOT(ISBLANK(F20)),ISBLANK(A20))</formula>
    </cfRule>
  </conditionalFormatting>
  <conditionalFormatting sqref="K20:L20">
    <cfRule type="expression" dxfId="47" priority="78" stopIfTrue="1">
      <formula>AND(NOT(ISBLANK($F20)),ISBLANK(K20))</formula>
    </cfRule>
  </conditionalFormatting>
  <conditionalFormatting sqref="E16">
    <cfRule type="expression" dxfId="46" priority="17" stopIfTrue="1">
      <formula>AND(NOT(ISBLANK(C16)),ISBLANK(E16),B16="S")</formula>
    </cfRule>
  </conditionalFormatting>
  <conditionalFormatting sqref="C16 F16">
    <cfRule type="expression" dxfId="45" priority="15" stopIfTrue="1">
      <formula>ISBLANK(C16)</formula>
    </cfRule>
  </conditionalFormatting>
  <conditionalFormatting sqref="D16">
    <cfRule type="expression" dxfId="44" priority="16" stopIfTrue="1">
      <formula>AND(NOT(ISBLANK(B16)),ISBLANK(D16),A16="S")</formula>
    </cfRule>
  </conditionalFormatting>
  <conditionalFormatting sqref="B16">
    <cfRule type="expression" dxfId="43" priority="13" stopIfTrue="1">
      <formula>AND(NOT(ISBLANK(C16)),ISBLANK(B16))</formula>
    </cfRule>
  </conditionalFormatting>
  <conditionalFormatting sqref="A16">
    <cfRule type="expression" dxfId="42" priority="14" stopIfTrue="1">
      <formula>AND(NOT(ISBLANK(C16)),ISBLANK(A16))</formula>
    </cfRule>
  </conditionalFormatting>
  <conditionalFormatting sqref="L15">
    <cfRule type="expression" dxfId="41" priority="12" stopIfTrue="1">
      <formula>AND(NOT(ISBLANK($C15)),ISBLANK(L15))</formula>
    </cfRule>
  </conditionalFormatting>
  <conditionalFormatting sqref="K15">
    <cfRule type="expression" dxfId="40" priority="11" stopIfTrue="1">
      <formula>AND(NOT(ISBLANK($C15)),ISBLANK(K15))</formula>
    </cfRule>
  </conditionalFormatting>
  <conditionalFormatting sqref="J15">
    <cfRule type="expression" priority="9" stopIfTrue="1">
      <formula>AND(SUM($O15:$S15)&gt;0,NOT(ISBLANK(J15)))</formula>
    </cfRule>
    <cfRule type="expression" dxfId="39" priority="10" stopIfTrue="1">
      <formula>SUM($O15:$S15)&gt;0</formula>
    </cfRule>
  </conditionalFormatting>
  <conditionalFormatting sqref="L14">
    <cfRule type="expression" dxfId="38" priority="8" stopIfTrue="1">
      <formula>AND(NOT(ISBLANK($C14)),ISBLANK(L14))</formula>
    </cfRule>
  </conditionalFormatting>
  <conditionalFormatting sqref="K14">
    <cfRule type="expression" dxfId="37" priority="7" stopIfTrue="1">
      <formula>AND(NOT(ISBLANK($C14)),ISBLANK(K14))</formula>
    </cfRule>
  </conditionalFormatting>
  <conditionalFormatting sqref="J14">
    <cfRule type="expression" priority="5" stopIfTrue="1">
      <formula>AND(SUM($O14:$S14)&gt;0,NOT(ISBLANK(J14)))</formula>
    </cfRule>
    <cfRule type="expression" dxfId="36" priority="6" stopIfTrue="1">
      <formula>SUM($O14:$S14)&gt;0</formula>
    </cfRule>
  </conditionalFormatting>
  <conditionalFormatting sqref="L16">
    <cfRule type="expression" dxfId="35" priority="4" stopIfTrue="1">
      <formula>AND(NOT(ISBLANK($C16)),ISBLANK(L16))</formula>
    </cfRule>
  </conditionalFormatting>
  <conditionalFormatting sqref="K16">
    <cfRule type="expression" dxfId="34" priority="3" stopIfTrue="1">
      <formula>AND(NOT(ISBLANK($C16)),ISBLANK(K16))</formula>
    </cfRule>
  </conditionalFormatting>
  <conditionalFormatting sqref="J16">
    <cfRule type="expression" priority="1" stopIfTrue="1">
      <formula>AND(SUM($O16:$S16)&gt;0,NOT(ISBLANK(J16)))</formula>
    </cfRule>
    <cfRule type="expression" dxfId="33" priority="2" stopIfTrue="1">
      <formula>SUM($O16:$S16)&gt;0</formula>
    </cfRule>
  </conditionalFormatting>
  <dataValidations count="2">
    <dataValidation type="list" allowBlank="1" showInputMessage="1" showErrorMessage="1" sqref="B1:E1" xr:uid="{CFDE2DF7-24FD-4663-A08F-AE834E35A10F}">
      <formula1>"BARCLAYCARD,CORPORATE CARD"</formula1>
    </dataValidation>
    <dataValidation type="list" allowBlank="1" showInputMessage="1" showErrorMessage="1" sqref="B12:B22" xr:uid="{92088863-66E6-426C-83CC-0D8FD5319DA8}">
      <formula1>$B$26:$B$29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21"/>
  <sheetViews>
    <sheetView workbookViewId="0">
      <selection activeCell="A15" sqref="A15:XFD29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29.7109375" customWidth="1"/>
    <col min="11" max="11" width="50.7109375" customWidth="1"/>
    <col min="12" max="13" width="27.4257812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75" t="s">
        <v>0</v>
      </c>
      <c r="B1" s="433" t="s">
        <v>1</v>
      </c>
      <c r="C1" s="434"/>
      <c r="D1" s="434"/>
      <c r="E1" s="435"/>
      <c r="F1" s="76"/>
      <c r="G1" s="76"/>
      <c r="H1" s="76"/>
      <c r="I1" s="76"/>
      <c r="J1" s="76"/>
      <c r="K1" s="77"/>
      <c r="L1" s="77"/>
      <c r="M1" s="78"/>
    </row>
    <row r="2" spans="1:25" x14ac:dyDescent="0.2">
      <c r="A2" s="79"/>
      <c r="M2" s="80"/>
    </row>
    <row r="3" spans="1:25" ht="36.75" customHeight="1" x14ac:dyDescent="0.2">
      <c r="A3" s="81" t="s">
        <v>2</v>
      </c>
      <c r="B3" s="433" t="s">
        <v>95</v>
      </c>
      <c r="C3" s="434"/>
      <c r="D3" s="434"/>
      <c r="E3" s="435"/>
      <c r="F3" s="82"/>
      <c r="G3" s="82"/>
      <c r="H3" s="82"/>
      <c r="I3" s="82"/>
      <c r="J3" s="82"/>
      <c r="M3" s="80"/>
    </row>
    <row r="4" spans="1:25" x14ac:dyDescent="0.2">
      <c r="A4" s="79"/>
      <c r="M4" s="80"/>
    </row>
    <row r="5" spans="1:25" ht="36" customHeight="1" x14ac:dyDescent="0.2">
      <c r="A5" s="83" t="s">
        <v>3</v>
      </c>
      <c r="B5" s="84" t="s">
        <v>4</v>
      </c>
      <c r="C5" s="121">
        <v>44692</v>
      </c>
      <c r="D5" s="84" t="s">
        <v>5</v>
      </c>
      <c r="E5" s="121">
        <v>44722</v>
      </c>
      <c r="F5" s="82"/>
      <c r="G5" s="85"/>
      <c r="H5" s="86"/>
      <c r="I5" s="86"/>
      <c r="J5" s="86"/>
      <c r="M5" s="80"/>
    </row>
    <row r="6" spans="1:25" x14ac:dyDescent="0.2">
      <c r="A6" s="79"/>
      <c r="M6" s="80"/>
    </row>
    <row r="7" spans="1:25" x14ac:dyDescent="0.2">
      <c r="A7" s="79"/>
      <c r="M7" s="80"/>
    </row>
    <row r="8" spans="1:25" x14ac:dyDescent="0.2">
      <c r="A8" s="379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87" t="s">
        <v>12</v>
      </c>
      <c r="K8" s="87" t="s">
        <v>13</v>
      </c>
      <c r="L8" s="88" t="s">
        <v>14</v>
      </c>
      <c r="M8" s="88" t="s">
        <v>15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91" t="s">
        <v>20</v>
      </c>
      <c r="K9" s="91" t="s">
        <v>21</v>
      </c>
      <c r="L9" s="92"/>
      <c r="M9" s="93" t="s">
        <v>22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96" t="s">
        <v>26</v>
      </c>
      <c r="H10" s="96" t="s">
        <v>27</v>
      </c>
      <c r="I10" s="324" t="s">
        <v>28</v>
      </c>
      <c r="J10" s="97" t="s">
        <v>29</v>
      </c>
      <c r="K10" s="98"/>
      <c r="L10" s="99"/>
      <c r="M10" s="100"/>
    </row>
    <row r="11" spans="1:25" ht="0.75" customHeight="1" x14ac:dyDescent="0.2">
      <c r="A11" s="101"/>
      <c r="B11" s="95"/>
      <c r="C11" s="95"/>
      <c r="D11" s="95"/>
      <c r="E11" s="95"/>
      <c r="F11" s="95"/>
      <c r="G11" s="325"/>
      <c r="H11" s="325"/>
      <c r="I11" s="325"/>
      <c r="J11" s="96"/>
      <c r="K11" s="98"/>
      <c r="L11" s="99"/>
      <c r="M11" s="99"/>
    </row>
    <row r="12" spans="1:25" ht="0.75" customHeight="1" x14ac:dyDescent="0.2">
      <c r="A12" s="101"/>
      <c r="B12" s="95"/>
      <c r="C12" s="95"/>
      <c r="D12" s="95"/>
      <c r="E12" s="95"/>
      <c r="F12" s="416"/>
      <c r="G12" s="417"/>
      <c r="H12" s="325"/>
      <c r="I12" s="418"/>
      <c r="J12" s="419"/>
      <c r="K12" s="98"/>
      <c r="L12" s="99"/>
      <c r="M12" s="99"/>
    </row>
    <row r="13" spans="1:25" ht="20.100000000000001" customHeight="1" x14ac:dyDescent="0.25">
      <c r="A13" s="109">
        <v>44698</v>
      </c>
      <c r="B13" s="110" t="s">
        <v>39</v>
      </c>
      <c r="C13" s="104">
        <v>5.5</v>
      </c>
      <c r="D13" s="326">
        <v>0.91</v>
      </c>
      <c r="E13" s="111"/>
      <c r="F13" s="177">
        <v>4.59</v>
      </c>
      <c r="G13" s="108">
        <v>110</v>
      </c>
      <c r="H13" s="60">
        <v>4400</v>
      </c>
      <c r="I13" s="105" t="s">
        <v>96</v>
      </c>
      <c r="J13" s="106" t="s">
        <v>95</v>
      </c>
      <c r="K13" s="107" t="s">
        <v>297</v>
      </c>
      <c r="L13" s="107" t="s">
        <v>298</v>
      </c>
      <c r="M13" s="107" t="s">
        <v>217</v>
      </c>
      <c r="O13" t="b">
        <f t="shared" ref="O13:O14" si="0">OR(G13&lt;100,LEN(G13)=2)</f>
        <v>0</v>
      </c>
      <c r="P13" t="b">
        <f t="shared" ref="P13:P14" si="1">OR(H13&lt;1000,LEN(H13)=3)</f>
        <v>0</v>
      </c>
      <c r="Q13" t="b">
        <f t="shared" ref="Q13:Q14" si="2">IF(I13&lt;1000,TRUE)</f>
        <v>0</v>
      </c>
      <c r="R13" t="e">
        <f>OR(#REF!&lt;100000,LEN(#REF!)=5)</f>
        <v>#REF!</v>
      </c>
    </row>
    <row r="14" spans="1:25" ht="20.100000000000001" customHeight="1" x14ac:dyDescent="0.25">
      <c r="A14" s="102">
        <v>44713</v>
      </c>
      <c r="B14" s="110" t="s">
        <v>31</v>
      </c>
      <c r="C14" s="111">
        <v>16.989999999999998</v>
      </c>
      <c r="D14" s="112"/>
      <c r="E14" s="111"/>
      <c r="F14" s="327">
        <v>16.989999999999998</v>
      </c>
      <c r="G14" s="108">
        <v>110</v>
      </c>
      <c r="H14" s="60">
        <v>4400</v>
      </c>
      <c r="I14" s="105" t="s">
        <v>121</v>
      </c>
      <c r="J14" s="106" t="s">
        <v>95</v>
      </c>
      <c r="K14" s="107" t="s">
        <v>122</v>
      </c>
      <c r="L14" s="107" t="s">
        <v>123</v>
      </c>
      <c r="M14" s="107" t="s">
        <v>124</v>
      </c>
      <c r="O14" t="b">
        <f t="shared" si="0"/>
        <v>0</v>
      </c>
      <c r="P14" t="b">
        <f t="shared" si="1"/>
        <v>0</v>
      </c>
      <c r="Q14" t="b">
        <f t="shared" si="2"/>
        <v>0</v>
      </c>
      <c r="R14" t="e">
        <f>OR(#REF!&lt;100000,LEN(#REF!)=5)</f>
        <v>#REF!</v>
      </c>
    </row>
    <row r="15" spans="1:25" ht="20.100000000000001" customHeight="1" thickBot="1" x14ac:dyDescent="0.25">
      <c r="A15" s="442" t="s">
        <v>34</v>
      </c>
      <c r="B15" s="443"/>
      <c r="C15" s="113">
        <f>SUM(C13:C14)</f>
        <v>22.49</v>
      </c>
      <c r="D15" s="113">
        <f>SUM(D13:D14)</f>
        <v>0.91</v>
      </c>
      <c r="E15" s="113"/>
      <c r="F15" s="328">
        <f>SUM(F13:F14)</f>
        <v>21.58</v>
      </c>
      <c r="G15" s="329"/>
      <c r="H15" s="114"/>
      <c r="I15" s="330"/>
      <c r="J15" s="331"/>
      <c r="K15" s="115"/>
      <c r="L15" s="116"/>
      <c r="M15" s="117"/>
    </row>
    <row r="17" spans="2:7" x14ac:dyDescent="0.2">
      <c r="B17" s="436" t="s">
        <v>35</v>
      </c>
      <c r="C17" s="438"/>
    </row>
    <row r="18" spans="2:7" x14ac:dyDescent="0.2">
      <c r="B18" s="118" t="s">
        <v>36</v>
      </c>
      <c r="C18" s="119" t="s">
        <v>37</v>
      </c>
    </row>
    <row r="19" spans="2:7" x14ac:dyDescent="0.2">
      <c r="B19" s="118" t="s">
        <v>31</v>
      </c>
      <c r="C19" s="119" t="s">
        <v>38</v>
      </c>
    </row>
    <row r="20" spans="2:7" x14ac:dyDescent="0.2">
      <c r="B20" s="118" t="s">
        <v>39</v>
      </c>
      <c r="C20" s="119" t="s">
        <v>40</v>
      </c>
      <c r="G20" s="56"/>
    </row>
    <row r="21" spans="2:7" x14ac:dyDescent="0.2">
      <c r="B21" s="99" t="s">
        <v>33</v>
      </c>
      <c r="C21" s="120" t="s">
        <v>41</v>
      </c>
    </row>
  </sheetData>
  <mergeCells count="6">
    <mergeCell ref="B17:C17"/>
    <mergeCell ref="B1:E1"/>
    <mergeCell ref="B3:E3"/>
    <mergeCell ref="G8:I8"/>
    <mergeCell ref="G9:I9"/>
    <mergeCell ref="A15:B15"/>
  </mergeCells>
  <conditionalFormatting sqref="E5 C5 B1:E1 B3:E3 C14">
    <cfRule type="expression" dxfId="32" priority="10" stopIfTrue="1">
      <formula>ISBLANK(B1)</formula>
    </cfRule>
  </conditionalFormatting>
  <conditionalFormatting sqref="K14:M14">
    <cfRule type="expression" dxfId="31" priority="11" stopIfTrue="1">
      <formula>AND(NOT(ISBLANK($C14)),ISBLANK(K14))</formula>
    </cfRule>
  </conditionalFormatting>
  <conditionalFormatting sqref="B14">
    <cfRule type="expression" dxfId="30" priority="12" stopIfTrue="1">
      <formula>AND(NOT(ISBLANK(C14)),ISBLANK(B14))</formula>
    </cfRule>
  </conditionalFormatting>
  <conditionalFormatting sqref="A14">
    <cfRule type="expression" dxfId="29" priority="13" stopIfTrue="1">
      <formula>AND(NOT(ISBLANK(C14)),ISBLANK(A14))</formula>
    </cfRule>
  </conditionalFormatting>
  <conditionalFormatting sqref="E14">
    <cfRule type="expression" dxfId="28" priority="14" stopIfTrue="1">
      <formula>AND(NOT(ISBLANK(C14)),ISBLANK(E14),B14="S")</formula>
    </cfRule>
  </conditionalFormatting>
  <conditionalFormatting sqref="J14">
    <cfRule type="expression" priority="8" stopIfTrue="1">
      <formula>AND(SUM($O14:$S14)&gt;0,NOT(ISBLANK(J14)))</formula>
    </cfRule>
    <cfRule type="expression" dxfId="27" priority="9" stopIfTrue="1">
      <formula>SUM($O14:$S14)&gt;0</formula>
    </cfRule>
  </conditionalFormatting>
  <conditionalFormatting sqref="C13">
    <cfRule type="expression" dxfId="26" priority="3" stopIfTrue="1">
      <formula>ISBLANK(C13)</formula>
    </cfRule>
  </conditionalFormatting>
  <conditionalFormatting sqref="K13:M13">
    <cfRule type="expression" dxfId="25" priority="4" stopIfTrue="1">
      <formula>AND(NOT(ISBLANK($C13)),ISBLANK(K13))</formula>
    </cfRule>
  </conditionalFormatting>
  <conditionalFormatting sqref="B13">
    <cfRule type="expression" dxfId="24" priority="5" stopIfTrue="1">
      <formula>AND(NOT(ISBLANK(C13)),ISBLANK(B13))</formula>
    </cfRule>
  </conditionalFormatting>
  <conditionalFormatting sqref="A13">
    <cfRule type="expression" dxfId="23" priority="6" stopIfTrue="1">
      <formula>AND(NOT(ISBLANK(C13)),ISBLANK(A13))</formula>
    </cfRule>
  </conditionalFormatting>
  <conditionalFormatting sqref="E13">
    <cfRule type="expression" dxfId="22" priority="7" stopIfTrue="1">
      <formula>AND(NOT(ISBLANK(C13)),ISBLANK(E13),B13="S")</formula>
    </cfRule>
  </conditionalFormatting>
  <conditionalFormatting sqref="J13">
    <cfRule type="expression" priority="1" stopIfTrue="1">
      <formula>AND(SUM($O13:$S13)&gt;0,NOT(ISBLANK(J13)))</formula>
    </cfRule>
    <cfRule type="expression" dxfId="21" priority="2" stopIfTrue="1">
      <formula>SUM($O13:$S13)&gt;0</formula>
    </cfRule>
  </conditionalFormatting>
  <dataValidations count="4">
    <dataValidation type="list" allowBlank="1" showInputMessage="1" showErrorMessage="1" sqref="B1:E1" xr:uid="{712C952A-226B-463D-AFF2-8BDFC9492EA0}">
      <formula1>"BARCLAYCARD,CORPORATE CARD"</formula1>
    </dataValidation>
    <dataValidation type="date" allowBlank="1" showInputMessage="1" showErrorMessage="1" sqref="C5" xr:uid="{C6EE8C30-11AC-41C9-B573-9D0FF01AF1A1}">
      <formula1>NOW()-120</formula1>
      <formula2>NOW()</formula2>
    </dataValidation>
    <dataValidation type="date" allowBlank="1" showInputMessage="1" showErrorMessage="1" sqref="E5" xr:uid="{6124876A-37A9-4C28-972F-721CBAB0EAE6}">
      <formula1>C5+1</formula1>
      <formula2>NOW()</formula2>
    </dataValidation>
    <dataValidation type="list" allowBlank="1" showInputMessage="1" showErrorMessage="1" sqref="B13:B14" xr:uid="{900F213D-8673-4AB8-AFA2-8580A632D5A0}">
      <formula1>$B$18:$B$21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8"/>
  <sheetViews>
    <sheetView zoomScale="90" workbookViewId="0">
      <selection activeCell="H35" sqref="H35"/>
    </sheetView>
  </sheetViews>
  <sheetFormatPr defaultColWidth="9.140625"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0</v>
      </c>
      <c r="B1" s="479" t="s">
        <v>42</v>
      </c>
      <c r="C1" s="480"/>
      <c r="D1" s="480"/>
      <c r="E1" s="481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2</v>
      </c>
      <c r="B3" s="479" t="s">
        <v>43</v>
      </c>
      <c r="C3" s="480"/>
      <c r="D3" s="480"/>
      <c r="E3" s="481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3</v>
      </c>
      <c r="B5" s="12" t="s">
        <v>4</v>
      </c>
      <c r="C5" s="48"/>
      <c r="D5" s="12" t="s">
        <v>5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44</v>
      </c>
      <c r="B8" s="17" t="s">
        <v>7</v>
      </c>
      <c r="C8" s="17" t="s">
        <v>8</v>
      </c>
      <c r="D8" s="17" t="s">
        <v>7</v>
      </c>
      <c r="E8" s="17" t="s">
        <v>9</v>
      </c>
      <c r="F8" s="17" t="s">
        <v>10</v>
      </c>
      <c r="G8" s="471" t="s">
        <v>11</v>
      </c>
      <c r="H8" s="472"/>
      <c r="I8" s="472"/>
      <c r="J8" s="472"/>
      <c r="K8" s="472"/>
      <c r="L8" s="473"/>
      <c r="M8" s="17" t="s">
        <v>13</v>
      </c>
      <c r="N8" s="18" t="s">
        <v>14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45</v>
      </c>
      <c r="B9" s="21" t="s">
        <v>17</v>
      </c>
      <c r="C9" s="21" t="s">
        <v>18</v>
      </c>
      <c r="D9" s="21" t="s">
        <v>18</v>
      </c>
      <c r="E9" s="21" t="s">
        <v>19</v>
      </c>
      <c r="F9" s="21" t="s">
        <v>18</v>
      </c>
      <c r="G9" s="474"/>
      <c r="H9" s="475"/>
      <c r="I9" s="475"/>
      <c r="J9" s="475"/>
      <c r="K9" s="475"/>
      <c r="L9" s="476"/>
      <c r="M9" s="22" t="s">
        <v>46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24</v>
      </c>
      <c r="C10" s="25" t="s">
        <v>25</v>
      </c>
      <c r="D10" s="25" t="s">
        <v>25</v>
      </c>
      <c r="E10" s="25" t="s">
        <v>25</v>
      </c>
      <c r="F10" s="25" t="s">
        <v>25</v>
      </c>
      <c r="G10" s="26" t="s">
        <v>47</v>
      </c>
      <c r="H10" s="26" t="s">
        <v>48</v>
      </c>
      <c r="I10" s="26" t="s">
        <v>49</v>
      </c>
      <c r="J10" s="26" t="s">
        <v>50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51</v>
      </c>
      <c r="B12" s="30" t="s">
        <v>31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39</v>
      </c>
      <c r="M12" s="45" t="s">
        <v>52</v>
      </c>
      <c r="N12" s="45" t="s">
        <v>53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51</v>
      </c>
      <c r="B13" s="30" t="s">
        <v>39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39</v>
      </c>
      <c r="M13" s="45" t="s">
        <v>54</v>
      </c>
      <c r="N13" s="45" t="s">
        <v>53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55</v>
      </c>
      <c r="B14" s="30" t="s">
        <v>31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39</v>
      </c>
      <c r="M14" s="45" t="s">
        <v>56</v>
      </c>
      <c r="N14" s="45" t="s">
        <v>32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57</v>
      </c>
      <c r="B15" s="30" t="s">
        <v>39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39</v>
      </c>
      <c r="M15" s="45" t="s">
        <v>58</v>
      </c>
      <c r="N15" s="45" t="s">
        <v>59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60</v>
      </c>
      <c r="B16" s="30" t="s">
        <v>31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39</v>
      </c>
      <c r="M16" s="45" t="s">
        <v>61</v>
      </c>
      <c r="N16" s="45" t="s">
        <v>62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63</v>
      </c>
      <c r="B17" s="30" t="s">
        <v>39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39</v>
      </c>
      <c r="M17" s="45" t="s">
        <v>64</v>
      </c>
      <c r="N17" s="45" t="s">
        <v>65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66</v>
      </c>
      <c r="B18" s="30" t="s">
        <v>31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39</v>
      </c>
      <c r="M18" s="45" t="s">
        <v>67</v>
      </c>
      <c r="N18" s="45" t="s">
        <v>68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69</v>
      </c>
      <c r="B19" s="30" t="s">
        <v>33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39</v>
      </c>
      <c r="M19" s="45" t="s">
        <v>70</v>
      </c>
      <c r="N19" s="45" t="s">
        <v>32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71</v>
      </c>
      <c r="B20" s="30" t="s">
        <v>33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39</v>
      </c>
      <c r="M20" s="45" t="s">
        <v>72</v>
      </c>
      <c r="N20" s="45" t="s">
        <v>73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71</v>
      </c>
      <c r="B21" s="30" t="s">
        <v>33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39</v>
      </c>
      <c r="M21" s="45" t="s">
        <v>72</v>
      </c>
      <c r="N21" s="45" t="s">
        <v>73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74</v>
      </c>
      <c r="B22" s="30" t="s">
        <v>39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39</v>
      </c>
      <c r="M22" s="45" t="s">
        <v>75</v>
      </c>
      <c r="N22" s="45" t="s">
        <v>76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39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39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39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39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39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39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39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39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39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477" t="s">
        <v>34</v>
      </c>
      <c r="B32" s="478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471" t="s">
        <v>35</v>
      </c>
      <c r="C34" s="473"/>
    </row>
    <row r="35" spans="2:3" x14ac:dyDescent="0.2">
      <c r="B35" s="41" t="s">
        <v>36</v>
      </c>
      <c r="C35" s="42" t="s">
        <v>37</v>
      </c>
    </row>
    <row r="36" spans="2:3" x14ac:dyDescent="0.2">
      <c r="B36" s="41" t="s">
        <v>31</v>
      </c>
      <c r="C36" s="42" t="s">
        <v>38</v>
      </c>
    </row>
    <row r="37" spans="2:3" x14ac:dyDescent="0.2">
      <c r="B37" s="41" t="s">
        <v>39</v>
      </c>
      <c r="C37" s="42" t="s">
        <v>40</v>
      </c>
    </row>
    <row r="38" spans="2:3" x14ac:dyDescent="0.2">
      <c r="B38" s="43" t="s">
        <v>33</v>
      </c>
      <c r="C38" s="44" t="s">
        <v>41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20" priority="2" stopIfTrue="1">
      <formula>SUM($P12:$T12)&gt;0</formula>
    </cfRule>
  </conditionalFormatting>
  <conditionalFormatting sqref="E5 C12:C31 C5 B1:E1 B3:E3">
    <cfRule type="expression" dxfId="19" priority="3" stopIfTrue="1">
      <formula>ISBLANK(B1)</formula>
    </cfRule>
  </conditionalFormatting>
  <conditionalFormatting sqref="M12:N31">
    <cfRule type="expression" dxfId="18" priority="4" stopIfTrue="1">
      <formula>AND(NOT(ISBLANK($C12)),ISBLANK(M12))</formula>
    </cfRule>
  </conditionalFormatting>
  <conditionalFormatting sqref="B12:B31">
    <cfRule type="expression" dxfId="17" priority="5" stopIfTrue="1">
      <formula>AND(NOT(ISBLANK(C12)),ISBLANK(B12))</formula>
    </cfRule>
  </conditionalFormatting>
  <conditionalFormatting sqref="A12:A31">
    <cfRule type="expression" dxfId="16" priority="6" stopIfTrue="1">
      <formula>AND(NOT(ISBLANK(C12)),ISBLANK(A12))</formula>
    </cfRule>
  </conditionalFormatting>
  <conditionalFormatting sqref="G12:G31">
    <cfRule type="expression" dxfId="15" priority="7" stopIfTrue="1">
      <formula>AND(ISBLANK(G12),NOT(ISBLANK(C12)))</formula>
    </cfRule>
  </conditionalFormatting>
  <conditionalFormatting sqref="H12:I31">
    <cfRule type="expression" dxfId="14" priority="8" stopIfTrue="1">
      <formula>AND(ISBLANK(H12),NOT(ISBLANK($C12)))</formula>
    </cfRule>
  </conditionalFormatting>
  <conditionalFormatting sqref="J12:J31">
    <cfRule type="expression" dxfId="13" priority="9" stopIfTrue="1">
      <formula>AND(ISBLANK(J12),NOT(ISBLANK(C12)))</formula>
    </cfRule>
  </conditionalFormatting>
  <conditionalFormatting sqref="E12:E31">
    <cfRule type="expression" dxfId="12" priority="10" stopIfTrue="1">
      <formula>AND(NOT(ISBLANK(C12)),ISBLANK(E12),B12="S")</formula>
    </cfRule>
  </conditionalFormatting>
  <dataValidations count="5">
    <dataValidation type="list" allowBlank="1" showInputMessage="1" showErrorMessage="1" sqref="B1:E1" xr:uid="{00000000-0002-0000-0C00-000000000000}">
      <formula1>"BARCLAYCARD,CORPORATE CARD"</formula1>
    </dataValidation>
    <dataValidation type="date" allowBlank="1" showInputMessage="1" showErrorMessage="1" sqref="E5" xr:uid="{00000000-0002-0000-0C00-000001000000}">
      <formula1>C5+1</formula1>
      <formula2>NOW()</formula2>
    </dataValidation>
    <dataValidation type="date" allowBlank="1" showInputMessage="1" showErrorMessage="1" sqref="C5" xr:uid="{00000000-0002-0000-0C00-000002000000}">
      <formula1>NOW()-120</formula1>
      <formula2>NOW()</formula2>
    </dataValidation>
    <dataValidation type="custom" allowBlank="1" showInputMessage="1" showErrorMessage="1" sqref="G12:J31" xr:uid="{00000000-0002-0000-0C00-000003000000}">
      <formula1>P12=TRUE</formula1>
    </dataValidation>
    <dataValidation type="list" allowBlank="1" showInputMessage="1" showErrorMessage="1" sqref="B12:B31" xr:uid="{00000000-0002-0000-0C00-000004000000}">
      <formula1>$B$35:$B$38</formula1>
    </dataValidation>
  </dataValidation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7"/>
  <sheetViews>
    <sheetView workbookViewId="0">
      <selection activeCell="I39" sqref="C31:I39"/>
    </sheetView>
  </sheetViews>
  <sheetFormatPr defaultRowHeight="12.75" x14ac:dyDescent="0.2"/>
  <sheetData>
    <row r="1" spans="1:8" x14ac:dyDescent="0.2">
      <c r="A1" s="58" t="s">
        <v>6</v>
      </c>
      <c r="B1" s="17" t="s">
        <v>7</v>
      </c>
      <c r="C1" s="17" t="s">
        <v>8</v>
      </c>
      <c r="D1" s="17" t="s">
        <v>7</v>
      </c>
      <c r="E1" s="17" t="s">
        <v>9</v>
      </c>
      <c r="F1" s="17" t="s">
        <v>10</v>
      </c>
      <c r="G1" s="54" t="s">
        <v>77</v>
      </c>
      <c r="H1" s="55" t="s">
        <v>78</v>
      </c>
    </row>
    <row r="2" spans="1:8" x14ac:dyDescent="0.2">
      <c r="A2" s="50" t="s">
        <v>79</v>
      </c>
      <c r="B2" s="30" t="s">
        <v>31</v>
      </c>
      <c r="C2" s="31">
        <v>104.2</v>
      </c>
      <c r="D2" s="31">
        <v>0</v>
      </c>
      <c r="E2" s="31"/>
      <c r="F2" s="31">
        <f t="shared" ref="F2:F13" si="0">C2-D2</f>
        <v>104.2</v>
      </c>
      <c r="G2" s="53">
        <v>110</v>
      </c>
      <c r="H2" s="49">
        <v>8052</v>
      </c>
    </row>
    <row r="3" spans="1:8" x14ac:dyDescent="0.2">
      <c r="A3" s="50" t="s">
        <v>80</v>
      </c>
      <c r="B3" s="30" t="s">
        <v>31</v>
      </c>
      <c r="C3" s="31">
        <v>16.399999999999999</v>
      </c>
      <c r="D3" s="31">
        <v>0</v>
      </c>
      <c r="E3" s="31"/>
      <c r="F3" s="31">
        <f t="shared" si="0"/>
        <v>16.399999999999999</v>
      </c>
      <c r="G3" s="53">
        <v>110</v>
      </c>
      <c r="H3" s="49">
        <v>8052</v>
      </c>
    </row>
    <row r="4" spans="1:8" x14ac:dyDescent="0.2">
      <c r="A4" s="50" t="s">
        <v>81</v>
      </c>
      <c r="B4" s="30" t="s">
        <v>82</v>
      </c>
      <c r="C4" s="31">
        <v>194.16</v>
      </c>
      <c r="D4" s="31">
        <v>0</v>
      </c>
      <c r="E4" s="31"/>
      <c r="F4" s="31">
        <f t="shared" si="0"/>
        <v>194.16</v>
      </c>
      <c r="G4" s="53">
        <v>115</v>
      </c>
      <c r="H4" s="49">
        <v>4014</v>
      </c>
    </row>
    <row r="5" spans="1:8" x14ac:dyDescent="0.2">
      <c r="A5" s="50" t="s">
        <v>83</v>
      </c>
      <c r="B5" s="30" t="s">
        <v>39</v>
      </c>
      <c r="C5" s="57">
        <v>11.95</v>
      </c>
      <c r="D5" s="31">
        <f t="shared" ref="D5:D11" si="1">IF(B5="S",IF(ISBLANK(E5),ROUND(C5*0.2/1.2,2),E5),"")</f>
        <v>1.99</v>
      </c>
      <c r="E5" s="31"/>
      <c r="F5" s="31">
        <f t="shared" si="0"/>
        <v>9.9599999999999991</v>
      </c>
      <c r="G5" s="53">
        <v>110</v>
      </c>
      <c r="H5" s="49">
        <v>4400</v>
      </c>
    </row>
    <row r="6" spans="1:8" x14ac:dyDescent="0.2">
      <c r="A6" s="50" t="s">
        <v>83</v>
      </c>
      <c r="B6" s="30" t="s">
        <v>39</v>
      </c>
      <c r="C6" s="57">
        <v>12</v>
      </c>
      <c r="D6" s="31">
        <f t="shared" si="1"/>
        <v>2</v>
      </c>
      <c r="E6" s="31"/>
      <c r="F6" s="31">
        <f t="shared" si="0"/>
        <v>10</v>
      </c>
      <c r="G6" s="53">
        <v>110</v>
      </c>
      <c r="H6" s="49">
        <v>4400</v>
      </c>
    </row>
    <row r="7" spans="1:8" x14ac:dyDescent="0.2">
      <c r="A7" s="50" t="s">
        <v>80</v>
      </c>
      <c r="B7" s="30" t="s">
        <v>39</v>
      </c>
      <c r="C7" s="57">
        <v>53.97</v>
      </c>
      <c r="D7" s="31">
        <f t="shared" si="1"/>
        <v>9</v>
      </c>
      <c r="E7" s="31"/>
      <c r="F7" s="31">
        <f t="shared" si="0"/>
        <v>44.97</v>
      </c>
      <c r="G7" s="53">
        <v>110</v>
      </c>
      <c r="H7" s="49">
        <v>4400</v>
      </c>
    </row>
    <row r="8" spans="1:8" x14ac:dyDescent="0.2">
      <c r="A8" s="50" t="s">
        <v>81</v>
      </c>
      <c r="B8" s="30" t="s">
        <v>84</v>
      </c>
      <c r="C8" s="57">
        <v>144.25</v>
      </c>
      <c r="D8" s="31">
        <f t="shared" si="1"/>
        <v>24.04</v>
      </c>
      <c r="E8" s="31"/>
      <c r="F8" s="31">
        <f t="shared" si="0"/>
        <v>120.21000000000001</v>
      </c>
      <c r="G8" s="53">
        <v>115</v>
      </c>
      <c r="H8" s="49">
        <v>4014</v>
      </c>
    </row>
    <row r="9" spans="1:8" x14ac:dyDescent="0.2">
      <c r="A9" s="50" t="s">
        <v>85</v>
      </c>
      <c r="B9" s="30" t="s">
        <v>84</v>
      </c>
      <c r="C9" s="57">
        <v>59.99</v>
      </c>
      <c r="D9" s="31">
        <f t="shared" si="1"/>
        <v>10</v>
      </c>
      <c r="E9" s="31"/>
      <c r="F9" s="31">
        <f t="shared" si="0"/>
        <v>49.99</v>
      </c>
      <c r="G9" s="53">
        <v>110</v>
      </c>
      <c r="H9" s="49">
        <v>4400</v>
      </c>
    </row>
    <row r="10" spans="1:8" x14ac:dyDescent="0.2">
      <c r="A10" s="50" t="s">
        <v>86</v>
      </c>
      <c r="B10" s="30" t="s">
        <v>84</v>
      </c>
      <c r="C10" s="57">
        <v>194.4</v>
      </c>
      <c r="D10" s="31">
        <f t="shared" si="1"/>
        <v>32.4</v>
      </c>
      <c r="E10" s="31"/>
      <c r="F10" s="52">
        <f t="shared" si="0"/>
        <v>162</v>
      </c>
      <c r="G10" s="53">
        <v>110</v>
      </c>
      <c r="H10" s="49">
        <v>4400</v>
      </c>
    </row>
    <row r="11" spans="1:8" x14ac:dyDescent="0.2">
      <c r="A11" s="50" t="s">
        <v>87</v>
      </c>
      <c r="B11" s="30" t="s">
        <v>84</v>
      </c>
      <c r="C11" s="57">
        <v>3.1</v>
      </c>
      <c r="D11" s="32">
        <f t="shared" si="1"/>
        <v>0.52</v>
      </c>
      <c r="E11" s="31"/>
      <c r="F11" s="52">
        <f t="shared" si="0"/>
        <v>2.58</v>
      </c>
      <c r="G11" s="53">
        <v>115</v>
      </c>
      <c r="H11" s="49">
        <v>4014</v>
      </c>
    </row>
    <row r="12" spans="1:8" x14ac:dyDescent="0.2">
      <c r="A12" s="50" t="s">
        <v>87</v>
      </c>
      <c r="B12" s="30" t="s">
        <v>88</v>
      </c>
      <c r="C12" s="31">
        <v>13.2</v>
      </c>
      <c r="D12" s="31">
        <v>0</v>
      </c>
      <c r="E12" s="31"/>
      <c r="F12" s="52">
        <f t="shared" si="0"/>
        <v>13.2</v>
      </c>
      <c r="G12" s="53">
        <v>115</v>
      </c>
      <c r="H12" s="49">
        <v>4014</v>
      </c>
    </row>
    <row r="13" spans="1:8" x14ac:dyDescent="0.2">
      <c r="A13" s="50" t="s">
        <v>87</v>
      </c>
      <c r="B13" s="30" t="s">
        <v>88</v>
      </c>
      <c r="C13" s="31">
        <v>24.75</v>
      </c>
      <c r="D13" s="32">
        <v>0</v>
      </c>
      <c r="E13" s="51"/>
      <c r="F13" s="52">
        <f t="shared" si="0"/>
        <v>24.75</v>
      </c>
      <c r="G13" s="53">
        <v>115</v>
      </c>
      <c r="H13" s="49">
        <v>4014</v>
      </c>
    </row>
    <row r="19" spans="2:7" x14ac:dyDescent="0.2">
      <c r="D19" t="s">
        <v>89</v>
      </c>
      <c r="E19" t="s">
        <v>90</v>
      </c>
      <c r="G19" t="s">
        <v>91</v>
      </c>
    </row>
    <row r="20" spans="2:7" x14ac:dyDescent="0.2">
      <c r="C20" t="s">
        <v>92</v>
      </c>
      <c r="D20" s="56">
        <f>SUM(C5:C11)</f>
        <v>479.66000000000008</v>
      </c>
      <c r="E20" s="56">
        <f>SUM(D5:D11)</f>
        <v>79.95</v>
      </c>
      <c r="F20" s="56"/>
      <c r="G20" s="56">
        <f t="shared" ref="G20" si="2">SUM(F5:F11)</f>
        <v>399.71</v>
      </c>
    </row>
    <row r="23" spans="2:7" x14ac:dyDescent="0.2">
      <c r="B23">
        <v>110</v>
      </c>
      <c r="C23">
        <v>4400</v>
      </c>
      <c r="D23" s="56">
        <f>SUM(C5:C7)</f>
        <v>77.92</v>
      </c>
      <c r="E23" s="56">
        <f t="shared" ref="E23:G23" si="3">SUM(D5:D7)</f>
        <v>12.99</v>
      </c>
      <c r="F23" s="56"/>
      <c r="G23" s="56">
        <f t="shared" si="3"/>
        <v>64.930000000000007</v>
      </c>
    </row>
    <row r="24" spans="2:7" x14ac:dyDescent="0.2">
      <c r="B24">
        <v>110</v>
      </c>
      <c r="C24">
        <v>4400</v>
      </c>
      <c r="D24" s="56">
        <f>SUM(C9:C10)</f>
        <v>254.39000000000001</v>
      </c>
      <c r="E24" s="56">
        <f t="shared" ref="E24:G24" si="4">SUM(D9:D10)</f>
        <v>42.4</v>
      </c>
      <c r="F24" s="56">
        <f t="shared" si="4"/>
        <v>0</v>
      </c>
      <c r="G24" s="56">
        <f t="shared" si="4"/>
        <v>211.99</v>
      </c>
    </row>
    <row r="25" spans="2:7" x14ac:dyDescent="0.2">
      <c r="B25">
        <v>115</v>
      </c>
      <c r="C25">
        <v>4014</v>
      </c>
      <c r="D25" s="56">
        <f>SUM(C8)</f>
        <v>144.25</v>
      </c>
      <c r="E25" s="56">
        <f>SUM(D8)</f>
        <v>24.04</v>
      </c>
      <c r="F25" s="56"/>
      <c r="G25" s="56">
        <f>SUM(F8)</f>
        <v>120.21000000000001</v>
      </c>
    </row>
    <row r="26" spans="2:7" x14ac:dyDescent="0.2">
      <c r="B26">
        <v>115</v>
      </c>
      <c r="C26">
        <v>4014</v>
      </c>
      <c r="D26" s="56">
        <f>SUM(C11)</f>
        <v>3.1</v>
      </c>
      <c r="E26" s="56">
        <f t="shared" ref="E26:G26" si="5">SUM(D11)</f>
        <v>0.52</v>
      </c>
      <c r="F26" s="56">
        <f t="shared" si="5"/>
        <v>0</v>
      </c>
      <c r="G26" s="56">
        <f t="shared" si="5"/>
        <v>2.58</v>
      </c>
    </row>
    <row r="31" spans="2:7" x14ac:dyDescent="0.2">
      <c r="C31" t="s">
        <v>93</v>
      </c>
    </row>
    <row r="32" spans="2:7" x14ac:dyDescent="0.2">
      <c r="B32">
        <v>110</v>
      </c>
      <c r="C32">
        <v>8052</v>
      </c>
      <c r="D32" s="56">
        <f>SUM(C2:C3)</f>
        <v>120.6</v>
      </c>
      <c r="E32" s="56">
        <f t="shared" ref="E32:G32" si="6">SUM(D2:D3)</f>
        <v>0</v>
      </c>
      <c r="F32" s="56">
        <f t="shared" si="6"/>
        <v>0</v>
      </c>
      <c r="G32" s="56">
        <f t="shared" si="6"/>
        <v>120.6</v>
      </c>
    </row>
    <row r="33" spans="2:7" x14ac:dyDescent="0.2">
      <c r="B33">
        <v>115</v>
      </c>
      <c r="C33">
        <v>4014</v>
      </c>
      <c r="D33" s="56">
        <f>SUM(C4)</f>
        <v>194.16</v>
      </c>
      <c r="E33" s="56">
        <f t="shared" ref="E33:G33" si="7">SUM(D4)</f>
        <v>0</v>
      </c>
      <c r="F33" s="56">
        <f t="shared" si="7"/>
        <v>0</v>
      </c>
      <c r="G33" s="56">
        <f t="shared" si="7"/>
        <v>194.16</v>
      </c>
    </row>
    <row r="36" spans="2:7" x14ac:dyDescent="0.2">
      <c r="C36" t="s">
        <v>94</v>
      </c>
    </row>
    <row r="37" spans="2:7" x14ac:dyDescent="0.2">
      <c r="B37">
        <v>115</v>
      </c>
      <c r="C37">
        <v>4014</v>
      </c>
      <c r="D37" s="56">
        <f>SUM(C12:C13)</f>
        <v>37.950000000000003</v>
      </c>
      <c r="E37" s="56">
        <f t="shared" ref="E37:G37" si="8">SUM(D12:D13)</f>
        <v>0</v>
      </c>
      <c r="F37" s="56">
        <f t="shared" si="8"/>
        <v>0</v>
      </c>
      <c r="G37" s="56">
        <f t="shared" si="8"/>
        <v>37.950000000000003</v>
      </c>
    </row>
  </sheetData>
  <sortState xmlns:xlrd2="http://schemas.microsoft.com/office/spreadsheetml/2017/richdata2" ref="A2:H13">
    <sortCondition ref="B2:B13"/>
  </sortState>
  <conditionalFormatting sqref="C2:C13">
    <cfRule type="expression" dxfId="11" priority="8" stopIfTrue="1">
      <formula>ISBLANK(C2)</formula>
    </cfRule>
  </conditionalFormatting>
  <conditionalFormatting sqref="B2 B6:B13">
    <cfRule type="expression" dxfId="10" priority="9" stopIfTrue="1">
      <formula>AND(NOT(ISBLANK(C2)),ISBLANK(B2))</formula>
    </cfRule>
  </conditionalFormatting>
  <conditionalFormatting sqref="A2 A7:A13">
    <cfRule type="expression" dxfId="9" priority="10" stopIfTrue="1">
      <formula>AND(NOT(ISBLANK(C2)),ISBLANK(A2))</formula>
    </cfRule>
  </conditionalFormatting>
  <conditionalFormatting sqref="E2:E12">
    <cfRule type="expression" dxfId="8" priority="11" stopIfTrue="1">
      <formula>AND(NOT(ISBLANK(C2)),ISBLANK(E2),B2="S")</formula>
    </cfRule>
  </conditionalFormatting>
  <conditionalFormatting sqref="E13">
    <cfRule type="expression" dxfId="7" priority="12" stopIfTrue="1">
      <formula>AND(NOT(ISBLANK(C14)),ISBLANK(E13),B14="S")</formula>
    </cfRule>
  </conditionalFormatting>
  <conditionalFormatting sqref="B3:B4">
    <cfRule type="expression" dxfId="6" priority="6" stopIfTrue="1">
      <formula>AND(NOT(ISBLANK(C3)),ISBLANK(B3))</formula>
    </cfRule>
  </conditionalFormatting>
  <conditionalFormatting sqref="A3:A4">
    <cfRule type="expression" dxfId="5" priority="7" stopIfTrue="1">
      <formula>AND(NOT(ISBLANK(C3)),ISBLANK(A3))</formula>
    </cfRule>
  </conditionalFormatting>
  <conditionalFormatting sqref="D2:D11">
    <cfRule type="expression" dxfId="4" priority="5" stopIfTrue="1">
      <formula>AND(NOT(ISBLANK(B2)),ISBLANK(D2),A2="S")</formula>
    </cfRule>
  </conditionalFormatting>
  <conditionalFormatting sqref="A6">
    <cfRule type="expression" dxfId="3" priority="4" stopIfTrue="1">
      <formula>AND(NOT(ISBLANK(C6)),ISBLANK(A6))</formula>
    </cfRule>
  </conditionalFormatting>
  <conditionalFormatting sqref="F2:F9">
    <cfRule type="expression" dxfId="2" priority="3" stopIfTrue="1">
      <formula>ISBLANK(F2)</formula>
    </cfRule>
  </conditionalFormatting>
  <conditionalFormatting sqref="B5">
    <cfRule type="expression" dxfId="1" priority="1" stopIfTrue="1">
      <formula>AND(NOT(ISBLANK(C5)),ISBLANK(B5))</formula>
    </cfRule>
  </conditionalFormatting>
  <conditionalFormatting sqref="A5">
    <cfRule type="expression" dxfId="0" priority="2" stopIfTrue="1">
      <formula>AND(NOT(ISBLANK(C5)),ISBLANK(A5))</formula>
    </cfRule>
  </conditionalFormatting>
  <dataValidations count="1">
    <dataValidation type="list" allowBlank="1" showInputMessage="1" showErrorMessage="1" sqref="B2:B13" xr:uid="{00000000-0002-0000-0D00-000000000000}">
      <formula1>$B$42:$B$45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5280-6D4D-4366-A269-75C7C94263D3}">
  <sheetPr>
    <tabColor rgb="FF00B0F0"/>
  </sheetPr>
  <dimension ref="A1:Z22"/>
  <sheetViews>
    <sheetView topLeftCell="A2" workbookViewId="0">
      <selection activeCell="A16" sqref="A16:XFD43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75" t="s">
        <v>0</v>
      </c>
      <c r="B1" s="433" t="s">
        <v>42</v>
      </c>
      <c r="C1" s="434"/>
      <c r="D1" s="434"/>
      <c r="E1" s="435"/>
      <c r="F1" s="76"/>
      <c r="G1" s="76"/>
      <c r="H1" s="76"/>
      <c r="I1" s="76"/>
      <c r="J1" s="76"/>
      <c r="K1" s="76"/>
      <c r="L1" s="77"/>
      <c r="M1" s="77"/>
      <c r="N1" s="78"/>
    </row>
    <row r="2" spans="1:26" x14ac:dyDescent="0.2">
      <c r="A2" s="79"/>
      <c r="N2" s="80"/>
    </row>
    <row r="3" spans="1:26" ht="36.75" customHeight="1" x14ac:dyDescent="0.2">
      <c r="A3" s="81" t="s">
        <v>2</v>
      </c>
      <c r="B3" s="433" t="s">
        <v>143</v>
      </c>
      <c r="C3" s="434"/>
      <c r="D3" s="434"/>
      <c r="E3" s="435"/>
      <c r="F3" s="82"/>
      <c r="G3" s="82"/>
      <c r="H3" s="82"/>
      <c r="I3" s="82"/>
      <c r="J3" s="82"/>
      <c r="K3" s="82"/>
      <c r="N3" s="80"/>
    </row>
    <row r="4" spans="1:26" x14ac:dyDescent="0.2">
      <c r="A4" s="79"/>
      <c r="N4" s="80"/>
    </row>
    <row r="5" spans="1:26" ht="36" customHeight="1" x14ac:dyDescent="0.2">
      <c r="A5" s="83" t="s">
        <v>3</v>
      </c>
      <c r="B5" s="84" t="s">
        <v>4</v>
      </c>
      <c r="C5" s="121">
        <v>44692</v>
      </c>
      <c r="D5" s="84" t="s">
        <v>5</v>
      </c>
      <c r="E5" s="121">
        <v>44722</v>
      </c>
      <c r="F5" s="82"/>
      <c r="G5" s="85"/>
      <c r="H5" s="86"/>
      <c r="I5" s="86"/>
      <c r="J5" s="86"/>
      <c r="K5" s="86"/>
      <c r="N5" s="80"/>
    </row>
    <row r="6" spans="1:26" x14ac:dyDescent="0.2">
      <c r="A6" s="79"/>
      <c r="N6" s="80"/>
    </row>
    <row r="7" spans="1:26" x14ac:dyDescent="0.2">
      <c r="A7" s="79"/>
      <c r="N7" s="80"/>
    </row>
    <row r="8" spans="1:26" x14ac:dyDescent="0.2">
      <c r="A8" s="422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422" t="s">
        <v>12</v>
      </c>
      <c r="L8" s="87" t="s">
        <v>13</v>
      </c>
      <c r="M8" s="88" t="s">
        <v>14</v>
      </c>
      <c r="N8" s="88" t="s">
        <v>15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91" t="s">
        <v>21</v>
      </c>
      <c r="M9" s="92"/>
      <c r="N9" s="93" t="s">
        <v>22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388" t="s">
        <v>26</v>
      </c>
      <c r="H10" s="388" t="s">
        <v>27</v>
      </c>
      <c r="I10" s="388" t="s">
        <v>28</v>
      </c>
      <c r="J10" s="388"/>
      <c r="K10" s="97" t="s">
        <v>29</v>
      </c>
      <c r="L10" s="98"/>
      <c r="M10" s="99"/>
      <c r="N10" s="100"/>
    </row>
    <row r="11" spans="1:26" ht="0.75" customHeight="1" x14ac:dyDescent="0.2">
      <c r="A11" s="101"/>
      <c r="B11" s="95"/>
      <c r="C11" s="95"/>
      <c r="D11" s="95"/>
      <c r="E11" s="95"/>
      <c r="F11" s="95"/>
      <c r="G11" s="388"/>
      <c r="H11" s="388"/>
      <c r="I11" s="388"/>
      <c r="J11" s="388"/>
      <c r="K11" s="388"/>
      <c r="L11" s="98"/>
      <c r="M11" s="99"/>
      <c r="N11" s="99"/>
    </row>
    <row r="12" spans="1:26" ht="20.100000000000001" customHeight="1" x14ac:dyDescent="0.25">
      <c r="A12" s="371">
        <v>44700</v>
      </c>
      <c r="B12" s="110" t="s">
        <v>39</v>
      </c>
      <c r="C12" s="111">
        <v>299.99</v>
      </c>
      <c r="D12" s="112">
        <v>50</v>
      </c>
      <c r="E12" s="111"/>
      <c r="F12" s="123">
        <v>249</v>
      </c>
      <c r="G12" s="60">
        <v>270</v>
      </c>
      <c r="H12" s="127" t="s">
        <v>146</v>
      </c>
      <c r="I12" s="127"/>
      <c r="J12" s="128"/>
      <c r="K12" s="128" t="s">
        <v>147</v>
      </c>
      <c r="L12" s="107" t="s">
        <v>148</v>
      </c>
      <c r="M12" s="107" t="s">
        <v>149</v>
      </c>
      <c r="N12" s="107" t="s">
        <v>150</v>
      </c>
      <c r="P12" t="b">
        <f t="shared" ref="P12" si="0">OR(G12&lt;100,LEN(G12)=2)</f>
        <v>0</v>
      </c>
      <c r="Q12" t="b">
        <f t="shared" ref="Q12" si="1">OR(H12&lt;1000,LEN(H12)=3)</f>
        <v>0</v>
      </c>
      <c r="R12" t="b">
        <f t="shared" ref="R12" si="2">IF(I12&lt;1000,TRUE)</f>
        <v>1</v>
      </c>
      <c r="S12" t="e">
        <f>OR(#REF!&lt;100000,LEN(#REF!)=5)</f>
        <v>#REF!</v>
      </c>
    </row>
    <row r="13" spans="1:26" ht="20.100000000000001" customHeight="1" x14ac:dyDescent="0.25">
      <c r="A13" s="371">
        <v>44704</v>
      </c>
      <c r="B13" s="110" t="s">
        <v>39</v>
      </c>
      <c r="C13" s="111">
        <v>40.549999999999997</v>
      </c>
      <c r="D13" s="112">
        <v>6.76</v>
      </c>
      <c r="E13" s="111"/>
      <c r="F13" s="374">
        <v>33.79</v>
      </c>
      <c r="G13" s="375">
        <v>280</v>
      </c>
      <c r="H13" s="376" t="s">
        <v>145</v>
      </c>
      <c r="I13" s="127"/>
      <c r="J13" s="128"/>
      <c r="K13" s="372" t="s">
        <v>151</v>
      </c>
      <c r="L13" s="373" t="s">
        <v>152</v>
      </c>
      <c r="M13" s="373" t="s">
        <v>32</v>
      </c>
      <c r="N13" s="373" t="s">
        <v>153</v>
      </c>
    </row>
    <row r="14" spans="1:26" ht="20.100000000000001" customHeight="1" x14ac:dyDescent="0.25">
      <c r="A14" s="371">
        <v>44704</v>
      </c>
      <c r="B14" s="110" t="s">
        <v>39</v>
      </c>
      <c r="C14" s="111">
        <v>17.100000000000001</v>
      </c>
      <c r="D14" s="112">
        <v>2.85</v>
      </c>
      <c r="E14" s="111"/>
      <c r="F14" s="374">
        <v>14.25</v>
      </c>
      <c r="G14" s="375">
        <v>500</v>
      </c>
      <c r="H14" s="376" t="s">
        <v>141</v>
      </c>
      <c r="I14" s="127"/>
      <c r="J14" s="128"/>
      <c r="K14" s="372" t="s">
        <v>143</v>
      </c>
      <c r="L14" s="373" t="s">
        <v>154</v>
      </c>
      <c r="M14" s="373" t="s">
        <v>155</v>
      </c>
      <c r="N14" s="373" t="s">
        <v>142</v>
      </c>
    </row>
    <row r="15" spans="1:26" ht="20.100000000000001" customHeight="1" x14ac:dyDescent="0.25">
      <c r="A15" s="371">
        <v>44707</v>
      </c>
      <c r="B15" s="110" t="s">
        <v>39</v>
      </c>
      <c r="C15" s="111">
        <v>36.909999999999997</v>
      </c>
      <c r="D15" s="112">
        <v>6.15</v>
      </c>
      <c r="E15" s="111"/>
      <c r="F15" s="374">
        <v>30.76</v>
      </c>
      <c r="G15" s="375">
        <v>500</v>
      </c>
      <c r="H15" s="376" t="s">
        <v>141</v>
      </c>
      <c r="I15" s="127"/>
      <c r="J15" s="128"/>
      <c r="K15" s="372" t="s">
        <v>143</v>
      </c>
      <c r="L15" s="373" t="s">
        <v>156</v>
      </c>
      <c r="M15" s="373" t="s">
        <v>157</v>
      </c>
      <c r="N15" s="373" t="s">
        <v>142</v>
      </c>
    </row>
    <row r="16" spans="1:26" ht="20.100000000000001" customHeight="1" thickBot="1" x14ac:dyDescent="0.25">
      <c r="A16" s="442" t="s">
        <v>34</v>
      </c>
      <c r="B16" s="443"/>
      <c r="C16" s="113">
        <f>SUM(C12:C15)</f>
        <v>394.55000000000007</v>
      </c>
      <c r="D16" s="113">
        <f>SUM(D12:D15)</f>
        <v>65.760000000000005</v>
      </c>
      <c r="E16" s="113"/>
      <c r="F16" s="113">
        <f>SUM(F12:F15)</f>
        <v>327.8</v>
      </c>
      <c r="G16" s="114"/>
      <c r="H16" s="114"/>
      <c r="I16" s="114"/>
      <c r="J16" s="129"/>
      <c r="K16" s="129"/>
      <c r="L16" s="115"/>
      <c r="M16" s="116"/>
      <c r="N16" s="117"/>
    </row>
    <row r="18" spans="2:3" x14ac:dyDescent="0.2">
      <c r="B18" s="436" t="s">
        <v>35</v>
      </c>
      <c r="C18" s="438"/>
    </row>
    <row r="19" spans="2:3" x14ac:dyDescent="0.2">
      <c r="B19" s="118" t="s">
        <v>36</v>
      </c>
      <c r="C19" s="119" t="s">
        <v>37</v>
      </c>
    </row>
    <row r="20" spans="2:3" x14ac:dyDescent="0.2">
      <c r="B20" s="118" t="s">
        <v>31</v>
      </c>
      <c r="C20" s="119" t="s">
        <v>38</v>
      </c>
    </row>
    <row r="21" spans="2:3" x14ac:dyDescent="0.2">
      <c r="B21" s="118" t="s">
        <v>39</v>
      </c>
      <c r="C21" s="119" t="s">
        <v>40</v>
      </c>
    </row>
    <row r="22" spans="2:3" x14ac:dyDescent="0.2">
      <c r="B22" s="99" t="s">
        <v>33</v>
      </c>
      <c r="C22" s="120" t="s">
        <v>41</v>
      </c>
    </row>
  </sheetData>
  <mergeCells count="6">
    <mergeCell ref="B18:C18"/>
    <mergeCell ref="B1:E1"/>
    <mergeCell ref="B3:E3"/>
    <mergeCell ref="G8:J8"/>
    <mergeCell ref="G9:J9"/>
    <mergeCell ref="A16:B16"/>
  </mergeCells>
  <conditionalFormatting sqref="J12:K15">
    <cfRule type="expression" priority="1" stopIfTrue="1">
      <formula>AND(SUM($P12:$T12)&gt;0,NOT(ISBLANK(J12)))</formula>
    </cfRule>
    <cfRule type="expression" dxfId="243" priority="2" stopIfTrue="1">
      <formula>SUM($P12:$T12)&gt;0</formula>
    </cfRule>
  </conditionalFormatting>
  <conditionalFormatting sqref="E5 C5 B1:E1 B3:E3 C12:C15">
    <cfRule type="expression" dxfId="242" priority="3" stopIfTrue="1">
      <formula>ISBLANK(B1)</formula>
    </cfRule>
  </conditionalFormatting>
  <conditionalFormatting sqref="L12:N15">
    <cfRule type="expression" dxfId="241" priority="4" stopIfTrue="1">
      <formula>AND(NOT(ISBLANK($C12)),ISBLANK(L12))</formula>
    </cfRule>
  </conditionalFormatting>
  <conditionalFormatting sqref="B12:B15">
    <cfRule type="expression" dxfId="240" priority="5" stopIfTrue="1">
      <formula>AND(NOT(ISBLANK(C12)),ISBLANK(B12))</formula>
    </cfRule>
  </conditionalFormatting>
  <conditionalFormatting sqref="A12:A15">
    <cfRule type="expression" dxfId="239" priority="6" stopIfTrue="1">
      <formula>AND(NOT(ISBLANK(C12)),ISBLANK(A12))</formula>
    </cfRule>
  </conditionalFormatting>
  <conditionalFormatting sqref="E12:E15">
    <cfRule type="expression" dxfId="238" priority="7" stopIfTrue="1">
      <formula>AND(NOT(ISBLANK(C12)),ISBLANK(E12),B12="S")</formula>
    </cfRule>
  </conditionalFormatting>
  <dataValidations count="4">
    <dataValidation type="list" allowBlank="1" showInputMessage="1" showErrorMessage="1" sqref="B1:E1" xr:uid="{F228A09A-F481-40B8-91A3-9B908FA7752F}">
      <formula1>"BARCLAYCARD,CORPORATE CARD"</formula1>
    </dataValidation>
    <dataValidation type="date" allowBlank="1" showInputMessage="1" showErrorMessage="1" sqref="E5" xr:uid="{C0129D4D-238E-4C2C-9956-C376EB2A7139}">
      <formula1>C5+1</formula1>
      <formula2>NOW()</formula2>
    </dataValidation>
    <dataValidation type="date" allowBlank="1" showInputMessage="1" showErrorMessage="1" sqref="C5" xr:uid="{687C0E3B-393D-4D99-8F42-E28EAA6686D6}">
      <formula1>NOW()-120</formula1>
      <formula2>NOW()</formula2>
    </dataValidation>
    <dataValidation type="list" allowBlank="1" showInputMessage="1" showErrorMessage="1" sqref="B12:B15" xr:uid="{E13C5EF2-C60E-4C18-BB44-267563F3316F}">
      <formula1>$B$19:$B$22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34"/>
  <sheetViews>
    <sheetView zoomScale="90" workbookViewId="0">
      <selection activeCell="E29" sqref="E29"/>
    </sheetView>
  </sheetViews>
  <sheetFormatPr defaultColWidth="9.140625" defaultRowHeight="12.75" outlineLevelCol="1" x14ac:dyDescent="0.2"/>
  <cols>
    <col min="1" max="1" width="11.85546875" bestFit="1" customWidth="1"/>
    <col min="2" max="2" width="10.28515625" customWidth="1"/>
    <col min="3" max="5" width="15.7109375" style="241" customWidth="1"/>
    <col min="6" max="6" width="8.42578125" style="242" customWidth="1"/>
    <col min="7" max="7" width="9" style="242" customWidth="1"/>
    <col min="8" max="8" width="11.28515625" bestFit="1" customWidth="1"/>
    <col min="9" max="9" width="0.7109375" customWidth="1"/>
    <col min="10" max="10" width="33.85546875" style="242" customWidth="1"/>
    <col min="11" max="11" width="40.85546875" style="242" customWidth="1"/>
    <col min="12" max="12" width="34.42578125" bestFit="1" customWidth="1"/>
    <col min="13" max="13" width="47.710937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75" t="s">
        <v>0</v>
      </c>
      <c r="B1" s="423"/>
      <c r="C1" s="423" t="s">
        <v>103</v>
      </c>
      <c r="D1" s="381"/>
      <c r="E1" s="238"/>
      <c r="F1" s="239"/>
      <c r="G1" s="239"/>
      <c r="H1" s="76"/>
      <c r="I1" s="76"/>
      <c r="J1" s="239"/>
      <c r="K1" s="240"/>
      <c r="L1" s="77"/>
      <c r="M1" s="78"/>
    </row>
    <row r="2" spans="1:25" x14ac:dyDescent="0.2">
      <c r="A2" s="79"/>
      <c r="M2" s="80"/>
    </row>
    <row r="3" spans="1:25" ht="17.25" customHeight="1" x14ac:dyDescent="0.2">
      <c r="A3" s="81" t="s">
        <v>2</v>
      </c>
      <c r="B3" s="352"/>
      <c r="C3" s="424" t="s">
        <v>125</v>
      </c>
      <c r="D3" s="424"/>
      <c r="E3" s="243"/>
      <c r="F3" s="244"/>
      <c r="G3" s="244"/>
      <c r="H3" s="82"/>
      <c r="I3" s="82"/>
      <c r="J3" s="244"/>
      <c r="M3" s="80"/>
    </row>
    <row r="4" spans="1:25" ht="18" customHeight="1" x14ac:dyDescent="0.2">
      <c r="A4" s="79"/>
      <c r="M4" s="80"/>
    </row>
    <row r="5" spans="1:25" ht="32.1" customHeight="1" x14ac:dyDescent="0.2">
      <c r="A5" s="83" t="s">
        <v>3</v>
      </c>
      <c r="B5" s="84" t="s">
        <v>4</v>
      </c>
      <c r="C5" s="245">
        <v>44692</v>
      </c>
      <c r="D5" s="246" t="s">
        <v>158</v>
      </c>
      <c r="E5" s="243"/>
      <c r="F5" s="247"/>
      <c r="G5" s="248"/>
      <c r="H5" s="86"/>
      <c r="I5" s="86"/>
      <c r="J5" s="248"/>
      <c r="M5" s="80"/>
    </row>
    <row r="6" spans="1:25" x14ac:dyDescent="0.2">
      <c r="A6" s="79"/>
      <c r="C6" s="249"/>
      <c r="D6" s="249"/>
      <c r="M6" s="80"/>
    </row>
    <row r="7" spans="1:25" x14ac:dyDescent="0.2">
      <c r="A7" s="79"/>
      <c r="M7" s="80"/>
    </row>
    <row r="8" spans="1:25" x14ac:dyDescent="0.2">
      <c r="A8" s="379" t="s">
        <v>6</v>
      </c>
      <c r="B8" s="87" t="s">
        <v>7</v>
      </c>
      <c r="C8" s="250" t="s">
        <v>8</v>
      </c>
      <c r="D8" s="250" t="s">
        <v>7</v>
      </c>
      <c r="E8" s="250" t="s">
        <v>10</v>
      </c>
      <c r="F8" s="378" t="s">
        <v>11</v>
      </c>
      <c r="G8" s="382"/>
      <c r="H8" s="382"/>
      <c r="I8" s="379"/>
      <c r="J8" s="251" t="s">
        <v>12</v>
      </c>
      <c r="K8" s="252" t="s">
        <v>13</v>
      </c>
      <c r="L8" s="88" t="s">
        <v>14</v>
      </c>
      <c r="M8" s="290" t="s">
        <v>15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ht="24" customHeight="1" x14ac:dyDescent="0.2">
      <c r="A9" s="90" t="s">
        <v>16</v>
      </c>
      <c r="B9" s="91" t="s">
        <v>17</v>
      </c>
      <c r="C9" s="253" t="s">
        <v>111</v>
      </c>
      <c r="D9" s="253" t="s">
        <v>112</v>
      </c>
      <c r="E9" s="253" t="s">
        <v>113</v>
      </c>
      <c r="F9" s="383"/>
      <c r="G9" s="384"/>
      <c r="H9" s="384"/>
      <c r="I9" s="385"/>
      <c r="J9" s="254" t="s">
        <v>20</v>
      </c>
      <c r="K9" s="255" t="s">
        <v>21</v>
      </c>
      <c r="L9" s="92"/>
      <c r="M9" s="291" t="s">
        <v>22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ht="26.25" customHeight="1" x14ac:dyDescent="0.2">
      <c r="A10" s="94" t="s">
        <v>23</v>
      </c>
      <c r="B10" s="95" t="s">
        <v>24</v>
      </c>
      <c r="C10" s="256" t="s">
        <v>25</v>
      </c>
      <c r="D10" s="256" t="s">
        <v>25</v>
      </c>
      <c r="E10" s="256" t="s">
        <v>25</v>
      </c>
      <c r="F10" s="292" t="s">
        <v>26</v>
      </c>
      <c r="G10" s="292" t="s">
        <v>27</v>
      </c>
      <c r="H10" s="96" t="s">
        <v>28</v>
      </c>
      <c r="I10" s="96"/>
      <c r="J10" s="257" t="s">
        <v>29</v>
      </c>
      <c r="K10" s="258"/>
      <c r="L10" s="99"/>
      <c r="M10" s="293"/>
    </row>
    <row r="11" spans="1:25" ht="19.5" customHeight="1" x14ac:dyDescent="0.25">
      <c r="A11" s="259">
        <v>44697</v>
      </c>
      <c r="B11" s="260" t="s">
        <v>31</v>
      </c>
      <c r="C11" s="256">
        <v>160.94999999999999</v>
      </c>
      <c r="D11" s="256">
        <v>0</v>
      </c>
      <c r="E11" s="256">
        <v>160.94999999999999</v>
      </c>
      <c r="F11" s="292">
        <v>373</v>
      </c>
      <c r="G11" s="292">
        <v>4020</v>
      </c>
      <c r="H11" s="96"/>
      <c r="I11" s="96"/>
      <c r="J11" s="294" t="s">
        <v>114</v>
      </c>
      <c r="K11" s="242" t="s">
        <v>159</v>
      </c>
      <c r="L11" s="99" t="s">
        <v>160</v>
      </c>
      <c r="M11" s="295" t="s">
        <v>161</v>
      </c>
      <c r="N11" s="194"/>
      <c r="O11" s="194"/>
      <c r="P11" s="194"/>
      <c r="Q11" s="194"/>
      <c r="R11" s="194"/>
      <c r="S11" s="261"/>
    </row>
    <row r="12" spans="1:25" ht="20.25" customHeight="1" x14ac:dyDescent="0.25">
      <c r="A12" s="259">
        <v>44697</v>
      </c>
      <c r="B12" s="260" t="s">
        <v>31</v>
      </c>
      <c r="C12" s="256">
        <v>123.45</v>
      </c>
      <c r="D12" s="256">
        <v>0</v>
      </c>
      <c r="E12" s="256">
        <v>123.45</v>
      </c>
      <c r="F12" s="292">
        <v>373</v>
      </c>
      <c r="G12" s="292">
        <v>4020</v>
      </c>
      <c r="H12" s="96"/>
      <c r="I12" s="96"/>
      <c r="J12" s="294" t="s">
        <v>114</v>
      </c>
      <c r="K12" s="242" t="s">
        <v>159</v>
      </c>
      <c r="L12" s="99" t="s">
        <v>160</v>
      </c>
      <c r="M12" s="295" t="s">
        <v>162</v>
      </c>
      <c r="S12" s="389"/>
    </row>
    <row r="13" spans="1:25" ht="21.75" customHeight="1" x14ac:dyDescent="0.25">
      <c r="A13" s="259">
        <v>44698</v>
      </c>
      <c r="B13" s="260" t="s">
        <v>31</v>
      </c>
      <c r="C13" s="256">
        <v>-160.94999999999999</v>
      </c>
      <c r="D13" s="256"/>
      <c r="E13" s="256">
        <v>-160.94999999999999</v>
      </c>
      <c r="F13" s="292">
        <v>373</v>
      </c>
      <c r="G13" s="292">
        <v>4020</v>
      </c>
      <c r="H13" s="96"/>
      <c r="I13" s="96"/>
      <c r="J13" s="294" t="s">
        <v>114</v>
      </c>
      <c r="K13" s="242" t="s">
        <v>163</v>
      </c>
      <c r="L13" s="99" t="s">
        <v>160</v>
      </c>
      <c r="M13" s="293" t="s">
        <v>163</v>
      </c>
      <c r="N13" s="194"/>
      <c r="O13" s="194"/>
      <c r="P13" s="194"/>
      <c r="Q13" s="194"/>
      <c r="R13" s="194"/>
      <c r="S13" s="261"/>
    </row>
    <row r="14" spans="1:25" ht="18" customHeight="1" x14ac:dyDescent="0.25">
      <c r="A14" s="259">
        <v>44699</v>
      </c>
      <c r="B14" s="260" t="s">
        <v>31</v>
      </c>
      <c r="C14" s="256">
        <v>249</v>
      </c>
      <c r="D14" s="256">
        <v>0</v>
      </c>
      <c r="E14" s="256">
        <v>249</v>
      </c>
      <c r="F14" s="292">
        <v>373</v>
      </c>
      <c r="G14" s="292">
        <v>4020</v>
      </c>
      <c r="H14" s="96"/>
      <c r="I14" s="96"/>
      <c r="J14" s="294" t="s">
        <v>114</v>
      </c>
      <c r="K14" s="258" t="s">
        <v>164</v>
      </c>
      <c r="L14" s="99" t="s">
        <v>165</v>
      </c>
      <c r="M14" s="293" t="s">
        <v>166</v>
      </c>
      <c r="S14" s="389"/>
    </row>
    <row r="15" spans="1:25" s="194" customFormat="1" ht="18" customHeight="1" x14ac:dyDescent="0.25">
      <c r="A15" s="425">
        <v>44707</v>
      </c>
      <c r="B15" s="426" t="s">
        <v>31</v>
      </c>
      <c r="C15" s="427">
        <v>415</v>
      </c>
      <c r="D15" s="428"/>
      <c r="E15" s="427">
        <v>415</v>
      </c>
      <c r="F15" s="429">
        <v>373</v>
      </c>
      <c r="G15" s="429">
        <v>4020</v>
      </c>
      <c r="H15" s="187"/>
      <c r="I15" s="187"/>
      <c r="J15" s="430" t="s">
        <v>114</v>
      </c>
      <c r="K15" s="431" t="s">
        <v>159</v>
      </c>
      <c r="L15" s="194" t="s">
        <v>167</v>
      </c>
      <c r="M15" s="190" t="s">
        <v>168</v>
      </c>
      <c r="N15" s="194" t="s">
        <v>169</v>
      </c>
      <c r="S15" s="261"/>
    </row>
    <row r="16" spans="1:25" ht="20.100000000000001" customHeight="1" thickBot="1" x14ac:dyDescent="0.3">
      <c r="A16" s="102">
        <v>44711</v>
      </c>
      <c r="B16" s="260" t="s">
        <v>31</v>
      </c>
      <c r="C16" s="262">
        <v>62</v>
      </c>
      <c r="D16" s="272"/>
      <c r="E16" s="263">
        <v>62</v>
      </c>
      <c r="F16" s="264">
        <v>376</v>
      </c>
      <c r="G16" s="264">
        <v>4020</v>
      </c>
      <c r="H16" s="60"/>
      <c r="I16" s="124"/>
      <c r="J16" s="294" t="s">
        <v>114</v>
      </c>
      <c r="K16" s="258" t="s">
        <v>170</v>
      </c>
      <c r="L16" s="126" t="s">
        <v>171</v>
      </c>
      <c r="M16" s="296" t="s">
        <v>172</v>
      </c>
      <c r="S16" s="389"/>
    </row>
    <row r="17" spans="1:19" ht="20.100000000000001" customHeight="1" x14ac:dyDescent="0.25">
      <c r="A17" s="102">
        <v>44711</v>
      </c>
      <c r="B17" s="260" t="s">
        <v>31</v>
      </c>
      <c r="C17" s="265">
        <v>96</v>
      </c>
      <c r="D17" s="272"/>
      <c r="E17" s="263">
        <v>96</v>
      </c>
      <c r="F17" s="264">
        <v>373</v>
      </c>
      <c r="G17" s="264">
        <v>4020</v>
      </c>
      <c r="H17" s="60"/>
      <c r="I17" s="60"/>
      <c r="J17" s="294" t="s">
        <v>114</v>
      </c>
      <c r="K17" s="258" t="s">
        <v>173</v>
      </c>
      <c r="L17" s="126" t="s">
        <v>174</v>
      </c>
      <c r="M17" s="297" t="s">
        <v>175</v>
      </c>
      <c r="S17" s="389"/>
    </row>
    <row r="18" spans="1:19" ht="20.100000000000001" customHeight="1" x14ac:dyDescent="0.25">
      <c r="A18" s="266">
        <v>44713</v>
      </c>
      <c r="B18" s="260" t="s">
        <v>31</v>
      </c>
      <c r="C18" s="267">
        <v>104</v>
      </c>
      <c r="D18" s="272"/>
      <c r="E18" s="267">
        <v>104</v>
      </c>
      <c r="F18" s="268">
        <v>373</v>
      </c>
      <c r="G18" s="268">
        <v>4020</v>
      </c>
      <c r="H18" s="269"/>
      <c r="I18" s="124"/>
      <c r="J18" s="294" t="s">
        <v>114</v>
      </c>
      <c r="K18" s="258" t="s">
        <v>176</v>
      </c>
      <c r="L18" s="126" t="s">
        <v>126</v>
      </c>
      <c r="M18" s="297" t="s">
        <v>177</v>
      </c>
      <c r="S18" s="389"/>
    </row>
    <row r="19" spans="1:19" ht="20.100000000000001" customHeight="1" x14ac:dyDescent="0.25">
      <c r="A19" s="270">
        <v>44718</v>
      </c>
      <c r="B19" s="260" t="s">
        <v>31</v>
      </c>
      <c r="C19" s="271">
        <v>2164</v>
      </c>
      <c r="D19" s="272"/>
      <c r="E19" s="273">
        <v>2164</v>
      </c>
      <c r="F19" s="274">
        <v>376</v>
      </c>
      <c r="G19" s="274">
        <v>4020</v>
      </c>
      <c r="H19" s="275"/>
      <c r="I19" s="276"/>
      <c r="J19" s="294" t="s">
        <v>178</v>
      </c>
      <c r="K19" s="258" t="s">
        <v>179</v>
      </c>
      <c r="L19" s="277" t="s">
        <v>180</v>
      </c>
      <c r="M19" s="258" t="s">
        <v>179</v>
      </c>
      <c r="S19" s="389"/>
    </row>
    <row r="20" spans="1:19" ht="20.100000000000001" customHeight="1" x14ac:dyDescent="0.25">
      <c r="A20" s="270">
        <v>44719</v>
      </c>
      <c r="B20" s="260" t="s">
        <v>31</v>
      </c>
      <c r="C20" s="271">
        <v>121.53</v>
      </c>
      <c r="D20" s="272"/>
      <c r="E20" s="273">
        <v>121.53</v>
      </c>
      <c r="F20" s="274">
        <v>373</v>
      </c>
      <c r="G20" s="274">
        <v>4020</v>
      </c>
      <c r="H20" s="275"/>
      <c r="I20" s="276"/>
      <c r="J20" s="294" t="s">
        <v>114</v>
      </c>
      <c r="K20" s="258" t="s">
        <v>181</v>
      </c>
      <c r="L20" s="277" t="s">
        <v>182</v>
      </c>
      <c r="M20" s="298" t="s">
        <v>183</v>
      </c>
      <c r="N20" s="194"/>
      <c r="O20" s="194"/>
      <c r="P20" s="194"/>
      <c r="Q20" s="194"/>
      <c r="R20" s="194"/>
      <c r="S20" s="261"/>
    </row>
    <row r="21" spans="1:19" s="237" customFormat="1" ht="20.100000000000001" customHeight="1" x14ac:dyDescent="0.25">
      <c r="A21" s="270">
        <v>44719</v>
      </c>
      <c r="B21" s="260" t="s">
        <v>31</v>
      </c>
      <c r="C21" s="271">
        <v>64.5</v>
      </c>
      <c r="D21" s="272"/>
      <c r="E21" s="267">
        <v>64.5</v>
      </c>
      <c r="F21" s="274">
        <v>373</v>
      </c>
      <c r="G21" s="274">
        <v>4020</v>
      </c>
      <c r="H21" s="275"/>
      <c r="I21" s="276"/>
      <c r="J21" s="294" t="s">
        <v>114</v>
      </c>
      <c r="K21" s="258" t="s">
        <v>184</v>
      </c>
      <c r="L21" s="277" t="s">
        <v>182</v>
      </c>
      <c r="M21" s="298" t="s">
        <v>185</v>
      </c>
      <c r="S21" s="299"/>
    </row>
    <row r="22" spans="1:19" ht="20.100000000000001" customHeight="1" x14ac:dyDescent="0.25">
      <c r="A22" s="270">
        <v>44720</v>
      </c>
      <c r="B22" s="260" t="s">
        <v>31</v>
      </c>
      <c r="C22" s="271">
        <v>20</v>
      </c>
      <c r="D22" s="272"/>
      <c r="E22" s="273">
        <v>20</v>
      </c>
      <c r="F22" s="274">
        <v>373</v>
      </c>
      <c r="G22" s="274">
        <v>4020</v>
      </c>
      <c r="H22" s="275"/>
      <c r="I22" s="276"/>
      <c r="J22" s="294" t="s">
        <v>114</v>
      </c>
      <c r="K22" s="258" t="s">
        <v>186</v>
      </c>
      <c r="L22" s="277" t="s">
        <v>187</v>
      </c>
      <c r="M22" s="298" t="s">
        <v>188</v>
      </c>
      <c r="S22" s="389"/>
    </row>
    <row r="23" spans="1:19" ht="20.100000000000001" customHeight="1" x14ac:dyDescent="0.25">
      <c r="A23" s="270">
        <v>44720</v>
      </c>
      <c r="B23" s="260" t="s">
        <v>31</v>
      </c>
      <c r="C23" s="271">
        <v>14.25</v>
      </c>
      <c r="D23" s="272"/>
      <c r="E23" s="273">
        <v>14.25</v>
      </c>
      <c r="F23" s="274">
        <v>373</v>
      </c>
      <c r="G23" s="274">
        <v>4020</v>
      </c>
      <c r="H23" s="275"/>
      <c r="I23" s="276"/>
      <c r="J23" s="294" t="s">
        <v>114</v>
      </c>
      <c r="K23" s="258" t="s">
        <v>173</v>
      </c>
      <c r="L23" s="126" t="s">
        <v>174</v>
      </c>
      <c r="M23" s="297" t="s">
        <v>175</v>
      </c>
      <c r="S23" s="389"/>
    </row>
    <row r="24" spans="1:19" ht="20.100000000000001" customHeight="1" thickBot="1" x14ac:dyDescent="0.25">
      <c r="A24" s="377" t="s">
        <v>34</v>
      </c>
      <c r="B24" s="386"/>
      <c r="C24" s="278">
        <f>SUM(C11:C23)</f>
        <v>3433.73</v>
      </c>
      <c r="D24" s="278">
        <f>SUM(D11:D23)</f>
        <v>0</v>
      </c>
      <c r="E24" s="278">
        <f>SUM(E11:E23)</f>
        <v>3433.73</v>
      </c>
      <c r="F24" s="274"/>
      <c r="G24" s="274"/>
      <c r="H24" s="114"/>
      <c r="I24" s="129"/>
      <c r="J24" s="115"/>
      <c r="K24" s="115"/>
      <c r="L24" s="116"/>
      <c r="M24" s="300"/>
      <c r="N24" s="194"/>
      <c r="O24" s="194"/>
      <c r="P24" s="194"/>
      <c r="Q24" s="194"/>
      <c r="R24" s="194"/>
      <c r="S24" s="194"/>
    </row>
    <row r="26" spans="1:19" x14ac:dyDescent="0.2">
      <c r="B26" s="436" t="s">
        <v>35</v>
      </c>
      <c r="C26" s="438"/>
    </row>
    <row r="27" spans="1:19" x14ac:dyDescent="0.2">
      <c r="B27" s="118" t="s">
        <v>36</v>
      </c>
      <c r="C27" s="279" t="s">
        <v>37</v>
      </c>
    </row>
    <row r="28" spans="1:19" x14ac:dyDescent="0.2">
      <c r="B28" s="118" t="s">
        <v>31</v>
      </c>
      <c r="C28" s="279" t="s">
        <v>38</v>
      </c>
    </row>
    <row r="29" spans="1:19" x14ac:dyDescent="0.2">
      <c r="B29" s="118" t="s">
        <v>39</v>
      </c>
      <c r="C29" s="279" t="s">
        <v>40</v>
      </c>
    </row>
    <row r="30" spans="1:19" x14ac:dyDescent="0.2">
      <c r="B30" s="118" t="s">
        <v>97</v>
      </c>
      <c r="C30" s="279" t="s">
        <v>98</v>
      </c>
    </row>
    <row r="31" spans="1:19" x14ac:dyDescent="0.2">
      <c r="B31" s="99" t="s">
        <v>33</v>
      </c>
      <c r="C31" s="280" t="s">
        <v>41</v>
      </c>
    </row>
    <row r="34" spans="2:3" x14ac:dyDescent="0.2">
      <c r="B34" s="444"/>
      <c r="C34" s="444"/>
    </row>
  </sheetData>
  <mergeCells count="2">
    <mergeCell ref="B26:C26"/>
    <mergeCell ref="B34:C34"/>
  </mergeCells>
  <conditionalFormatting sqref="I16 I18:I21">
    <cfRule type="expression" priority="44" stopIfTrue="1">
      <formula>AND(SUM($O16:$S16)&gt;0,NOT(ISBLANK(I16)))</formula>
    </cfRule>
    <cfRule type="expression" dxfId="237" priority="45" stopIfTrue="1">
      <formula>SUM($O16:$S16)&gt;0</formula>
    </cfRule>
  </conditionalFormatting>
  <conditionalFormatting sqref="C16:C20 B1:D1 C3:D3">
    <cfRule type="expression" dxfId="236" priority="46" stopIfTrue="1">
      <formula>ISBLANK(B1)</formula>
    </cfRule>
  </conditionalFormatting>
  <conditionalFormatting sqref="L16 L23:M23">
    <cfRule type="expression" dxfId="235" priority="47" stopIfTrue="1">
      <formula>AND(NOT(ISBLANK($C16)),ISBLANK(L16))</formula>
    </cfRule>
  </conditionalFormatting>
  <conditionalFormatting sqref="A16:A21 A23">
    <cfRule type="expression" dxfId="234" priority="48" stopIfTrue="1">
      <formula>AND(NOT(ISBLANK(C16)),ISBLANK(A16))</formula>
    </cfRule>
  </conditionalFormatting>
  <conditionalFormatting sqref="C5">
    <cfRule type="expression" dxfId="233" priority="43" stopIfTrue="1">
      <formula>ISBLANK(C5)</formula>
    </cfRule>
  </conditionalFormatting>
  <conditionalFormatting sqref="L17">
    <cfRule type="expression" dxfId="232" priority="42" stopIfTrue="1">
      <formula>AND(NOT(ISBLANK($C17)),ISBLANK(L17))</formula>
    </cfRule>
  </conditionalFormatting>
  <conditionalFormatting sqref="L18:M18 L20:M21 L19">
    <cfRule type="expression" dxfId="231" priority="41" stopIfTrue="1">
      <formula>AND(NOT(ISBLANK($C18)),ISBLANK(L18))</formula>
    </cfRule>
  </conditionalFormatting>
  <conditionalFormatting sqref="I23">
    <cfRule type="expression" priority="37" stopIfTrue="1">
      <formula>AND(SUM($O23:$S23)&gt;0,NOT(ISBLANK(I23)))</formula>
    </cfRule>
    <cfRule type="expression" dxfId="230" priority="38" stopIfTrue="1">
      <formula>SUM($O23:$S23)&gt;0</formula>
    </cfRule>
  </conditionalFormatting>
  <conditionalFormatting sqref="C23">
    <cfRule type="expression" dxfId="229" priority="39" stopIfTrue="1">
      <formula>ISBLANK(C23)</formula>
    </cfRule>
  </conditionalFormatting>
  <conditionalFormatting sqref="E18">
    <cfRule type="expression" dxfId="228" priority="35" stopIfTrue="1">
      <formula>ISBLANK(E18)</formula>
    </cfRule>
  </conditionalFormatting>
  <conditionalFormatting sqref="M17">
    <cfRule type="expression" dxfId="227" priority="34" stopIfTrue="1">
      <formula>AND(NOT(ISBLANK($C17)),ISBLANK(M17))</formula>
    </cfRule>
  </conditionalFormatting>
  <conditionalFormatting sqref="J12">
    <cfRule type="expression" priority="32" stopIfTrue="1">
      <formula>AND(SUM($O12:$S12)&gt;0,NOT(ISBLANK(J12)))</formula>
    </cfRule>
    <cfRule type="expression" dxfId="226" priority="33" stopIfTrue="1">
      <formula>SUM($O12:$S12)&gt;0</formula>
    </cfRule>
  </conditionalFormatting>
  <conditionalFormatting sqref="I22 J23">
    <cfRule type="expression" priority="28" stopIfTrue="1">
      <formula>AND(SUM($O22:$S22)&gt;0,NOT(ISBLANK(I22)))</formula>
    </cfRule>
    <cfRule type="expression" dxfId="225" priority="29" stopIfTrue="1">
      <formula>SUM($O22:$S22)&gt;0</formula>
    </cfRule>
  </conditionalFormatting>
  <conditionalFormatting sqref="C22">
    <cfRule type="expression" dxfId="224" priority="30" stopIfTrue="1">
      <formula>ISBLANK(C22)</formula>
    </cfRule>
  </conditionalFormatting>
  <conditionalFormatting sqref="A22">
    <cfRule type="expression" dxfId="223" priority="31" stopIfTrue="1">
      <formula>AND(NOT(ISBLANK(C22)),ISBLANK(A22))</formula>
    </cfRule>
  </conditionalFormatting>
  <conditionalFormatting sqref="L22:M22">
    <cfRule type="expression" dxfId="222" priority="27" stopIfTrue="1">
      <formula>AND(NOT(ISBLANK($C22)),ISBLANK(L22))</formula>
    </cfRule>
  </conditionalFormatting>
  <conditionalFormatting sqref="E21">
    <cfRule type="expression" dxfId="221" priority="26" stopIfTrue="1">
      <formula>AND(NOT(ISBLANK(D21)),ISBLANK(E21),C21="S")</formula>
    </cfRule>
  </conditionalFormatting>
  <conditionalFormatting sqref="C21">
    <cfRule type="expression" dxfId="220" priority="25" stopIfTrue="1">
      <formula>ISBLANK(C21)</formula>
    </cfRule>
  </conditionalFormatting>
  <conditionalFormatting sqref="J13:J14">
    <cfRule type="expression" priority="23" stopIfTrue="1">
      <formula>AND(SUM($O13:$S13)&gt;0,NOT(ISBLANK(J13)))</formula>
    </cfRule>
    <cfRule type="expression" dxfId="219" priority="24" stopIfTrue="1">
      <formula>SUM($O13:$S13)&gt;0</formula>
    </cfRule>
  </conditionalFormatting>
  <conditionalFormatting sqref="J15">
    <cfRule type="expression" priority="21" stopIfTrue="1">
      <formula>AND(SUM($O15:$S15)&gt;0,NOT(ISBLANK(J15)))</formula>
    </cfRule>
    <cfRule type="expression" dxfId="218" priority="22" stopIfTrue="1">
      <formula>SUM($O15:$S15)&gt;0</formula>
    </cfRule>
  </conditionalFormatting>
  <conditionalFormatting sqref="J17">
    <cfRule type="expression" priority="19" stopIfTrue="1">
      <formula>AND(SUM($O17:$S17)&gt;0,NOT(ISBLANK(J17)))</formula>
    </cfRule>
    <cfRule type="expression" dxfId="217" priority="20" stopIfTrue="1">
      <formula>SUM($O17:$S17)&gt;0</formula>
    </cfRule>
  </conditionalFormatting>
  <conditionalFormatting sqref="J18">
    <cfRule type="expression" priority="17" stopIfTrue="1">
      <formula>AND(SUM($O18:$S18)&gt;0,NOT(ISBLANK(J18)))</formula>
    </cfRule>
    <cfRule type="expression" dxfId="216" priority="18" stopIfTrue="1">
      <formula>SUM($O18:$S18)&gt;0</formula>
    </cfRule>
  </conditionalFormatting>
  <conditionalFormatting sqref="J19">
    <cfRule type="expression" priority="15" stopIfTrue="1">
      <formula>AND(SUM($O19:$S19)&gt;0,NOT(ISBLANK(J19)))</formula>
    </cfRule>
    <cfRule type="expression" dxfId="215" priority="16" stopIfTrue="1">
      <formula>SUM($O19:$S19)&gt;0</formula>
    </cfRule>
  </conditionalFormatting>
  <conditionalFormatting sqref="J11">
    <cfRule type="expression" priority="13" stopIfTrue="1">
      <formula>AND(SUM($O11:$S11)&gt;0,NOT(ISBLANK(J11)))</formula>
    </cfRule>
    <cfRule type="expression" dxfId="214" priority="14" stopIfTrue="1">
      <formula>SUM($O11:$S11)&gt;0</formula>
    </cfRule>
  </conditionalFormatting>
  <conditionalFormatting sqref="J20">
    <cfRule type="expression" priority="11" stopIfTrue="1">
      <formula>AND(SUM($O20:$S20)&gt;0,NOT(ISBLANK(J20)))</formula>
    </cfRule>
    <cfRule type="expression" dxfId="213" priority="12" stopIfTrue="1">
      <formula>SUM($O20:$S20)&gt;0</formula>
    </cfRule>
  </conditionalFormatting>
  <conditionalFormatting sqref="J21">
    <cfRule type="expression" priority="9" stopIfTrue="1">
      <formula>AND(SUM($O21:$S21)&gt;0,NOT(ISBLANK(J21)))</formula>
    </cfRule>
    <cfRule type="expression" dxfId="212" priority="10" stopIfTrue="1">
      <formula>SUM($O21:$S21)&gt;0</formula>
    </cfRule>
  </conditionalFormatting>
  <conditionalFormatting sqref="J22">
    <cfRule type="expression" priority="7" stopIfTrue="1">
      <formula>AND(SUM($O22:$S22)&gt;0,NOT(ISBLANK(J22)))</formula>
    </cfRule>
    <cfRule type="expression" dxfId="211" priority="8" stopIfTrue="1">
      <formula>SUM($O22:$S22)&gt;0</formula>
    </cfRule>
  </conditionalFormatting>
  <conditionalFormatting sqref="J16">
    <cfRule type="expression" priority="1" stopIfTrue="1">
      <formula>AND(SUM($O16:$S16)&gt;0,NOT(ISBLANK(J16)))</formula>
    </cfRule>
    <cfRule type="expression" dxfId="210" priority="2" stopIfTrue="1">
      <formula>SUM($O16:$S16)&gt;0</formula>
    </cfRule>
  </conditionalFormatting>
  <dataValidations count="1">
    <dataValidation type="date" allowBlank="1" showInputMessage="1" showErrorMessage="1" sqref="C5" xr:uid="{9E151404-CDB3-40B4-9636-C3319AA2FFBD}">
      <formula1>NOW()-120</formula1>
      <formula2>NOW()</formula2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E037-891C-40FD-897E-A2570EA055F7}">
  <sheetPr>
    <tabColor rgb="FF00B0F0"/>
  </sheetPr>
  <dimension ref="A1:Y30"/>
  <sheetViews>
    <sheetView topLeftCell="A9" workbookViewId="0">
      <selection activeCell="A20" sqref="A20:XFD23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5" width="15.7109375" style="241" customWidth="1"/>
    <col min="6" max="6" width="13.42578125" style="242" customWidth="1"/>
    <col min="7" max="7" width="9" style="242" customWidth="1"/>
    <col min="8" max="8" width="11.28515625" bestFit="1" customWidth="1"/>
    <col min="9" max="9" width="0.7109375" customWidth="1"/>
    <col min="10" max="10" width="38.28515625" style="242" customWidth="1"/>
    <col min="11" max="11" width="50.7109375" style="242" customWidth="1"/>
    <col min="12" max="12" width="34.42578125" bestFit="1" customWidth="1"/>
    <col min="13" max="13" width="47.7109375" customWidth="1"/>
    <col min="15" max="18" width="0" hidden="1" customWidth="1" outlineLevel="1"/>
    <col min="19" max="19" width="9.140625" collapsed="1"/>
  </cols>
  <sheetData>
    <row r="1" spans="1:25" ht="36.75" customHeight="1" x14ac:dyDescent="0.2">
      <c r="A1" s="75" t="s">
        <v>0</v>
      </c>
      <c r="B1" s="380"/>
      <c r="C1" s="423" t="s">
        <v>103</v>
      </c>
      <c r="D1" s="381"/>
      <c r="E1" s="238"/>
      <c r="F1" s="239"/>
      <c r="G1" s="239"/>
      <c r="H1" s="76"/>
      <c r="I1" s="76"/>
      <c r="J1" s="239"/>
      <c r="K1" s="240"/>
      <c r="L1" s="77"/>
      <c r="M1" s="78"/>
    </row>
    <row r="2" spans="1:25" x14ac:dyDescent="0.2">
      <c r="A2" s="79"/>
      <c r="M2" s="80"/>
    </row>
    <row r="3" spans="1:25" ht="17.25" customHeight="1" x14ac:dyDescent="0.2">
      <c r="A3" s="81" t="s">
        <v>2</v>
      </c>
      <c r="B3" s="352"/>
      <c r="C3" s="380" t="s">
        <v>203</v>
      </c>
      <c r="D3" s="381"/>
      <c r="E3" s="243"/>
      <c r="F3" s="244"/>
      <c r="G3" s="244"/>
      <c r="H3" s="82"/>
      <c r="I3" s="82"/>
      <c r="J3" s="244"/>
      <c r="M3" s="80"/>
    </row>
    <row r="4" spans="1:25" ht="18" customHeight="1" x14ac:dyDescent="0.2">
      <c r="A4" s="79"/>
      <c r="F4" s="332"/>
      <c r="M4" s="80"/>
    </row>
    <row r="5" spans="1:25" ht="17.25" customHeight="1" x14ac:dyDescent="0.2">
      <c r="A5" s="83" t="s">
        <v>3</v>
      </c>
      <c r="B5" s="84" t="s">
        <v>4</v>
      </c>
      <c r="C5" s="245">
        <v>44692</v>
      </c>
      <c r="D5" s="246" t="s">
        <v>189</v>
      </c>
      <c r="E5" s="301"/>
      <c r="F5" s="247"/>
      <c r="G5" s="248"/>
      <c r="H5" s="86"/>
      <c r="I5" s="86"/>
      <c r="J5" s="248"/>
      <c r="M5" s="80"/>
    </row>
    <row r="6" spans="1:25" x14ac:dyDescent="0.2">
      <c r="A6" s="79"/>
      <c r="C6" s="249"/>
      <c r="D6" s="249"/>
      <c r="M6" s="80"/>
    </row>
    <row r="7" spans="1:25" x14ac:dyDescent="0.2">
      <c r="A7" s="79"/>
      <c r="M7" s="80"/>
    </row>
    <row r="8" spans="1:25" x14ac:dyDescent="0.2">
      <c r="A8" s="379" t="s">
        <v>6</v>
      </c>
      <c r="B8" s="87" t="s">
        <v>7</v>
      </c>
      <c r="C8" s="250" t="s">
        <v>8</v>
      </c>
      <c r="D8" s="250" t="s">
        <v>7</v>
      </c>
      <c r="E8" s="250" t="s">
        <v>10</v>
      </c>
      <c r="F8" s="378" t="s">
        <v>11</v>
      </c>
      <c r="G8" s="382"/>
      <c r="H8" s="382"/>
      <c r="I8" s="379"/>
      <c r="J8" s="251" t="s">
        <v>12</v>
      </c>
      <c r="K8" s="252" t="s">
        <v>13</v>
      </c>
      <c r="L8" s="88" t="s">
        <v>14</v>
      </c>
      <c r="M8" s="290" t="s">
        <v>15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ht="24" customHeight="1" x14ac:dyDescent="0.2">
      <c r="A9" s="90" t="s">
        <v>16</v>
      </c>
      <c r="B9" s="91" t="s">
        <v>17</v>
      </c>
      <c r="C9" s="253" t="s">
        <v>111</v>
      </c>
      <c r="D9" s="253" t="s">
        <v>112</v>
      </c>
      <c r="E9" s="253" t="s">
        <v>113</v>
      </c>
      <c r="F9" s="383"/>
      <c r="G9" s="384"/>
      <c r="H9" s="384"/>
      <c r="I9" s="385"/>
      <c r="J9" s="254" t="s">
        <v>20</v>
      </c>
      <c r="K9" s="255" t="s">
        <v>21</v>
      </c>
      <c r="L9" s="92"/>
      <c r="M9" s="291" t="s">
        <v>22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ht="26.25" customHeight="1" x14ac:dyDescent="0.2">
      <c r="A10" s="94" t="s">
        <v>23</v>
      </c>
      <c r="B10" s="95" t="s">
        <v>24</v>
      </c>
      <c r="C10" s="256" t="s">
        <v>25</v>
      </c>
      <c r="D10" s="256"/>
      <c r="E10" s="256" t="s">
        <v>25</v>
      </c>
      <c r="F10" s="390" t="s">
        <v>26</v>
      </c>
      <c r="G10" s="390" t="s">
        <v>27</v>
      </c>
      <c r="H10" s="388" t="s">
        <v>28</v>
      </c>
      <c r="I10" s="388"/>
      <c r="J10" s="257" t="s">
        <v>29</v>
      </c>
      <c r="K10" s="258"/>
      <c r="L10" s="99"/>
      <c r="M10" s="293"/>
    </row>
    <row r="11" spans="1:25" ht="26.25" customHeight="1" x14ac:dyDescent="0.2">
      <c r="A11" s="302">
        <v>44698</v>
      </c>
      <c r="B11" s="303" t="s">
        <v>128</v>
      </c>
      <c r="C11" s="256">
        <v>36.119999999999997</v>
      </c>
      <c r="D11" s="256">
        <v>0</v>
      </c>
      <c r="E11" s="256">
        <v>36.119999999999997</v>
      </c>
      <c r="F11" s="391">
        <v>376</v>
      </c>
      <c r="G11" s="390">
        <v>4020</v>
      </c>
      <c r="H11" s="388"/>
      <c r="I11" s="388"/>
      <c r="J11" s="255" t="s">
        <v>190</v>
      </c>
      <c r="K11" s="242" t="s">
        <v>191</v>
      </c>
      <c r="L11" s="99" t="s">
        <v>192</v>
      </c>
      <c r="M11" s="293" t="s">
        <v>193</v>
      </c>
    </row>
    <row r="12" spans="1:25" ht="26.25" customHeight="1" x14ac:dyDescent="0.2">
      <c r="A12" s="302">
        <v>44699</v>
      </c>
      <c r="B12" s="303" t="s">
        <v>128</v>
      </c>
      <c r="C12" s="256">
        <v>75.98</v>
      </c>
      <c r="D12" s="256">
        <v>0</v>
      </c>
      <c r="E12" s="256">
        <v>75.98</v>
      </c>
      <c r="F12" s="391">
        <v>376</v>
      </c>
      <c r="G12" s="390">
        <v>4020</v>
      </c>
      <c r="H12" s="388"/>
      <c r="I12" s="388"/>
      <c r="J12" s="255" t="s">
        <v>190</v>
      </c>
      <c r="K12" s="242" t="s">
        <v>191</v>
      </c>
      <c r="L12" s="99" t="s">
        <v>192</v>
      </c>
      <c r="M12" s="293" t="s">
        <v>193</v>
      </c>
    </row>
    <row r="13" spans="1:25" ht="26.25" customHeight="1" x14ac:dyDescent="0.2">
      <c r="A13" s="302">
        <v>44700</v>
      </c>
      <c r="B13" s="303" t="s">
        <v>128</v>
      </c>
      <c r="C13" s="256">
        <v>50.44</v>
      </c>
      <c r="D13" s="256">
        <v>0</v>
      </c>
      <c r="E13" s="256">
        <v>50.44</v>
      </c>
      <c r="F13" s="391">
        <v>376</v>
      </c>
      <c r="G13" s="390">
        <v>4020</v>
      </c>
      <c r="H13" s="388"/>
      <c r="I13" s="388"/>
      <c r="J13" s="255" t="s">
        <v>190</v>
      </c>
      <c r="K13" s="242" t="s">
        <v>194</v>
      </c>
      <c r="L13" s="99" t="s">
        <v>195</v>
      </c>
      <c r="M13" s="293" t="s">
        <v>193</v>
      </c>
    </row>
    <row r="14" spans="1:25" ht="26.25" customHeight="1" x14ac:dyDescent="0.2">
      <c r="A14" s="302">
        <v>44703</v>
      </c>
      <c r="B14" s="303" t="s">
        <v>128</v>
      </c>
      <c r="C14" s="256">
        <v>64.95</v>
      </c>
      <c r="D14" s="256">
        <v>0</v>
      </c>
      <c r="E14" s="256">
        <v>64.95</v>
      </c>
      <c r="F14" s="391">
        <v>376</v>
      </c>
      <c r="G14" s="390">
        <v>4020</v>
      </c>
      <c r="H14" s="388"/>
      <c r="I14" s="388"/>
      <c r="J14" s="255" t="s">
        <v>190</v>
      </c>
      <c r="K14" s="242" t="s">
        <v>196</v>
      </c>
      <c r="L14" s="99" t="s">
        <v>195</v>
      </c>
      <c r="M14" s="99" t="s">
        <v>193</v>
      </c>
    </row>
    <row r="15" spans="1:25" ht="26.25" customHeight="1" x14ac:dyDescent="0.2">
      <c r="A15" s="302">
        <v>44703</v>
      </c>
      <c r="B15" s="303" t="s">
        <v>128</v>
      </c>
      <c r="C15" s="256">
        <v>5.99</v>
      </c>
      <c r="D15" s="256">
        <v>0</v>
      </c>
      <c r="E15" s="256">
        <v>5.99</v>
      </c>
      <c r="F15" s="391">
        <v>376</v>
      </c>
      <c r="G15" s="390">
        <v>4020</v>
      </c>
      <c r="H15" s="388"/>
      <c r="I15" s="388"/>
      <c r="J15" s="255" t="s">
        <v>190</v>
      </c>
      <c r="K15" s="242" t="s">
        <v>197</v>
      </c>
      <c r="L15" s="99" t="s">
        <v>192</v>
      </c>
      <c r="M15" s="293" t="s">
        <v>198</v>
      </c>
    </row>
    <row r="16" spans="1:25" ht="26.25" customHeight="1" x14ac:dyDescent="0.2">
      <c r="A16" s="302">
        <v>44704</v>
      </c>
      <c r="B16" s="303" t="s">
        <v>128</v>
      </c>
      <c r="C16" s="256">
        <v>45.49</v>
      </c>
      <c r="D16" s="256">
        <v>0</v>
      </c>
      <c r="E16" s="256">
        <v>45.49</v>
      </c>
      <c r="F16" s="391">
        <v>376</v>
      </c>
      <c r="G16" s="390">
        <v>4020</v>
      </c>
      <c r="H16" s="388"/>
      <c r="I16" s="388"/>
      <c r="J16" s="255" t="s">
        <v>190</v>
      </c>
      <c r="K16" s="242" t="s">
        <v>199</v>
      </c>
      <c r="L16" s="99" t="s">
        <v>195</v>
      </c>
      <c r="M16" s="293" t="s">
        <v>193</v>
      </c>
    </row>
    <row r="17" spans="1:19" ht="26.25" customHeight="1" x14ac:dyDescent="0.2">
      <c r="A17" s="302">
        <v>44705</v>
      </c>
      <c r="B17" s="303" t="s">
        <v>128</v>
      </c>
      <c r="C17" s="256">
        <v>76</v>
      </c>
      <c r="D17" s="256">
        <v>0</v>
      </c>
      <c r="E17" s="256">
        <v>76</v>
      </c>
      <c r="F17" s="391">
        <v>376</v>
      </c>
      <c r="G17" s="390">
        <v>4020</v>
      </c>
      <c r="H17" s="388"/>
      <c r="I17" s="388"/>
      <c r="J17" s="255" t="s">
        <v>190</v>
      </c>
      <c r="K17" s="242" t="s">
        <v>200</v>
      </c>
      <c r="L17" s="99" t="s">
        <v>195</v>
      </c>
      <c r="M17" s="293" t="s">
        <v>193</v>
      </c>
    </row>
    <row r="18" spans="1:19" ht="26.25" customHeight="1" x14ac:dyDescent="0.2">
      <c r="A18" s="302">
        <v>44706</v>
      </c>
      <c r="B18" s="303" t="s">
        <v>128</v>
      </c>
      <c r="C18" s="256">
        <v>20</v>
      </c>
      <c r="D18" s="256">
        <v>0</v>
      </c>
      <c r="E18" s="256">
        <v>20</v>
      </c>
      <c r="F18" s="391">
        <v>376</v>
      </c>
      <c r="G18" s="390">
        <v>4020</v>
      </c>
      <c r="H18" s="388"/>
      <c r="I18" s="388"/>
      <c r="J18" s="255" t="s">
        <v>190</v>
      </c>
      <c r="K18" s="242" t="s">
        <v>201</v>
      </c>
      <c r="L18" s="99" t="s">
        <v>195</v>
      </c>
      <c r="M18" s="293" t="s">
        <v>193</v>
      </c>
    </row>
    <row r="19" spans="1:19" ht="26.25" customHeight="1" x14ac:dyDescent="0.2">
      <c r="A19" s="302">
        <v>44706</v>
      </c>
      <c r="B19" s="303" t="s">
        <v>128</v>
      </c>
      <c r="C19" s="256">
        <v>44</v>
      </c>
      <c r="D19" s="256">
        <v>0</v>
      </c>
      <c r="E19" s="256">
        <v>44</v>
      </c>
      <c r="F19" s="391">
        <v>376</v>
      </c>
      <c r="G19" s="390">
        <v>4020</v>
      </c>
      <c r="H19" s="388"/>
      <c r="I19" s="388"/>
      <c r="J19" s="255" t="s">
        <v>190</v>
      </c>
      <c r="K19" s="242" t="s">
        <v>202</v>
      </c>
      <c r="L19" s="99" t="s">
        <v>195</v>
      </c>
      <c r="M19" s="293" t="s">
        <v>193</v>
      </c>
    </row>
    <row r="20" spans="1:19" ht="20.100000000000001" customHeight="1" thickBot="1" x14ac:dyDescent="0.25">
      <c r="A20" s="377" t="s">
        <v>34</v>
      </c>
      <c r="B20" s="386"/>
      <c r="C20" s="278">
        <f>SUM(C11:C19)</f>
        <v>418.97</v>
      </c>
      <c r="D20" s="278">
        <f>SUM(D11:D19)</f>
        <v>0</v>
      </c>
      <c r="E20" s="278">
        <f>SUM(E11:E19)</f>
        <v>418.97</v>
      </c>
      <c r="F20" s="264"/>
      <c r="G20" s="264"/>
      <c r="H20" s="432"/>
      <c r="I20" s="129"/>
      <c r="J20" s="115"/>
      <c r="K20" s="115"/>
      <c r="L20" s="116"/>
      <c r="M20" s="300"/>
      <c r="N20" s="194"/>
      <c r="O20" s="194"/>
      <c r="P20" s="194"/>
      <c r="Q20" s="194"/>
      <c r="R20" s="194"/>
      <c r="S20" s="194"/>
    </row>
    <row r="22" spans="1:19" x14ac:dyDescent="0.2">
      <c r="B22" s="436" t="s">
        <v>35</v>
      </c>
      <c r="C22" s="438"/>
    </row>
    <row r="23" spans="1:19" x14ac:dyDescent="0.2">
      <c r="B23" s="118" t="s">
        <v>36</v>
      </c>
      <c r="C23" s="279" t="s">
        <v>37</v>
      </c>
    </row>
    <row r="24" spans="1:19" x14ac:dyDescent="0.2">
      <c r="B24" s="118" t="s">
        <v>31</v>
      </c>
      <c r="C24" s="279" t="s">
        <v>38</v>
      </c>
    </row>
    <row r="25" spans="1:19" x14ac:dyDescent="0.2">
      <c r="B25" s="118" t="s">
        <v>39</v>
      </c>
      <c r="C25" s="279" t="s">
        <v>40</v>
      </c>
    </row>
    <row r="26" spans="1:19" x14ac:dyDescent="0.2">
      <c r="B26" s="118" t="s">
        <v>97</v>
      </c>
      <c r="C26" s="279" t="s">
        <v>98</v>
      </c>
    </row>
    <row r="27" spans="1:19" x14ac:dyDescent="0.2">
      <c r="B27" s="99" t="s">
        <v>33</v>
      </c>
      <c r="C27" s="280" t="s">
        <v>41</v>
      </c>
    </row>
    <row r="30" spans="1:19" x14ac:dyDescent="0.2">
      <c r="B30" s="444"/>
      <c r="C30" s="444"/>
    </row>
  </sheetData>
  <mergeCells count="2">
    <mergeCell ref="B22:C22"/>
    <mergeCell ref="B30:C30"/>
  </mergeCells>
  <conditionalFormatting sqref="B1:D1 C3:D3">
    <cfRule type="expression" dxfId="209" priority="2" stopIfTrue="1">
      <formula>ISBLANK(B1)</formula>
    </cfRule>
  </conditionalFormatting>
  <conditionalFormatting sqref="C5">
    <cfRule type="expression" dxfId="208" priority="1" stopIfTrue="1">
      <formula>ISBLANK(C5)</formula>
    </cfRule>
  </conditionalFormatting>
  <dataValidations count="1">
    <dataValidation type="date" allowBlank="1" showInputMessage="1" showErrorMessage="1" sqref="C5" xr:uid="{08465B2D-8614-4D6A-BD88-0E33E0A15C91}">
      <formula1>NOW()-120</formula1>
      <formula2>NOW()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25"/>
  <sheetViews>
    <sheetView zoomScale="80" zoomScaleNormal="80" workbookViewId="0">
      <selection activeCell="A18" sqref="A18:XFD29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36.75" customHeight="1" x14ac:dyDescent="0.2">
      <c r="A1" s="75" t="s">
        <v>0</v>
      </c>
      <c r="B1" s="433" t="s">
        <v>1</v>
      </c>
      <c r="C1" s="434"/>
      <c r="D1" s="434"/>
      <c r="E1" s="435"/>
      <c r="F1" s="76"/>
      <c r="G1" s="76"/>
      <c r="H1" s="76"/>
      <c r="I1" s="76"/>
      <c r="J1" s="76"/>
      <c r="K1" s="76"/>
      <c r="L1" s="77"/>
      <c r="M1" s="77"/>
      <c r="N1" s="78"/>
    </row>
    <row r="2" spans="1:26" x14ac:dyDescent="0.2">
      <c r="A2" s="79"/>
      <c r="N2" s="80"/>
    </row>
    <row r="3" spans="1:26" ht="36.75" customHeight="1" x14ac:dyDescent="0.2">
      <c r="A3" s="81" t="s">
        <v>2</v>
      </c>
      <c r="B3" s="433" t="s">
        <v>109</v>
      </c>
      <c r="C3" s="434"/>
      <c r="D3" s="434"/>
      <c r="E3" s="435"/>
      <c r="F3" s="82"/>
      <c r="G3" s="82"/>
      <c r="H3" s="82"/>
      <c r="I3" s="82"/>
      <c r="J3" s="82"/>
      <c r="K3" s="82"/>
      <c r="N3" s="80"/>
    </row>
    <row r="4" spans="1:26" x14ac:dyDescent="0.2">
      <c r="A4" s="79"/>
      <c r="N4" s="80"/>
    </row>
    <row r="5" spans="1:26" ht="36" customHeight="1" x14ac:dyDescent="0.2">
      <c r="A5" s="83" t="s">
        <v>3</v>
      </c>
      <c r="B5" s="84" t="s">
        <v>4</v>
      </c>
      <c r="C5" s="121">
        <v>44692</v>
      </c>
      <c r="D5" s="304" t="s">
        <v>115</v>
      </c>
      <c r="E5" s="281">
        <v>44722</v>
      </c>
      <c r="F5" s="282"/>
      <c r="G5" s="85"/>
      <c r="H5" s="86"/>
      <c r="I5" s="86"/>
      <c r="J5" s="86"/>
      <c r="K5" s="86"/>
      <c r="N5" s="80"/>
    </row>
    <row r="6" spans="1:26" x14ac:dyDescent="0.2">
      <c r="A6" s="79"/>
      <c r="N6" s="80"/>
    </row>
    <row r="7" spans="1:26" x14ac:dyDescent="0.2">
      <c r="A7" s="79"/>
      <c r="N7" s="80"/>
    </row>
    <row r="8" spans="1:26" x14ac:dyDescent="0.2">
      <c r="A8" s="379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379" t="s">
        <v>12</v>
      </c>
      <c r="L8" s="87" t="s">
        <v>13</v>
      </c>
      <c r="M8" s="88" t="s">
        <v>14</v>
      </c>
      <c r="N8" s="88" t="s">
        <v>15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91" t="s">
        <v>21</v>
      </c>
      <c r="M9" s="92"/>
      <c r="N9" s="93" t="s">
        <v>22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96" t="s">
        <v>26</v>
      </c>
      <c r="H10" s="96" t="s">
        <v>27</v>
      </c>
      <c r="I10" s="96" t="s">
        <v>28</v>
      </c>
      <c r="J10" s="96"/>
      <c r="K10" s="97" t="s">
        <v>29</v>
      </c>
      <c r="L10" s="98"/>
      <c r="M10" s="99"/>
      <c r="N10" s="100"/>
    </row>
    <row r="11" spans="1:26" ht="0.75" customHeight="1" x14ac:dyDescent="0.2">
      <c r="A11" s="101"/>
      <c r="B11" s="95"/>
      <c r="C11" s="95"/>
      <c r="D11" s="95"/>
      <c r="E11" s="95"/>
      <c r="F11" s="95"/>
      <c r="G11" s="96"/>
      <c r="H11" s="96"/>
      <c r="I11" s="96"/>
      <c r="J11" s="96"/>
      <c r="K11" s="96"/>
      <c r="L11" s="98"/>
      <c r="M11" s="99"/>
      <c r="N11" s="99"/>
    </row>
    <row r="12" spans="1:26" ht="15.75" x14ac:dyDescent="0.25">
      <c r="A12" s="109" t="s">
        <v>204</v>
      </c>
      <c r="B12" s="103" t="s">
        <v>31</v>
      </c>
      <c r="C12" s="111">
        <v>38</v>
      </c>
      <c r="D12" s="112">
        <v>0</v>
      </c>
      <c r="E12" s="111"/>
      <c r="F12" s="123">
        <f>C12-D12</f>
        <v>38</v>
      </c>
      <c r="G12" s="60">
        <v>528</v>
      </c>
      <c r="H12" s="60">
        <v>4102</v>
      </c>
      <c r="I12" s="127"/>
      <c r="J12" s="128" t="s">
        <v>39</v>
      </c>
      <c r="K12" s="128" t="s">
        <v>205</v>
      </c>
      <c r="L12" s="107" t="s">
        <v>206</v>
      </c>
      <c r="M12" s="107" t="s">
        <v>207</v>
      </c>
      <c r="N12" s="283" t="s">
        <v>208</v>
      </c>
      <c r="P12" t="b">
        <f t="shared" ref="P12:P14" si="0">OR(G12&lt;100,LEN(G12)=2)</f>
        <v>0</v>
      </c>
      <c r="Q12" t="b">
        <f t="shared" ref="Q12:Q14" si="1">OR(H12&lt;1000,LEN(H12)=3)</f>
        <v>0</v>
      </c>
      <c r="R12" t="b">
        <f t="shared" ref="R12:R14" si="2">IF(I12&lt;1000,TRUE)</f>
        <v>1</v>
      </c>
      <c r="S12" t="e">
        <f>OR(#REF!&lt;100000,LEN(#REF!)=5)</f>
        <v>#REF!</v>
      </c>
    </row>
    <row r="13" spans="1:26" ht="15.75" x14ac:dyDescent="0.25">
      <c r="A13" s="109" t="s">
        <v>209</v>
      </c>
      <c r="B13" s="110" t="s">
        <v>39</v>
      </c>
      <c r="C13" s="111">
        <v>136.19999999999999</v>
      </c>
      <c r="D13" s="112">
        <v>27.24</v>
      </c>
      <c r="E13" s="111"/>
      <c r="F13" s="123">
        <f>C13-D13</f>
        <v>108.96</v>
      </c>
      <c r="G13" s="60">
        <v>510</v>
      </c>
      <c r="H13" s="60">
        <v>2002</v>
      </c>
      <c r="I13" s="127"/>
      <c r="J13" s="128" t="s">
        <v>39</v>
      </c>
      <c r="K13" s="128" t="s">
        <v>109</v>
      </c>
      <c r="L13" s="107" t="s">
        <v>210</v>
      </c>
      <c r="M13" s="107" t="s">
        <v>211</v>
      </c>
      <c r="N13" s="283" t="s">
        <v>212</v>
      </c>
    </row>
    <row r="14" spans="1:26" ht="20.100000000000001" customHeight="1" x14ac:dyDescent="0.25">
      <c r="A14" s="109" t="s">
        <v>213</v>
      </c>
      <c r="B14" s="103" t="s">
        <v>31</v>
      </c>
      <c r="C14" s="111">
        <v>23.15</v>
      </c>
      <c r="D14" s="112">
        <v>0</v>
      </c>
      <c r="E14" s="111"/>
      <c r="F14" s="123">
        <f>C14-D14</f>
        <v>23.15</v>
      </c>
      <c r="G14" s="60">
        <v>510</v>
      </c>
      <c r="H14" s="60">
        <v>2002</v>
      </c>
      <c r="I14" s="127"/>
      <c r="J14" s="128" t="s">
        <v>39</v>
      </c>
      <c r="K14" s="128" t="s">
        <v>109</v>
      </c>
      <c r="L14" s="107" t="s">
        <v>210</v>
      </c>
      <c r="M14" s="107" t="s">
        <v>211</v>
      </c>
      <c r="N14" s="107" t="s">
        <v>212</v>
      </c>
      <c r="P14" t="b">
        <f t="shared" si="0"/>
        <v>0</v>
      </c>
      <c r="Q14" t="b">
        <f t="shared" si="1"/>
        <v>0</v>
      </c>
      <c r="R14" t="b">
        <f t="shared" si="2"/>
        <v>1</v>
      </c>
      <c r="S14" t="e">
        <f>OR(#REF!&lt;100000,LEN(#REF!)=5)</f>
        <v>#REF!</v>
      </c>
    </row>
    <row r="15" spans="1:26" ht="20.100000000000001" customHeight="1" x14ac:dyDescent="0.25">
      <c r="A15" s="109" t="s">
        <v>214</v>
      </c>
      <c r="B15" s="110" t="s">
        <v>31</v>
      </c>
      <c r="C15" s="111">
        <v>82.19</v>
      </c>
      <c r="D15" s="112">
        <v>0</v>
      </c>
      <c r="E15" s="111"/>
      <c r="F15" s="123">
        <f t="shared" ref="F15:F18" si="3">C15-D15</f>
        <v>82.19</v>
      </c>
      <c r="G15" s="60">
        <v>510</v>
      </c>
      <c r="H15" s="60">
        <v>4001</v>
      </c>
      <c r="I15" s="127"/>
      <c r="J15" s="128" t="s">
        <v>39</v>
      </c>
      <c r="K15" s="128" t="s">
        <v>109</v>
      </c>
      <c r="L15" s="107" t="s">
        <v>215</v>
      </c>
      <c r="M15" s="107" t="s">
        <v>216</v>
      </c>
      <c r="N15" s="107" t="s">
        <v>217</v>
      </c>
    </row>
    <row r="16" spans="1:26" ht="20.100000000000001" customHeight="1" x14ac:dyDescent="0.25">
      <c r="A16" s="109" t="s">
        <v>218</v>
      </c>
      <c r="B16" s="110" t="s">
        <v>39</v>
      </c>
      <c r="C16" s="111">
        <v>32.159999999999997</v>
      </c>
      <c r="D16" s="112">
        <f t="shared" ref="D16" si="4">IF(B16="S",IF(ISBLANK(E16),ROUND(C16*0.2/1.2,2),E16),"")</f>
        <v>5.36</v>
      </c>
      <c r="E16" s="111"/>
      <c r="F16" s="123">
        <f t="shared" si="3"/>
        <v>26.799999999999997</v>
      </c>
      <c r="G16" s="60">
        <v>517</v>
      </c>
      <c r="H16" s="60">
        <v>4020</v>
      </c>
      <c r="I16" s="127"/>
      <c r="J16" s="128" t="s">
        <v>39</v>
      </c>
      <c r="K16" s="128" t="s">
        <v>109</v>
      </c>
      <c r="L16" s="107" t="s">
        <v>219</v>
      </c>
      <c r="M16" s="107" t="s">
        <v>220</v>
      </c>
      <c r="N16" s="107" t="s">
        <v>221</v>
      </c>
    </row>
    <row r="17" spans="1:14" ht="20.100000000000001" customHeight="1" x14ac:dyDescent="0.25">
      <c r="A17" s="109" t="s">
        <v>222</v>
      </c>
      <c r="B17" s="110" t="s">
        <v>31</v>
      </c>
      <c r="C17" s="111">
        <v>40</v>
      </c>
      <c r="D17" s="112">
        <v>0</v>
      </c>
      <c r="E17" s="111"/>
      <c r="F17" s="123">
        <f t="shared" si="3"/>
        <v>40</v>
      </c>
      <c r="G17" s="60">
        <v>512</v>
      </c>
      <c r="H17" s="60">
        <v>3001</v>
      </c>
      <c r="I17" s="127"/>
      <c r="J17" s="128" t="s">
        <v>39</v>
      </c>
      <c r="K17" s="128" t="s">
        <v>109</v>
      </c>
      <c r="L17" s="107" t="s">
        <v>223</v>
      </c>
      <c r="M17" s="107" t="s">
        <v>224</v>
      </c>
      <c r="N17" s="107" t="s">
        <v>225</v>
      </c>
    </row>
    <row r="18" spans="1:14" ht="20.100000000000001" customHeight="1" thickBot="1" x14ac:dyDescent="0.25">
      <c r="A18" s="442" t="s">
        <v>34</v>
      </c>
      <c r="B18" s="443"/>
      <c r="C18" s="113">
        <f>SUM(C12:C17)</f>
        <v>351.69999999999993</v>
      </c>
      <c r="D18" s="113">
        <f>SUM(D12:D17)</f>
        <v>32.6</v>
      </c>
      <c r="E18" s="113"/>
      <c r="F18" s="284">
        <f t="shared" si="3"/>
        <v>319.09999999999991</v>
      </c>
      <c r="G18" s="114"/>
      <c r="H18" s="114"/>
      <c r="I18" s="114"/>
      <c r="J18" s="129"/>
      <c r="K18" s="129"/>
      <c r="L18" s="115"/>
      <c r="M18" s="116"/>
      <c r="N18" s="117"/>
    </row>
    <row r="20" spans="1:14" x14ac:dyDescent="0.2">
      <c r="B20" s="436" t="s">
        <v>35</v>
      </c>
      <c r="C20" s="438"/>
    </row>
    <row r="21" spans="1:14" x14ac:dyDescent="0.2">
      <c r="B21" s="118" t="s">
        <v>36</v>
      </c>
      <c r="C21" s="119" t="s">
        <v>37</v>
      </c>
    </row>
    <row r="22" spans="1:14" x14ac:dyDescent="0.2">
      <c r="B22" s="118" t="s">
        <v>31</v>
      </c>
      <c r="C22" s="119" t="s">
        <v>38</v>
      </c>
      <c r="I22" s="285"/>
      <c r="K22" s="56"/>
    </row>
    <row r="23" spans="1:14" x14ac:dyDescent="0.2">
      <c r="B23" s="118" t="s">
        <v>39</v>
      </c>
      <c r="C23" s="119" t="s">
        <v>40</v>
      </c>
      <c r="I23" s="285"/>
      <c r="K23" s="56"/>
    </row>
    <row r="24" spans="1:14" x14ac:dyDescent="0.2">
      <c r="B24" s="99" t="s">
        <v>33</v>
      </c>
      <c r="C24" s="120" t="s">
        <v>41</v>
      </c>
      <c r="I24" s="285"/>
      <c r="K24" s="56"/>
    </row>
    <row r="25" spans="1:14" x14ac:dyDescent="0.2">
      <c r="I25" s="285"/>
      <c r="K25" s="56"/>
    </row>
  </sheetData>
  <mergeCells count="6">
    <mergeCell ref="B20:C20"/>
    <mergeCell ref="B1:E1"/>
    <mergeCell ref="B3:E3"/>
    <mergeCell ref="G8:J8"/>
    <mergeCell ref="G9:J9"/>
    <mergeCell ref="A18:B18"/>
  </mergeCells>
  <conditionalFormatting sqref="J12:J13">
    <cfRule type="expression" priority="98" stopIfTrue="1">
      <formula>AND(SUM($P12:$T12)&gt;0,NOT(ISBLANK(J12)))</formula>
    </cfRule>
    <cfRule type="expression" dxfId="207" priority="99" stopIfTrue="1">
      <formula>SUM($P12:$T12)&gt;0</formula>
    </cfRule>
  </conditionalFormatting>
  <conditionalFormatting sqref="C5 B1:E1 B3:E3 C12:C13 C15">
    <cfRule type="expression" dxfId="206" priority="100" stopIfTrue="1">
      <formula>ISBLANK(B1)</formula>
    </cfRule>
  </conditionalFormatting>
  <conditionalFormatting sqref="B12:B13">
    <cfRule type="expression" dxfId="205" priority="102" stopIfTrue="1">
      <formula>AND(NOT(ISBLANK(C12)),ISBLANK(B12))</formula>
    </cfRule>
  </conditionalFormatting>
  <conditionalFormatting sqref="A12:A13 A15">
    <cfRule type="expression" dxfId="204" priority="103" stopIfTrue="1">
      <formula>AND(NOT(ISBLANK(C12)),ISBLANK(A12))</formula>
    </cfRule>
  </conditionalFormatting>
  <conditionalFormatting sqref="E15:E17">
    <cfRule type="expression" dxfId="203" priority="104" stopIfTrue="1">
      <formula>AND(NOT(ISBLANK(C15)),ISBLANK(E15),B15="S")</formula>
    </cfRule>
  </conditionalFormatting>
  <conditionalFormatting sqref="C14">
    <cfRule type="expression" dxfId="202" priority="94" stopIfTrue="1">
      <formula>ISBLANK(C14)</formula>
    </cfRule>
  </conditionalFormatting>
  <conditionalFormatting sqref="B14">
    <cfRule type="expression" dxfId="201" priority="95" stopIfTrue="1">
      <formula>AND(NOT(ISBLANK(C14)),ISBLANK(B14))</formula>
    </cfRule>
  </conditionalFormatting>
  <conditionalFormatting sqref="A14">
    <cfRule type="expression" dxfId="200" priority="96" stopIfTrue="1">
      <formula>AND(NOT(ISBLANK(C14)),ISBLANK(A14))</formula>
    </cfRule>
  </conditionalFormatting>
  <conditionalFormatting sqref="E12:E14">
    <cfRule type="expression" dxfId="199" priority="97" stopIfTrue="1">
      <formula>AND(NOT(ISBLANK(C12)),ISBLANK(E12),B12="S")</formula>
    </cfRule>
  </conditionalFormatting>
  <conditionalFormatting sqref="J14:J17">
    <cfRule type="expression" priority="92" stopIfTrue="1">
      <formula>AND(SUM($P14:$T14)&gt;0,NOT(ISBLANK(J14)))</formula>
    </cfRule>
    <cfRule type="expression" dxfId="198" priority="93" stopIfTrue="1">
      <formula>SUM($P14:$T14)&gt;0</formula>
    </cfRule>
  </conditionalFormatting>
  <conditionalFormatting sqref="K12:K13">
    <cfRule type="expression" priority="82" stopIfTrue="1">
      <formula>AND(SUM($P12:$T12)&gt;0,NOT(ISBLANK(K12)))</formula>
    </cfRule>
    <cfRule type="expression" dxfId="197" priority="83" stopIfTrue="1">
      <formula>SUM($P12:$T12)&gt;0</formula>
    </cfRule>
  </conditionalFormatting>
  <conditionalFormatting sqref="N12:N13">
    <cfRule type="expression" dxfId="196" priority="84" stopIfTrue="1">
      <formula>AND(NOT(ISBLANK($C12)),ISBLANK(N12))</formula>
    </cfRule>
  </conditionalFormatting>
  <conditionalFormatting sqref="M12:M13">
    <cfRule type="expression" dxfId="195" priority="81" stopIfTrue="1">
      <formula>AND(NOT(ISBLANK($C12)),ISBLANK(M12))</formula>
    </cfRule>
  </conditionalFormatting>
  <conditionalFormatting sqref="L12:L13">
    <cfRule type="expression" dxfId="194" priority="80" stopIfTrue="1">
      <formula>AND(NOT(ISBLANK($C12)),ISBLANK(L12))</formula>
    </cfRule>
  </conditionalFormatting>
  <conditionalFormatting sqref="N14">
    <cfRule type="expression" dxfId="193" priority="79" stopIfTrue="1">
      <formula>AND(NOT(ISBLANK($C14)),ISBLANK(N14))</formula>
    </cfRule>
  </conditionalFormatting>
  <conditionalFormatting sqref="L14">
    <cfRule type="expression" dxfId="192" priority="78" stopIfTrue="1">
      <formula>AND(NOT(ISBLANK($C14)),ISBLANK(L14))</formula>
    </cfRule>
  </conditionalFormatting>
  <conditionalFormatting sqref="K15">
    <cfRule type="expression" priority="75" stopIfTrue="1">
      <formula>AND(SUM($P15:$T15)&gt;0,NOT(ISBLANK(K15)))</formula>
    </cfRule>
    <cfRule type="expression" dxfId="191" priority="76" stopIfTrue="1">
      <formula>SUM($P15:$T15)&gt;0</formula>
    </cfRule>
  </conditionalFormatting>
  <conditionalFormatting sqref="N15">
    <cfRule type="expression" dxfId="190" priority="77" stopIfTrue="1">
      <formula>AND(NOT(ISBLANK($C15)),ISBLANK(N15))</formula>
    </cfRule>
  </conditionalFormatting>
  <conditionalFormatting sqref="M15">
    <cfRule type="expression" dxfId="189" priority="74" stopIfTrue="1">
      <formula>AND(NOT(ISBLANK($C15)),ISBLANK(M15))</formula>
    </cfRule>
  </conditionalFormatting>
  <conditionalFormatting sqref="L15">
    <cfRule type="expression" dxfId="188" priority="73" stopIfTrue="1">
      <formula>AND(NOT(ISBLANK($C15)),ISBLANK(L15))</formula>
    </cfRule>
  </conditionalFormatting>
  <conditionalFormatting sqref="A16:A17">
    <cfRule type="expression" dxfId="187" priority="72" stopIfTrue="1">
      <formula>AND(NOT(ISBLANK(C16)),ISBLANK(A16))</formula>
    </cfRule>
  </conditionalFormatting>
  <conditionalFormatting sqref="C16:C17">
    <cfRule type="expression" dxfId="186" priority="71" stopIfTrue="1">
      <formula>ISBLANK(C16)</formula>
    </cfRule>
  </conditionalFormatting>
  <conditionalFormatting sqref="K16:K17">
    <cfRule type="expression" priority="69" stopIfTrue="1">
      <formula>AND(SUM($P16:$T16)&gt;0,NOT(ISBLANK(K16)))</formula>
    </cfRule>
    <cfRule type="expression" dxfId="185" priority="70" stopIfTrue="1">
      <formula>SUM($P16:$T16)&gt;0</formula>
    </cfRule>
  </conditionalFormatting>
  <conditionalFormatting sqref="M16:M17">
    <cfRule type="expression" dxfId="184" priority="68" stopIfTrue="1">
      <formula>AND(NOT(ISBLANK($C16)),ISBLANK(M16))</formula>
    </cfRule>
  </conditionalFormatting>
  <conditionalFormatting sqref="L16:L17">
    <cfRule type="expression" dxfId="183" priority="67" stopIfTrue="1">
      <formula>AND(NOT(ISBLANK($C16)),ISBLANK(L16))</formula>
    </cfRule>
  </conditionalFormatting>
  <conditionalFormatting sqref="N16">
    <cfRule type="expression" dxfId="182" priority="66" stopIfTrue="1">
      <formula>AND(NOT(ISBLANK($C16)),ISBLANK(N16))</formula>
    </cfRule>
  </conditionalFormatting>
  <conditionalFormatting sqref="N17">
    <cfRule type="expression" dxfId="181" priority="65" stopIfTrue="1">
      <formula>AND(NOT(ISBLANK($C17)),ISBLANK(N17))</formula>
    </cfRule>
  </conditionalFormatting>
  <conditionalFormatting sqref="B16">
    <cfRule type="expression" dxfId="180" priority="8" stopIfTrue="1">
      <formula>AND(NOT(ISBLANK(C16)),ISBLANK(B16))</formula>
    </cfRule>
  </conditionalFormatting>
  <conditionalFormatting sqref="B15">
    <cfRule type="expression" dxfId="179" priority="7" stopIfTrue="1">
      <formula>AND(NOT(ISBLANK(C15)),ISBLANK(B15))</formula>
    </cfRule>
  </conditionalFormatting>
  <conditionalFormatting sqref="B17">
    <cfRule type="expression" dxfId="178" priority="6" stopIfTrue="1">
      <formula>AND(NOT(ISBLANK(C17)),ISBLANK(B17))</formula>
    </cfRule>
  </conditionalFormatting>
  <conditionalFormatting sqref="K14">
    <cfRule type="expression" priority="2" stopIfTrue="1">
      <formula>AND(SUM($P14:$T14)&gt;0,NOT(ISBLANK(K14)))</formula>
    </cfRule>
    <cfRule type="expression" dxfId="177" priority="3" stopIfTrue="1">
      <formula>SUM($P14:$T14)&gt;0</formula>
    </cfRule>
  </conditionalFormatting>
  <conditionalFormatting sqref="M14">
    <cfRule type="expression" dxfId="176" priority="1" stopIfTrue="1">
      <formula>AND(NOT(ISBLANK($C14)),ISBLANK(M14))</formula>
    </cfRule>
  </conditionalFormatting>
  <dataValidations count="3">
    <dataValidation type="date" allowBlank="1" showInputMessage="1" showErrorMessage="1" sqref="C5" xr:uid="{F682A8D9-7CC9-4D1D-ABAA-C7F71CCEF38B}">
      <formula1>NOW()-120</formula1>
      <formula2>NOW()</formula2>
    </dataValidation>
    <dataValidation type="list" allowBlank="1" showInputMessage="1" showErrorMessage="1" sqref="B1:E1" xr:uid="{F045E134-E57B-44BF-A2BF-5C8B407D9992}">
      <formula1>"BARCLAYCARD,CORPORATE CARD"</formula1>
    </dataValidation>
    <dataValidation type="list" allowBlank="1" showInputMessage="1" showErrorMessage="1" sqref="B12:B17" xr:uid="{E5FA8650-F8D2-4ADE-9947-18E687B29724}">
      <formula1>$B$21:$B$24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F1B6-7933-42A7-BF33-744428A0BEA5}">
  <sheetPr>
    <tabColor rgb="FF00B0F0"/>
  </sheetPr>
  <dimension ref="A1:Z25"/>
  <sheetViews>
    <sheetView zoomScale="70" zoomScaleNormal="70"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75" t="s">
        <v>0</v>
      </c>
      <c r="B1" s="433" t="s">
        <v>103</v>
      </c>
      <c r="C1" s="434"/>
      <c r="D1" s="434"/>
      <c r="E1" s="435"/>
      <c r="F1" s="76"/>
      <c r="G1" s="76"/>
      <c r="H1" s="76"/>
      <c r="I1" s="76"/>
      <c r="J1" s="76"/>
      <c r="K1" s="76"/>
      <c r="L1" s="77"/>
      <c r="M1" s="77"/>
      <c r="N1" s="78"/>
    </row>
    <row r="2" spans="1:26" x14ac:dyDescent="0.2">
      <c r="A2" s="79"/>
      <c r="N2" s="80"/>
    </row>
    <row r="3" spans="1:26" ht="14.25" x14ac:dyDescent="0.2">
      <c r="A3" s="81" t="s">
        <v>2</v>
      </c>
      <c r="B3" s="433" t="s">
        <v>108</v>
      </c>
      <c r="C3" s="434"/>
      <c r="D3" s="434"/>
      <c r="E3" s="435"/>
      <c r="F3" s="82"/>
      <c r="G3" s="82"/>
      <c r="H3" s="82"/>
      <c r="I3" s="82"/>
      <c r="J3" s="82"/>
      <c r="K3" s="82"/>
      <c r="N3" s="80"/>
    </row>
    <row r="4" spans="1:26" x14ac:dyDescent="0.2">
      <c r="A4" s="79"/>
      <c r="N4" s="80"/>
    </row>
    <row r="5" spans="1:26" ht="25.5" x14ac:dyDescent="0.2">
      <c r="A5" s="83" t="s">
        <v>3</v>
      </c>
      <c r="B5" s="84" t="s">
        <v>4</v>
      </c>
      <c r="C5" s="121">
        <v>44692</v>
      </c>
      <c r="D5" s="84" t="s">
        <v>5</v>
      </c>
      <c r="E5" s="122">
        <v>44722</v>
      </c>
      <c r="F5" s="82"/>
      <c r="G5" s="85"/>
      <c r="H5" s="86"/>
      <c r="I5" s="86"/>
      <c r="J5" s="86"/>
      <c r="K5" s="86"/>
      <c r="N5" s="80"/>
    </row>
    <row r="6" spans="1:26" x14ac:dyDescent="0.2">
      <c r="A6" s="79"/>
      <c r="N6" s="80"/>
    </row>
    <row r="7" spans="1:26" x14ac:dyDescent="0.2">
      <c r="A7" s="79"/>
      <c r="N7" s="80"/>
    </row>
    <row r="8" spans="1:26" x14ac:dyDescent="0.2">
      <c r="A8" s="379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379" t="s">
        <v>12</v>
      </c>
      <c r="L8" s="87" t="s">
        <v>13</v>
      </c>
      <c r="M8" s="88" t="s">
        <v>14</v>
      </c>
      <c r="N8" s="88" t="s">
        <v>15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91" t="s">
        <v>21</v>
      </c>
      <c r="M9" s="92"/>
      <c r="N9" s="93" t="s">
        <v>22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388" t="s">
        <v>26</v>
      </c>
      <c r="H10" s="388" t="s">
        <v>27</v>
      </c>
      <c r="I10" s="388" t="s">
        <v>28</v>
      </c>
      <c r="J10" s="388"/>
      <c r="K10" s="97" t="s">
        <v>29</v>
      </c>
      <c r="L10" s="98"/>
      <c r="M10" s="99"/>
      <c r="N10" s="100"/>
    </row>
    <row r="11" spans="1:26" ht="0.75" customHeight="1" x14ac:dyDescent="0.2">
      <c r="A11" s="101"/>
      <c r="B11" s="95"/>
      <c r="C11" s="95"/>
      <c r="D11" s="95"/>
      <c r="E11" s="95"/>
      <c r="F11" s="95"/>
      <c r="G11" s="388"/>
      <c r="H11" s="388"/>
      <c r="I11" s="388"/>
      <c r="J11" s="388"/>
      <c r="K11" s="388"/>
      <c r="L11" s="98"/>
      <c r="M11" s="99"/>
      <c r="N11" s="99"/>
    </row>
    <row r="12" spans="1:26" ht="15.75" x14ac:dyDescent="0.25">
      <c r="A12" s="102">
        <v>44692</v>
      </c>
      <c r="B12" s="103" t="s">
        <v>31</v>
      </c>
      <c r="C12" s="111">
        <v>900</v>
      </c>
      <c r="D12" s="112">
        <v>0</v>
      </c>
      <c r="E12" s="111">
        <v>0</v>
      </c>
      <c r="F12" s="123">
        <v>900</v>
      </c>
      <c r="G12" s="60" t="s">
        <v>130</v>
      </c>
      <c r="H12" s="60">
        <v>9821</v>
      </c>
      <c r="I12" s="60"/>
      <c r="J12" s="124"/>
      <c r="K12" s="124" t="s">
        <v>131</v>
      </c>
      <c r="L12" s="178" t="s">
        <v>226</v>
      </c>
      <c r="M12" s="126" t="s">
        <v>132</v>
      </c>
      <c r="N12" s="126" t="s">
        <v>133</v>
      </c>
      <c r="P12" t="b">
        <f t="shared" ref="P12:P14" si="0">OR(G12&lt;100,LEN(G12)=2)</f>
        <v>0</v>
      </c>
      <c r="Q12" t="b">
        <f t="shared" ref="Q12:Q14" si="1">OR(H12&lt;1000,LEN(H12)=3)</f>
        <v>0</v>
      </c>
      <c r="R12" t="b">
        <f t="shared" ref="R12:R14" si="2">IF(I12&lt;1000,TRUE)</f>
        <v>1</v>
      </c>
      <c r="S12" t="e">
        <f>OR(#REF!&lt;100000,LEN(#REF!)=5)</f>
        <v>#REF!</v>
      </c>
    </row>
    <row r="13" spans="1:26" ht="15.75" x14ac:dyDescent="0.25">
      <c r="A13" s="102">
        <v>44693</v>
      </c>
      <c r="B13" s="110" t="s">
        <v>31</v>
      </c>
      <c r="C13" s="111">
        <v>675</v>
      </c>
      <c r="D13" s="112">
        <v>0</v>
      </c>
      <c r="E13" s="111">
        <v>0</v>
      </c>
      <c r="F13" s="123">
        <v>675</v>
      </c>
      <c r="G13" s="60" t="s">
        <v>130</v>
      </c>
      <c r="H13" s="60">
        <v>9821</v>
      </c>
      <c r="I13" s="60"/>
      <c r="J13" s="124"/>
      <c r="K13" s="124" t="s">
        <v>131</v>
      </c>
      <c r="L13" s="178" t="s">
        <v>226</v>
      </c>
      <c r="M13" s="126" t="s">
        <v>132</v>
      </c>
      <c r="N13" s="126" t="s">
        <v>133</v>
      </c>
      <c r="P13" t="b">
        <f t="shared" si="0"/>
        <v>0</v>
      </c>
      <c r="Q13" t="b">
        <f t="shared" si="1"/>
        <v>0</v>
      </c>
      <c r="R13" t="b">
        <f t="shared" si="2"/>
        <v>1</v>
      </c>
      <c r="S13" t="e">
        <f>OR(#REF!&lt;100000,LEN(#REF!)=5)</f>
        <v>#REF!</v>
      </c>
    </row>
    <row r="14" spans="1:26" ht="15.75" x14ac:dyDescent="0.25">
      <c r="A14" s="102">
        <v>44719</v>
      </c>
      <c r="B14" s="110" t="s">
        <v>31</v>
      </c>
      <c r="C14" s="111">
        <v>22</v>
      </c>
      <c r="D14" s="112">
        <v>0</v>
      </c>
      <c r="E14" s="111">
        <v>0</v>
      </c>
      <c r="F14" s="123">
        <v>22</v>
      </c>
      <c r="G14" s="60">
        <v>563</v>
      </c>
      <c r="H14" s="60">
        <v>4014</v>
      </c>
      <c r="I14" s="60" t="s">
        <v>99</v>
      </c>
      <c r="J14" s="124"/>
      <c r="K14" s="124" t="s">
        <v>131</v>
      </c>
      <c r="L14" s="178" t="s">
        <v>227</v>
      </c>
      <c r="M14" s="126" t="s">
        <v>228</v>
      </c>
      <c r="N14" s="126" t="s">
        <v>133</v>
      </c>
      <c r="P14" t="b">
        <f t="shared" si="0"/>
        <v>0</v>
      </c>
      <c r="Q14" t="b">
        <f t="shared" si="1"/>
        <v>0</v>
      </c>
      <c r="R14" t="b">
        <f t="shared" si="2"/>
        <v>0</v>
      </c>
      <c r="S14" t="e">
        <f>OR(#REF!&lt;100000,LEN(#REF!)=5)</f>
        <v>#REF!</v>
      </c>
    </row>
    <row r="15" spans="1:26" ht="13.5" thickBot="1" x14ac:dyDescent="0.25">
      <c r="A15" s="442" t="s">
        <v>34</v>
      </c>
      <c r="B15" s="443"/>
      <c r="C15" s="113">
        <f>SUM(C12:C14)</f>
        <v>1597</v>
      </c>
      <c r="D15" s="113">
        <f>SUM(D12:D14)</f>
        <v>0</v>
      </c>
      <c r="E15" s="113"/>
      <c r="F15" s="113">
        <f>SUM(F12:F14)</f>
        <v>1597</v>
      </c>
      <c r="G15" s="114"/>
      <c r="H15" s="114"/>
      <c r="I15" s="114"/>
      <c r="J15" s="129"/>
      <c r="K15" s="129"/>
      <c r="L15" s="115"/>
      <c r="M15" s="116"/>
      <c r="N15" s="117"/>
    </row>
    <row r="17" spans="2:3" x14ac:dyDescent="0.2">
      <c r="B17" s="436" t="s">
        <v>35</v>
      </c>
      <c r="C17" s="438"/>
    </row>
    <row r="18" spans="2:3" x14ac:dyDescent="0.2">
      <c r="B18" s="118" t="s">
        <v>36</v>
      </c>
      <c r="C18" s="119" t="s">
        <v>37</v>
      </c>
    </row>
    <row r="19" spans="2:3" x14ac:dyDescent="0.2">
      <c r="B19" s="118" t="s">
        <v>31</v>
      </c>
      <c r="C19" s="119" t="s">
        <v>38</v>
      </c>
    </row>
    <row r="20" spans="2:3" x14ac:dyDescent="0.2">
      <c r="B20" s="118" t="s">
        <v>39</v>
      </c>
      <c r="C20" s="119" t="s">
        <v>40</v>
      </c>
    </row>
    <row r="21" spans="2:3" x14ac:dyDescent="0.2">
      <c r="B21" s="118" t="s">
        <v>97</v>
      </c>
      <c r="C21" s="119" t="s">
        <v>98</v>
      </c>
    </row>
    <row r="22" spans="2:3" x14ac:dyDescent="0.2">
      <c r="B22" s="99" t="s">
        <v>33</v>
      </c>
      <c r="C22" s="120" t="s">
        <v>41</v>
      </c>
    </row>
    <row r="25" spans="2:3" x14ac:dyDescent="0.2">
      <c r="B25" s="444"/>
      <c r="C25" s="444"/>
    </row>
  </sheetData>
  <mergeCells count="7">
    <mergeCell ref="B17:C17"/>
    <mergeCell ref="B25:C25"/>
    <mergeCell ref="B1:E1"/>
    <mergeCell ref="B3:E3"/>
    <mergeCell ref="G8:J8"/>
    <mergeCell ref="G9:J9"/>
    <mergeCell ref="A15:B15"/>
  </mergeCells>
  <conditionalFormatting sqref="J12:K12 J13:J14">
    <cfRule type="expression" priority="9" stopIfTrue="1">
      <formula>AND(SUM($P12:$T12)&gt;0,NOT(ISBLANK(J12)))</formula>
    </cfRule>
    <cfRule type="expression" dxfId="175" priority="10" stopIfTrue="1">
      <formula>SUM($P12:$T12)&gt;0</formula>
    </cfRule>
  </conditionalFormatting>
  <conditionalFormatting sqref="B1:E1 B3:E3 C12:C14">
    <cfRule type="expression" dxfId="174" priority="11" stopIfTrue="1">
      <formula>ISBLANK(B1)</formula>
    </cfRule>
  </conditionalFormatting>
  <conditionalFormatting sqref="L12:N12">
    <cfRule type="expression" dxfId="173" priority="12" stopIfTrue="1">
      <formula>AND(NOT(ISBLANK($C12)),ISBLANK(L12))</formula>
    </cfRule>
  </conditionalFormatting>
  <conditionalFormatting sqref="B12:B14">
    <cfRule type="expression" dxfId="172" priority="13" stopIfTrue="1">
      <formula>AND(NOT(ISBLANK(C12)),ISBLANK(B12))</formula>
    </cfRule>
  </conditionalFormatting>
  <conditionalFormatting sqref="A12:A14">
    <cfRule type="expression" dxfId="171" priority="14" stopIfTrue="1">
      <formula>AND(NOT(ISBLANK(C12)),ISBLANK(A12))</formula>
    </cfRule>
  </conditionalFormatting>
  <conditionalFormatting sqref="E12:E14">
    <cfRule type="expression" dxfId="170" priority="15" stopIfTrue="1">
      <formula>AND(NOT(ISBLANK(C12)),ISBLANK(E12),B12="S")</formula>
    </cfRule>
  </conditionalFormatting>
  <conditionalFormatting sqref="C5">
    <cfRule type="expression" dxfId="169" priority="8" stopIfTrue="1">
      <formula>ISBLANK(C5)</formula>
    </cfRule>
  </conditionalFormatting>
  <conditionalFormatting sqref="K14">
    <cfRule type="expression" priority="6" stopIfTrue="1">
      <formula>AND(SUM($P14:$T14)&gt;0,NOT(ISBLANK(K14)))</formula>
    </cfRule>
    <cfRule type="expression" dxfId="168" priority="7" stopIfTrue="1">
      <formula>SUM($P14:$T14)&gt;0</formula>
    </cfRule>
  </conditionalFormatting>
  <conditionalFormatting sqref="K13">
    <cfRule type="expression" priority="4" stopIfTrue="1">
      <formula>AND(SUM($P13:$T13)&gt;0,NOT(ISBLANK(K13)))</formula>
    </cfRule>
    <cfRule type="expression" dxfId="167" priority="5" stopIfTrue="1">
      <formula>SUM($P13:$T13)&gt;0</formula>
    </cfRule>
  </conditionalFormatting>
  <conditionalFormatting sqref="L12">
    <cfRule type="expression" dxfId="166" priority="16" stopIfTrue="1">
      <formula>AND(NOT(ISBLANK($C13)),ISBLANK(L12))</formula>
    </cfRule>
  </conditionalFormatting>
  <conditionalFormatting sqref="L13:N13">
    <cfRule type="expression" dxfId="165" priority="2" stopIfTrue="1">
      <formula>AND(NOT(ISBLANK($C13)),ISBLANK(L13))</formula>
    </cfRule>
  </conditionalFormatting>
  <conditionalFormatting sqref="L13">
    <cfRule type="expression" dxfId="164" priority="3" stopIfTrue="1">
      <formula>AND(NOT(ISBLANK($C14)),ISBLANK(L13))</formula>
    </cfRule>
  </conditionalFormatting>
  <conditionalFormatting sqref="L14:N14">
    <cfRule type="expression" dxfId="163" priority="1" stopIfTrue="1">
      <formula>AND(NOT(ISBLANK($C14)),ISBLANK(L14))</formula>
    </cfRule>
  </conditionalFormatting>
  <dataValidations count="2">
    <dataValidation type="date" allowBlank="1" showInputMessage="1" showErrorMessage="1" sqref="C5" xr:uid="{2F37F700-ED22-49AC-9153-FB75AB51AF20}">
      <formula1>NOW()-120</formula1>
      <formula2>NOW()</formula2>
    </dataValidation>
    <dataValidation type="list" allowBlank="1" showInputMessage="1" showErrorMessage="1" sqref="B12:B14" xr:uid="{79C31851-581B-477F-84B3-C4228B7F49F2}">
      <formula1>$B$18:$B$22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E6A8-6CAD-4F94-AD2B-5674EDB70952}">
  <sheetPr>
    <tabColor rgb="FF00B0F0"/>
  </sheetPr>
  <dimension ref="A1:Z27"/>
  <sheetViews>
    <sheetView workbookViewId="0">
      <selection activeCell="A17" sqref="A17:XFD17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7109375" customWidth="1"/>
    <col min="7" max="7" width="8.42578125" customWidth="1"/>
    <col min="8" max="8" width="9" customWidth="1"/>
    <col min="9" max="9" width="11.7109375" bestFit="1" customWidth="1"/>
    <col min="10" max="10" width="3" customWidth="1"/>
    <col min="11" max="11" width="29.7109375" customWidth="1"/>
    <col min="12" max="12" width="50.7109375" customWidth="1"/>
    <col min="13" max="14" width="27.42578125" customWidth="1"/>
    <col min="16" max="19" width="0" hidden="1" customWidth="1" outlineLevel="1"/>
    <col min="20" max="20" width="9.140625" collapsed="1"/>
  </cols>
  <sheetData>
    <row r="1" spans="1:26" ht="14.25" x14ac:dyDescent="0.2">
      <c r="A1" s="75" t="s">
        <v>0</v>
      </c>
      <c r="B1" s="433" t="s">
        <v>103</v>
      </c>
      <c r="C1" s="434"/>
      <c r="D1" s="434"/>
      <c r="E1" s="435"/>
      <c r="F1" s="76"/>
      <c r="G1" s="76"/>
      <c r="H1" s="76"/>
      <c r="I1" s="76"/>
      <c r="J1" s="76"/>
      <c r="K1" s="76"/>
      <c r="L1" s="77"/>
      <c r="M1" s="77"/>
      <c r="N1" s="78"/>
    </row>
    <row r="2" spans="1:26" x14ac:dyDescent="0.2">
      <c r="A2" s="79"/>
      <c r="N2" s="80"/>
    </row>
    <row r="3" spans="1:26" ht="14.25" x14ac:dyDescent="0.2">
      <c r="A3" s="81" t="s">
        <v>2</v>
      </c>
      <c r="B3" s="433" t="s">
        <v>108</v>
      </c>
      <c r="C3" s="434"/>
      <c r="D3" s="434"/>
      <c r="E3" s="435"/>
      <c r="F3" s="82"/>
      <c r="G3" s="82"/>
      <c r="H3" s="82"/>
      <c r="I3" s="82"/>
      <c r="J3" s="82"/>
      <c r="K3" s="82"/>
      <c r="N3" s="80"/>
    </row>
    <row r="4" spans="1:26" x14ac:dyDescent="0.2">
      <c r="A4" s="79"/>
      <c r="N4" s="80"/>
    </row>
    <row r="5" spans="1:26" ht="25.5" x14ac:dyDescent="0.2">
      <c r="A5" s="83" t="s">
        <v>3</v>
      </c>
      <c r="B5" s="84" t="s">
        <v>4</v>
      </c>
      <c r="C5" s="121">
        <v>44692</v>
      </c>
      <c r="D5" s="84" t="s">
        <v>5</v>
      </c>
      <c r="E5" s="122">
        <v>44722</v>
      </c>
      <c r="F5" s="82"/>
      <c r="G5" s="85"/>
      <c r="H5" s="86"/>
      <c r="I5" s="86"/>
      <c r="J5" s="86"/>
      <c r="K5" s="86"/>
      <c r="N5" s="80"/>
    </row>
    <row r="6" spans="1:26" x14ac:dyDescent="0.2">
      <c r="A6" s="79"/>
      <c r="N6" s="80"/>
    </row>
    <row r="7" spans="1:26" x14ac:dyDescent="0.2">
      <c r="A7" s="79"/>
      <c r="N7" s="80"/>
    </row>
    <row r="8" spans="1:26" x14ac:dyDescent="0.2">
      <c r="A8" s="379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379" t="s">
        <v>12</v>
      </c>
      <c r="L8" s="87" t="s">
        <v>13</v>
      </c>
      <c r="M8" s="88" t="s">
        <v>14</v>
      </c>
      <c r="N8" s="88" t="s">
        <v>15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91" t="s">
        <v>21</v>
      </c>
      <c r="M9" s="92"/>
      <c r="N9" s="93" t="s">
        <v>22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388" t="s">
        <v>26</v>
      </c>
      <c r="H10" s="388" t="s">
        <v>27</v>
      </c>
      <c r="I10" s="388" t="s">
        <v>28</v>
      </c>
      <c r="J10" s="388"/>
      <c r="K10" s="97" t="s">
        <v>29</v>
      </c>
      <c r="L10" s="98"/>
      <c r="M10" s="99"/>
      <c r="N10" s="100"/>
    </row>
    <row r="11" spans="1:26" ht="0.75" customHeight="1" x14ac:dyDescent="0.2">
      <c r="A11" s="101"/>
      <c r="B11" s="95"/>
      <c r="C11" s="95"/>
      <c r="D11" s="95"/>
      <c r="E11" s="95"/>
      <c r="F11" s="95"/>
      <c r="G11" s="388"/>
      <c r="H11" s="388"/>
      <c r="I11" s="388"/>
      <c r="J11" s="388"/>
      <c r="K11" s="388"/>
      <c r="L11" s="98"/>
      <c r="M11" s="99"/>
      <c r="N11" s="99"/>
    </row>
    <row r="12" spans="1:26" ht="15.75" x14ac:dyDescent="0.25">
      <c r="A12" s="102" t="s">
        <v>229</v>
      </c>
      <c r="B12" s="103" t="s">
        <v>39</v>
      </c>
      <c r="C12" s="111">
        <v>7.15</v>
      </c>
      <c r="D12" s="112">
        <v>1.19</v>
      </c>
      <c r="E12" s="111"/>
      <c r="F12" s="123">
        <v>5.96</v>
      </c>
      <c r="G12" s="60">
        <v>375</v>
      </c>
      <c r="H12" s="60">
        <v>4020</v>
      </c>
      <c r="I12" s="60">
        <v>37030</v>
      </c>
      <c r="J12" s="124"/>
      <c r="K12" s="124" t="s">
        <v>108</v>
      </c>
      <c r="L12" s="125" t="s">
        <v>230</v>
      </c>
      <c r="M12" s="126" t="s">
        <v>129</v>
      </c>
      <c r="N12" s="126" t="s">
        <v>231</v>
      </c>
      <c r="P12" t="b">
        <f t="shared" ref="P12:P13" si="0">OR(G12&lt;100,LEN(G12)=2)</f>
        <v>0</v>
      </c>
      <c r="Q12" t="b">
        <f t="shared" ref="Q12:Q13" si="1">OR(H12&lt;1000,LEN(H12)=3)</f>
        <v>0</v>
      </c>
      <c r="R12" t="b">
        <f t="shared" ref="R12:R13" si="2">IF(I12&lt;1000,TRUE)</f>
        <v>0</v>
      </c>
      <c r="S12" t="e">
        <f>OR(#REF!&lt;100000,LEN(#REF!)=5)</f>
        <v>#REF!</v>
      </c>
    </row>
    <row r="13" spans="1:26" ht="15.75" x14ac:dyDescent="0.25">
      <c r="A13" s="102" t="s">
        <v>232</v>
      </c>
      <c r="B13" s="110" t="s">
        <v>39</v>
      </c>
      <c r="C13" s="111">
        <v>5.35</v>
      </c>
      <c r="D13" s="112">
        <v>0.89</v>
      </c>
      <c r="E13" s="111"/>
      <c r="F13" s="123">
        <v>4.46</v>
      </c>
      <c r="G13" s="60">
        <v>370</v>
      </c>
      <c r="H13" s="60">
        <v>4020</v>
      </c>
      <c r="I13" s="60">
        <v>37030</v>
      </c>
      <c r="J13" s="124"/>
      <c r="K13" s="124" t="s">
        <v>108</v>
      </c>
      <c r="L13" s="125" t="s">
        <v>230</v>
      </c>
      <c r="M13" s="126" t="s">
        <v>233</v>
      </c>
      <c r="N13" s="126" t="s">
        <v>231</v>
      </c>
      <c r="P13" t="b">
        <f t="shared" si="0"/>
        <v>0</v>
      </c>
      <c r="Q13" t="b">
        <f t="shared" si="1"/>
        <v>0</v>
      </c>
      <c r="R13" t="b">
        <f t="shared" si="2"/>
        <v>0</v>
      </c>
      <c r="S13" t="e">
        <f>OR(#REF!&lt;100000,LEN(#REF!)=5)</f>
        <v>#REF!</v>
      </c>
    </row>
    <row r="14" spans="1:26" ht="15.75" x14ac:dyDescent="0.25">
      <c r="A14" s="102" t="s">
        <v>214</v>
      </c>
      <c r="B14" s="110" t="s">
        <v>39</v>
      </c>
      <c r="C14" s="111">
        <v>5.48</v>
      </c>
      <c r="D14" s="112">
        <v>0.91</v>
      </c>
      <c r="E14" s="111"/>
      <c r="F14" s="123">
        <v>4.57</v>
      </c>
      <c r="G14" s="60">
        <v>370</v>
      </c>
      <c r="H14" s="60">
        <v>4020</v>
      </c>
      <c r="I14" s="60">
        <v>37030</v>
      </c>
      <c r="J14" s="124"/>
      <c r="K14" s="124" t="s">
        <v>108</v>
      </c>
      <c r="L14" s="125" t="s">
        <v>234</v>
      </c>
      <c r="M14" s="126" t="s">
        <v>233</v>
      </c>
      <c r="N14" s="126" t="s">
        <v>231</v>
      </c>
    </row>
    <row r="15" spans="1:26" ht="15.75" x14ac:dyDescent="0.25">
      <c r="A15" s="102" t="s">
        <v>235</v>
      </c>
      <c r="B15" s="103" t="s">
        <v>31</v>
      </c>
      <c r="C15" s="111">
        <v>-168.66</v>
      </c>
      <c r="D15" s="112">
        <v>0</v>
      </c>
      <c r="E15" s="111"/>
      <c r="F15" s="111">
        <v>-168.66</v>
      </c>
      <c r="G15" s="60">
        <v>370</v>
      </c>
      <c r="H15" s="60">
        <v>4310</v>
      </c>
      <c r="I15" s="60">
        <v>37030</v>
      </c>
      <c r="J15" s="124"/>
      <c r="K15" s="124" t="s">
        <v>108</v>
      </c>
      <c r="L15" s="125" t="s">
        <v>236</v>
      </c>
      <c r="M15" s="126" t="s">
        <v>116</v>
      </c>
      <c r="N15" s="126" t="s">
        <v>237</v>
      </c>
    </row>
    <row r="16" spans="1:26" ht="15.75" x14ac:dyDescent="0.25">
      <c r="A16" s="102" t="s">
        <v>235</v>
      </c>
      <c r="B16" s="110" t="s">
        <v>31</v>
      </c>
      <c r="C16" s="111">
        <v>-161.68</v>
      </c>
      <c r="D16" s="112"/>
      <c r="E16" s="111"/>
      <c r="F16" s="111">
        <v>-161.68</v>
      </c>
      <c r="G16" s="60">
        <v>370</v>
      </c>
      <c r="H16" s="60">
        <v>4310</v>
      </c>
      <c r="I16" s="60">
        <v>37030</v>
      </c>
      <c r="J16" s="124"/>
      <c r="K16" s="124" t="s">
        <v>108</v>
      </c>
      <c r="L16" s="125" t="s">
        <v>236</v>
      </c>
      <c r="M16" s="126" t="s">
        <v>116</v>
      </c>
      <c r="N16" s="126" t="s">
        <v>237</v>
      </c>
    </row>
    <row r="17" spans="1:14" ht="13.5" thickBot="1" x14ac:dyDescent="0.25">
      <c r="A17" s="442" t="s">
        <v>34</v>
      </c>
      <c r="B17" s="443"/>
      <c r="C17" s="113">
        <f>SUM(C12:C16)</f>
        <v>-312.36</v>
      </c>
      <c r="D17" s="113">
        <f>SUM(D12:D16)</f>
        <v>2.99</v>
      </c>
      <c r="E17" s="113"/>
      <c r="F17" s="113">
        <f>SUM(F12:F16)</f>
        <v>-315.35000000000002</v>
      </c>
      <c r="G17" s="114"/>
      <c r="H17" s="114"/>
      <c r="I17" s="114"/>
      <c r="J17" s="129"/>
      <c r="K17" s="129"/>
      <c r="L17" s="115"/>
      <c r="M17" s="116"/>
      <c r="N17" s="117"/>
    </row>
    <row r="19" spans="1:14" x14ac:dyDescent="0.2">
      <c r="B19" s="436" t="s">
        <v>35</v>
      </c>
      <c r="C19" s="438"/>
    </row>
    <row r="20" spans="1:14" x14ac:dyDescent="0.2">
      <c r="B20" s="118" t="s">
        <v>36</v>
      </c>
      <c r="C20" s="119" t="s">
        <v>37</v>
      </c>
    </row>
    <row r="21" spans="1:14" x14ac:dyDescent="0.2">
      <c r="B21" s="118" t="s">
        <v>31</v>
      </c>
      <c r="C21" s="119" t="s">
        <v>38</v>
      </c>
    </row>
    <row r="22" spans="1:14" x14ac:dyDescent="0.2">
      <c r="B22" s="118" t="s">
        <v>39</v>
      </c>
      <c r="C22" s="119" t="s">
        <v>40</v>
      </c>
      <c r="F22" s="56"/>
    </row>
    <row r="23" spans="1:14" x14ac:dyDescent="0.2">
      <c r="B23" s="118" t="s">
        <v>97</v>
      </c>
      <c r="C23" s="119" t="s">
        <v>98</v>
      </c>
    </row>
    <row r="24" spans="1:14" x14ac:dyDescent="0.2">
      <c r="B24" s="99" t="s">
        <v>33</v>
      </c>
      <c r="C24" s="120" t="s">
        <v>41</v>
      </c>
    </row>
    <row r="27" spans="1:14" x14ac:dyDescent="0.2">
      <c r="B27" s="444"/>
      <c r="C27" s="444"/>
    </row>
  </sheetData>
  <mergeCells count="7">
    <mergeCell ref="B27:C27"/>
    <mergeCell ref="B1:E1"/>
    <mergeCell ref="B3:E3"/>
    <mergeCell ref="G8:J8"/>
    <mergeCell ref="G9:J9"/>
    <mergeCell ref="A17:B17"/>
    <mergeCell ref="B19:C19"/>
  </mergeCells>
  <conditionalFormatting sqref="J12:K12 J13:J16">
    <cfRule type="expression" priority="10" stopIfTrue="1">
      <formula>AND(SUM($P12:$T12)&gt;0,NOT(ISBLANK(J12)))</formula>
    </cfRule>
    <cfRule type="expression" dxfId="162" priority="11" stopIfTrue="1">
      <formula>SUM($P12:$T12)&gt;0</formula>
    </cfRule>
  </conditionalFormatting>
  <conditionalFormatting sqref="B1:E1 B3:E3 C12:C16">
    <cfRule type="expression" dxfId="161" priority="12" stopIfTrue="1">
      <formula>ISBLANK(B1)</formula>
    </cfRule>
  </conditionalFormatting>
  <conditionalFormatting sqref="L12:N12">
    <cfRule type="expression" dxfId="160" priority="13" stopIfTrue="1">
      <formula>AND(NOT(ISBLANK($C12)),ISBLANK(L12))</formula>
    </cfRule>
  </conditionalFormatting>
  <conditionalFormatting sqref="B12:B16">
    <cfRule type="expression" dxfId="159" priority="14" stopIfTrue="1">
      <formula>AND(NOT(ISBLANK(C12)),ISBLANK(B12))</formula>
    </cfRule>
  </conditionalFormatting>
  <conditionalFormatting sqref="A12:A16">
    <cfRule type="expression" dxfId="158" priority="15" stopIfTrue="1">
      <formula>AND(NOT(ISBLANK(C12)),ISBLANK(A12))</formula>
    </cfRule>
  </conditionalFormatting>
  <conditionalFormatting sqref="E12:E16">
    <cfRule type="expression" dxfId="157" priority="16" stopIfTrue="1">
      <formula>AND(NOT(ISBLANK(C12)),ISBLANK(E12),B12="S")</formula>
    </cfRule>
  </conditionalFormatting>
  <conditionalFormatting sqref="C5">
    <cfRule type="expression" dxfId="156" priority="9" stopIfTrue="1">
      <formula>ISBLANK(C5)</formula>
    </cfRule>
  </conditionalFormatting>
  <conditionalFormatting sqref="K13:K16">
    <cfRule type="expression" priority="6" stopIfTrue="1">
      <formula>AND(SUM($P13:$T13)&gt;0,NOT(ISBLANK(K13)))</formula>
    </cfRule>
    <cfRule type="expression" dxfId="155" priority="7" stopIfTrue="1">
      <formula>SUM($P13:$T13)&gt;0</formula>
    </cfRule>
  </conditionalFormatting>
  <conditionalFormatting sqref="L13:N16">
    <cfRule type="expression" dxfId="154" priority="8" stopIfTrue="1">
      <formula>AND(NOT(ISBLANK($C13)),ISBLANK(L13))</formula>
    </cfRule>
  </conditionalFormatting>
  <conditionalFormatting sqref="F15">
    <cfRule type="expression" dxfId="153" priority="2" stopIfTrue="1">
      <formula>ISBLANK(F15)</formula>
    </cfRule>
  </conditionalFormatting>
  <conditionalFormatting sqref="F16">
    <cfRule type="expression" dxfId="152" priority="1" stopIfTrue="1">
      <formula>ISBLANK(F16)</formula>
    </cfRule>
  </conditionalFormatting>
  <dataValidations count="2">
    <dataValidation type="date" allowBlank="1" showInputMessage="1" showErrorMessage="1" sqref="C5" xr:uid="{72C99ABF-FE8C-4921-8E66-4AF8484EAB2A}">
      <formula1>NOW()-120</formula1>
      <formula2>NOW()</formula2>
    </dataValidation>
    <dataValidation type="list" allowBlank="1" showInputMessage="1" showErrorMessage="1" sqref="B12:B16" xr:uid="{F12D6B16-2293-4518-89DC-846A16133579}">
      <formula1>$B$20:$B$24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B24"/>
  <sheetViews>
    <sheetView workbookViewId="0">
      <selection activeCell="A17" sqref="A17:XFD17"/>
    </sheetView>
  </sheetViews>
  <sheetFormatPr defaultColWidth="9.140625" defaultRowHeight="12.75" outlineLevelCol="1" x14ac:dyDescent="0.2"/>
  <cols>
    <col min="1" max="1" width="11.85546875" style="86" bestFit="1" customWidth="1"/>
    <col min="2" max="2" width="10.42578125" style="86" customWidth="1"/>
    <col min="3" max="6" width="15.7109375" style="86" customWidth="1"/>
    <col min="7" max="7" width="8.42578125" style="86" customWidth="1"/>
    <col min="8" max="8" width="9" style="86" customWidth="1"/>
    <col min="9" max="9" width="11.7109375" style="86" bestFit="1" customWidth="1"/>
    <col min="10" max="10" width="3" style="86" customWidth="1"/>
    <col min="11" max="11" width="32.140625" style="86" customWidth="1"/>
    <col min="12" max="12" width="66.42578125" style="86" customWidth="1"/>
    <col min="13" max="14" width="27.42578125" style="86" customWidth="1"/>
    <col min="15" max="15" width="9.140625" style="86"/>
    <col min="16" max="18" width="9.140625" style="86" customWidth="1" outlineLevel="1"/>
    <col min="19" max="19" width="10.42578125" style="86" customWidth="1" outlineLevel="1"/>
    <col min="20" max="28" width="9.140625" style="86"/>
  </cols>
  <sheetData>
    <row r="1" spans="1:26" ht="36.75" customHeight="1" x14ac:dyDescent="0.2">
      <c r="A1" s="75" t="s">
        <v>0</v>
      </c>
      <c r="B1" s="445" t="s">
        <v>1</v>
      </c>
      <c r="C1" s="446"/>
      <c r="D1" s="446"/>
      <c r="E1" s="447"/>
      <c r="F1" s="305"/>
      <c r="G1" s="305"/>
      <c r="H1" s="305"/>
      <c r="I1" s="305"/>
      <c r="J1" s="305"/>
      <c r="K1" s="305"/>
      <c r="L1" s="305"/>
      <c r="M1" s="77"/>
      <c r="N1" s="78"/>
    </row>
    <row r="2" spans="1:26" x14ac:dyDescent="0.2">
      <c r="A2" s="306"/>
      <c r="B2" s="333"/>
      <c r="C2" s="333"/>
      <c r="D2" s="333"/>
      <c r="E2" s="333"/>
      <c r="N2" s="307"/>
    </row>
    <row r="3" spans="1:26" ht="36.75" customHeight="1" x14ac:dyDescent="0.2">
      <c r="A3" s="81" t="s">
        <v>2</v>
      </c>
      <c r="B3" s="445" t="s">
        <v>102</v>
      </c>
      <c r="C3" s="446"/>
      <c r="D3" s="446"/>
      <c r="E3" s="447"/>
      <c r="F3" s="82"/>
      <c r="G3" s="82"/>
      <c r="H3" s="82"/>
      <c r="I3" s="82"/>
      <c r="J3" s="82"/>
      <c r="K3" s="82"/>
      <c r="N3" s="307"/>
    </row>
    <row r="4" spans="1:26" x14ac:dyDescent="0.2">
      <c r="A4" s="306"/>
      <c r="B4" s="333"/>
      <c r="C4" s="333"/>
      <c r="D4" s="333"/>
      <c r="E4" s="333"/>
      <c r="N4" s="307"/>
    </row>
    <row r="5" spans="1:26" ht="36" customHeight="1" x14ac:dyDescent="0.2">
      <c r="A5" s="83" t="s">
        <v>3</v>
      </c>
      <c r="B5" s="334" t="s">
        <v>4</v>
      </c>
      <c r="C5" s="335">
        <v>44692</v>
      </c>
      <c r="D5" s="334" t="s">
        <v>5</v>
      </c>
      <c r="E5" s="335">
        <v>44722</v>
      </c>
      <c r="F5" s="82"/>
      <c r="G5" s="85"/>
      <c r="N5" s="307"/>
    </row>
    <row r="6" spans="1:26" x14ac:dyDescent="0.2">
      <c r="A6" s="306"/>
      <c r="N6" s="307"/>
    </row>
    <row r="7" spans="1:26" x14ac:dyDescent="0.2">
      <c r="A7" s="306"/>
      <c r="N7" s="307"/>
    </row>
    <row r="8" spans="1:26" x14ac:dyDescent="0.2">
      <c r="A8" s="379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379" t="s">
        <v>12</v>
      </c>
      <c r="L8" s="308" t="s">
        <v>13</v>
      </c>
      <c r="M8" s="88" t="s">
        <v>14</v>
      </c>
      <c r="N8" s="88" t="s">
        <v>15</v>
      </c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</row>
    <row r="9" spans="1:26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310" t="s">
        <v>21</v>
      </c>
      <c r="M9" s="92"/>
      <c r="N9" s="93" t="s">
        <v>22</v>
      </c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</row>
    <row r="10" spans="1:26" x14ac:dyDescent="0.2">
      <c r="A10" s="94" t="s">
        <v>23</v>
      </c>
      <c r="B10" s="260" t="s">
        <v>24</v>
      </c>
      <c r="C10" s="260" t="s">
        <v>25</v>
      </c>
      <c r="D10" s="260" t="s">
        <v>25</v>
      </c>
      <c r="E10" s="260" t="s">
        <v>25</v>
      </c>
      <c r="F10" s="260" t="s">
        <v>25</v>
      </c>
      <c r="G10" s="96" t="s">
        <v>26</v>
      </c>
      <c r="H10" s="96" t="s">
        <v>27</v>
      </c>
      <c r="I10" s="96" t="s">
        <v>28</v>
      </c>
      <c r="J10" s="96"/>
      <c r="K10" s="97" t="s">
        <v>29</v>
      </c>
      <c r="L10" s="311"/>
      <c r="M10" s="312"/>
      <c r="N10" s="313"/>
    </row>
    <row r="11" spans="1:26" ht="0.75" customHeight="1" x14ac:dyDescent="0.2">
      <c r="A11" s="314"/>
      <c r="B11" s="260"/>
      <c r="C11" s="260"/>
      <c r="D11" s="260"/>
      <c r="E11" s="260"/>
      <c r="F11" s="260"/>
      <c r="G11" s="96"/>
      <c r="H11" s="96"/>
      <c r="I11" s="96"/>
      <c r="J11" s="96"/>
      <c r="K11" s="96"/>
      <c r="L11" s="311"/>
      <c r="M11" s="312"/>
      <c r="N11" s="312"/>
    </row>
    <row r="12" spans="1:26" ht="21.6" customHeight="1" x14ac:dyDescent="0.2">
      <c r="A12" s="336"/>
      <c r="B12" s="103"/>
      <c r="C12" s="104"/>
      <c r="D12" s="123"/>
      <c r="E12" s="104"/>
      <c r="F12" s="123"/>
      <c r="G12" s="60"/>
      <c r="H12" s="60"/>
      <c r="I12" s="60"/>
      <c r="J12" s="315"/>
      <c r="K12" s="316"/>
      <c r="L12" s="317"/>
      <c r="M12" s="317"/>
      <c r="N12" s="317"/>
    </row>
    <row r="13" spans="1:26" ht="47.1" customHeight="1" x14ac:dyDescent="0.2">
      <c r="A13" s="337" t="s">
        <v>238</v>
      </c>
      <c r="B13" s="338" t="s">
        <v>39</v>
      </c>
      <c r="C13" s="339">
        <f>SUM(160.56)/2</f>
        <v>80.28</v>
      </c>
      <c r="D13" s="340">
        <f>SUM(26.76/2)</f>
        <v>13.38</v>
      </c>
      <c r="E13" s="339"/>
      <c r="F13" s="340">
        <f>C13-D13</f>
        <v>66.900000000000006</v>
      </c>
      <c r="G13" s="341">
        <v>611</v>
      </c>
      <c r="H13" s="341">
        <v>4014</v>
      </c>
      <c r="I13" s="341">
        <v>61122</v>
      </c>
      <c r="J13" s="342"/>
      <c r="K13" s="343" t="s">
        <v>117</v>
      </c>
      <c r="L13" s="344" t="s">
        <v>239</v>
      </c>
      <c r="M13" s="345" t="s">
        <v>240</v>
      </c>
      <c r="N13" s="345" t="s">
        <v>241</v>
      </c>
    </row>
    <row r="14" spans="1:26" ht="47.1" customHeight="1" x14ac:dyDescent="0.2">
      <c r="A14" s="337" t="s">
        <v>238</v>
      </c>
      <c r="B14" s="338" t="s">
        <v>39</v>
      </c>
      <c r="C14" s="339">
        <f>C13</f>
        <v>80.28</v>
      </c>
      <c r="D14" s="340">
        <f>D13</f>
        <v>13.38</v>
      </c>
      <c r="E14" s="339"/>
      <c r="F14" s="340">
        <f t="shared" ref="F14:F16" si="0">C14-D14</f>
        <v>66.900000000000006</v>
      </c>
      <c r="G14" s="341">
        <v>611</v>
      </c>
      <c r="H14" s="341">
        <v>4014</v>
      </c>
      <c r="I14" s="341">
        <v>61123</v>
      </c>
      <c r="J14" s="342"/>
      <c r="K14" s="343" t="s">
        <v>117</v>
      </c>
      <c r="L14" s="344" t="s">
        <v>239</v>
      </c>
      <c r="M14" s="345" t="s">
        <v>240</v>
      </c>
      <c r="N14" s="345" t="s">
        <v>241</v>
      </c>
    </row>
    <row r="15" spans="1:26" ht="21.6" customHeight="1" x14ac:dyDescent="0.2">
      <c r="A15" s="337" t="s">
        <v>242</v>
      </c>
      <c r="B15" s="338" t="s">
        <v>39</v>
      </c>
      <c r="C15" s="339">
        <f>SUM(173.94/2)</f>
        <v>86.97</v>
      </c>
      <c r="D15" s="340">
        <f>SUM(28.99/2)</f>
        <v>14.494999999999999</v>
      </c>
      <c r="E15" s="339"/>
      <c r="F15" s="340">
        <f t="shared" si="0"/>
        <v>72.474999999999994</v>
      </c>
      <c r="G15" s="341">
        <v>611</v>
      </c>
      <c r="H15" s="341">
        <v>4014</v>
      </c>
      <c r="I15" s="341">
        <v>61122</v>
      </c>
      <c r="J15" s="342"/>
      <c r="K15" s="343" t="s">
        <v>117</v>
      </c>
      <c r="L15" s="344" t="s">
        <v>239</v>
      </c>
      <c r="M15" s="345" t="s">
        <v>240</v>
      </c>
      <c r="N15" s="345" t="s">
        <v>241</v>
      </c>
    </row>
    <row r="16" spans="1:26" ht="21.6" customHeight="1" x14ac:dyDescent="0.2">
      <c r="A16" s="337" t="s">
        <v>242</v>
      </c>
      <c r="B16" s="338" t="s">
        <v>39</v>
      </c>
      <c r="C16" s="339">
        <f>C15</f>
        <v>86.97</v>
      </c>
      <c r="D16" s="340">
        <f>D15</f>
        <v>14.494999999999999</v>
      </c>
      <c r="E16" s="339"/>
      <c r="F16" s="340">
        <f t="shared" si="0"/>
        <v>72.474999999999994</v>
      </c>
      <c r="G16" s="341">
        <v>611</v>
      </c>
      <c r="H16" s="341">
        <v>4014</v>
      </c>
      <c r="I16" s="341">
        <v>61123</v>
      </c>
      <c r="J16" s="342"/>
      <c r="K16" s="343" t="s">
        <v>117</v>
      </c>
      <c r="L16" s="344" t="s">
        <v>239</v>
      </c>
      <c r="M16" s="345" t="s">
        <v>240</v>
      </c>
      <c r="N16" s="345" t="s">
        <v>241</v>
      </c>
    </row>
    <row r="17" spans="1:14" ht="20.100000000000001" customHeight="1" thickBot="1" x14ac:dyDescent="0.25">
      <c r="A17" s="448"/>
      <c r="B17" s="449"/>
      <c r="C17" s="346">
        <f>SUM(C12:C16)</f>
        <v>334.5</v>
      </c>
      <c r="D17" s="346">
        <f>SUM(D12:D16)</f>
        <v>55.75</v>
      </c>
      <c r="E17" s="346">
        <f>SUM(E12:E16)</f>
        <v>0</v>
      </c>
      <c r="F17" s="346">
        <f>SUM(F12:F16)</f>
        <v>278.75</v>
      </c>
      <c r="G17" s="114"/>
      <c r="H17" s="114"/>
      <c r="I17" s="114"/>
      <c r="J17" s="347"/>
      <c r="K17" s="347"/>
      <c r="L17" s="348"/>
      <c r="M17" s="349"/>
      <c r="N17" s="350"/>
    </row>
    <row r="19" spans="1:14" x14ac:dyDescent="0.2">
      <c r="B19" s="436" t="s">
        <v>35</v>
      </c>
      <c r="C19" s="438"/>
    </row>
    <row r="20" spans="1:14" x14ac:dyDescent="0.2">
      <c r="B20" s="318" t="s">
        <v>36</v>
      </c>
      <c r="C20" s="319" t="s">
        <v>37</v>
      </c>
    </row>
    <row r="21" spans="1:14" x14ac:dyDescent="0.2">
      <c r="B21" s="318" t="s">
        <v>31</v>
      </c>
      <c r="C21" s="319" t="s">
        <v>38</v>
      </c>
      <c r="F21" s="323">
        <f>F17+D17</f>
        <v>334.5</v>
      </c>
    </row>
    <row r="22" spans="1:14" x14ac:dyDescent="0.2">
      <c r="B22" s="318" t="s">
        <v>39</v>
      </c>
      <c r="C22" s="319" t="s">
        <v>40</v>
      </c>
    </row>
    <row r="23" spans="1:14" x14ac:dyDescent="0.2">
      <c r="B23" s="312" t="s">
        <v>33</v>
      </c>
      <c r="C23" s="320" t="s">
        <v>41</v>
      </c>
    </row>
    <row r="24" spans="1:14" x14ac:dyDescent="0.2">
      <c r="F24" s="323"/>
    </row>
  </sheetData>
  <mergeCells count="6">
    <mergeCell ref="B19:C19"/>
    <mergeCell ref="B1:E1"/>
    <mergeCell ref="B3:E3"/>
    <mergeCell ref="G8:J8"/>
    <mergeCell ref="G9:J9"/>
    <mergeCell ref="A17:B17"/>
  </mergeCells>
  <conditionalFormatting sqref="J12:K12 J15:J16 K13:K16">
    <cfRule type="expression" priority="9" stopIfTrue="1">
      <formula>AND(SUM($P12:$T12)&gt;0,NOT(ISBLANK(J12)))</formula>
    </cfRule>
    <cfRule type="expression" dxfId="151" priority="10" stopIfTrue="1">
      <formula>SUM($P12:$T12)&gt;0</formula>
    </cfRule>
  </conditionalFormatting>
  <conditionalFormatting sqref="E5 C5 B1:E1 B3:E3 C12 C15:C16">
    <cfRule type="expression" dxfId="150" priority="11" stopIfTrue="1">
      <formula>ISBLANK(B1)</formula>
    </cfRule>
  </conditionalFormatting>
  <conditionalFormatting sqref="L12">
    <cfRule type="expression" dxfId="149" priority="12" stopIfTrue="1">
      <formula>AND(NOT(ISBLANK($C12)),ISBLANK(L12))</formula>
    </cfRule>
  </conditionalFormatting>
  <conditionalFormatting sqref="B12 B15:B16">
    <cfRule type="expression" dxfId="148" priority="13" stopIfTrue="1">
      <formula>AND(NOT(ISBLANK(C12)),ISBLANK(B12))</formula>
    </cfRule>
  </conditionalFormatting>
  <conditionalFormatting sqref="A12 A15:A16">
    <cfRule type="expression" dxfId="147" priority="14" stopIfTrue="1">
      <formula>AND(NOT(ISBLANK(C12)),ISBLANK(A12))</formula>
    </cfRule>
  </conditionalFormatting>
  <conditionalFormatting sqref="E12 E15:E16">
    <cfRule type="expression" dxfId="146" priority="15" stopIfTrue="1">
      <formula>AND(NOT(ISBLANK(C12)),ISBLANK(E12),B12="S")</formula>
    </cfRule>
  </conditionalFormatting>
  <conditionalFormatting sqref="M12:N12">
    <cfRule type="expression" dxfId="145" priority="16" stopIfTrue="1">
      <formula>AND(NOT(ISBLANK(#REF!)),ISBLANK(M12))</formula>
    </cfRule>
  </conditionalFormatting>
  <conditionalFormatting sqref="J13:J14">
    <cfRule type="expression" priority="1" stopIfTrue="1">
      <formula>AND(SUM($P13:$T13)&gt;0,NOT(ISBLANK(J13)))</formula>
    </cfRule>
    <cfRule type="expression" dxfId="144" priority="2" stopIfTrue="1">
      <formula>SUM($P13:$T13)&gt;0</formula>
    </cfRule>
  </conditionalFormatting>
  <conditionalFormatting sqref="C13:C14">
    <cfRule type="expression" dxfId="143" priority="3" stopIfTrue="1">
      <formula>ISBLANK(C13)</formula>
    </cfRule>
  </conditionalFormatting>
  <conditionalFormatting sqref="L13:L16">
    <cfRule type="expression" dxfId="142" priority="4" stopIfTrue="1">
      <formula>AND(NOT(ISBLANK($C13)),ISBLANK(L13))</formula>
    </cfRule>
  </conditionalFormatting>
  <conditionalFormatting sqref="B13:B14">
    <cfRule type="expression" dxfId="141" priority="5" stopIfTrue="1">
      <formula>AND(NOT(ISBLANK(C13)),ISBLANK(B13))</formula>
    </cfRule>
  </conditionalFormatting>
  <conditionalFormatting sqref="A13:A14">
    <cfRule type="expression" dxfId="140" priority="6" stopIfTrue="1">
      <formula>AND(NOT(ISBLANK(C13)),ISBLANK(A13))</formula>
    </cfRule>
  </conditionalFormatting>
  <conditionalFormatting sqref="E13:E14">
    <cfRule type="expression" dxfId="139" priority="7" stopIfTrue="1">
      <formula>AND(NOT(ISBLANK(C13)),ISBLANK(E13),B13="S")</formula>
    </cfRule>
  </conditionalFormatting>
  <conditionalFormatting sqref="M13:N16">
    <cfRule type="expression" dxfId="138" priority="8" stopIfTrue="1">
      <formula>AND(NOT(ISBLANK(#REF!)),ISBLANK(M13))</formula>
    </cfRule>
  </conditionalFormatting>
  <dataValidations count="4">
    <dataValidation type="date" allowBlank="1" showInputMessage="1" showErrorMessage="1" sqref="C5" xr:uid="{5996D6C3-EBA8-40C1-9951-85F6DF9DE9EF}">
      <formula1>NOW()-120</formula1>
      <formula2>NOW()</formula2>
    </dataValidation>
    <dataValidation type="list" allowBlank="1" showInputMessage="1" showErrorMessage="1" sqref="B1:E1" xr:uid="{BFBB9C52-D12F-4185-9AE7-F5D357FDE4D4}">
      <formula1>"BARCLAYCARD,CORPORATE CARD"</formula1>
    </dataValidation>
    <dataValidation type="date" allowBlank="1" showInputMessage="1" showErrorMessage="1" sqref="E5" xr:uid="{7A25FE6A-BAC2-417E-BA67-6470E5993767}">
      <formula1>C5+1</formula1>
      <formula2>NOW()</formula2>
    </dataValidation>
    <dataValidation type="list" allowBlank="1" showInputMessage="1" showErrorMessage="1" sqref="B12:B16" xr:uid="{070E5A34-1969-4812-B4E4-382924C334DF}">
      <formula1>$B$20:$B$23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Y48"/>
  <sheetViews>
    <sheetView workbookViewId="0">
      <selection activeCell="B4" sqref="B4"/>
    </sheetView>
  </sheetViews>
  <sheetFormatPr defaultColWidth="9.140625" defaultRowHeight="12.75" outlineLevelCol="1" x14ac:dyDescent="0.2"/>
  <cols>
    <col min="1" max="1" width="11.85546875" bestFit="1" customWidth="1"/>
    <col min="2" max="2" width="10.42578125" customWidth="1"/>
    <col min="3" max="6" width="15.85546875" customWidth="1"/>
    <col min="7" max="7" width="8.42578125" customWidth="1"/>
    <col min="8" max="8" width="9" customWidth="1"/>
    <col min="9" max="9" width="11.85546875" customWidth="1"/>
    <col min="10" max="10" width="3" customWidth="1"/>
    <col min="11" max="11" width="31.85546875" hidden="1" customWidth="1"/>
    <col min="12" max="12" width="65.140625" hidden="1" customWidth="1"/>
    <col min="13" max="13" width="33" customWidth="1"/>
    <col min="14" max="14" width="27.42578125" customWidth="1"/>
    <col min="15" max="15" width="9.140625" outlineLevel="1"/>
    <col min="16" max="16" width="9.140625" customWidth="1" outlineLevel="1"/>
    <col min="17" max="18" width="9.140625" outlineLevel="1"/>
  </cols>
  <sheetData>
    <row r="1" spans="1:25" ht="36.75" customHeight="1" x14ac:dyDescent="0.2">
      <c r="A1" s="75" t="s">
        <v>0</v>
      </c>
      <c r="B1" s="433" t="s">
        <v>103</v>
      </c>
      <c r="C1" s="434"/>
      <c r="D1" s="434"/>
      <c r="E1" s="435"/>
      <c r="F1" s="76"/>
      <c r="G1" s="76"/>
      <c r="H1" s="76"/>
      <c r="I1" s="76"/>
      <c r="J1" s="76"/>
      <c r="K1" s="76"/>
      <c r="L1" s="77"/>
      <c r="M1" s="77"/>
      <c r="N1" s="78"/>
    </row>
    <row r="2" spans="1:25" x14ac:dyDescent="0.2">
      <c r="A2" s="79"/>
      <c r="N2" s="80"/>
    </row>
    <row r="3" spans="1:25" ht="36.75" customHeight="1" x14ac:dyDescent="0.2">
      <c r="A3" s="81" t="s">
        <v>2</v>
      </c>
      <c r="B3" s="433" t="s">
        <v>102</v>
      </c>
      <c r="C3" s="434"/>
      <c r="D3" s="434"/>
      <c r="E3" s="435"/>
      <c r="F3" s="82"/>
      <c r="G3" s="82"/>
      <c r="H3" s="82"/>
      <c r="I3" s="82"/>
      <c r="J3" s="82"/>
      <c r="K3" s="82"/>
      <c r="L3" s="56"/>
      <c r="N3" s="80"/>
    </row>
    <row r="4" spans="1:25" x14ac:dyDescent="0.2">
      <c r="A4" s="79"/>
      <c r="F4" s="194"/>
      <c r="N4" s="80"/>
    </row>
    <row r="5" spans="1:25" ht="36" customHeight="1" x14ac:dyDescent="0.2">
      <c r="A5" s="83" t="s">
        <v>3</v>
      </c>
      <c r="B5" s="84" t="s">
        <v>4</v>
      </c>
      <c r="C5" s="121">
        <v>44692</v>
      </c>
      <c r="D5" s="84" t="s">
        <v>5</v>
      </c>
      <c r="E5" s="122">
        <v>44722</v>
      </c>
      <c r="F5" s="82"/>
      <c r="G5" s="85"/>
      <c r="H5" s="86"/>
      <c r="I5" s="86"/>
      <c r="J5" s="86"/>
      <c r="K5" s="86"/>
      <c r="N5" s="80"/>
    </row>
    <row r="6" spans="1:25" x14ac:dyDescent="0.2">
      <c r="A6" s="79"/>
      <c r="N6" s="80"/>
    </row>
    <row r="7" spans="1:25" x14ac:dyDescent="0.2">
      <c r="A7" s="79"/>
      <c r="N7" s="80"/>
    </row>
    <row r="8" spans="1:25" x14ac:dyDescent="0.2">
      <c r="A8" s="379" t="s">
        <v>6</v>
      </c>
      <c r="B8" s="87" t="s">
        <v>7</v>
      </c>
      <c r="C8" s="87" t="s">
        <v>8</v>
      </c>
      <c r="D8" s="87" t="s">
        <v>7</v>
      </c>
      <c r="E8" s="87" t="s">
        <v>9</v>
      </c>
      <c r="F8" s="87" t="s">
        <v>10</v>
      </c>
      <c r="G8" s="436" t="s">
        <v>11</v>
      </c>
      <c r="H8" s="437"/>
      <c r="I8" s="437"/>
      <c r="J8" s="438"/>
      <c r="K8" s="379" t="s">
        <v>12</v>
      </c>
      <c r="L8" s="87" t="s">
        <v>13</v>
      </c>
      <c r="M8" s="88" t="s">
        <v>14</v>
      </c>
      <c r="N8" s="88" t="s">
        <v>15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spans="1:25" x14ac:dyDescent="0.2">
      <c r="A9" s="90" t="s">
        <v>16</v>
      </c>
      <c r="B9" s="91" t="s">
        <v>17</v>
      </c>
      <c r="C9" s="91" t="s">
        <v>18</v>
      </c>
      <c r="D9" s="91" t="s">
        <v>18</v>
      </c>
      <c r="E9" s="91" t="s">
        <v>19</v>
      </c>
      <c r="F9" s="91" t="s">
        <v>18</v>
      </c>
      <c r="G9" s="439"/>
      <c r="H9" s="440"/>
      <c r="I9" s="440"/>
      <c r="J9" s="441"/>
      <c r="K9" s="90" t="s">
        <v>20</v>
      </c>
      <c r="L9" s="91" t="s">
        <v>21</v>
      </c>
      <c r="M9" s="92"/>
      <c r="N9" s="93" t="s">
        <v>22</v>
      </c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spans="1:25" x14ac:dyDescent="0.2">
      <c r="A10" s="94" t="s">
        <v>23</v>
      </c>
      <c r="B10" s="95" t="s">
        <v>24</v>
      </c>
      <c r="C10" s="95" t="s">
        <v>25</v>
      </c>
      <c r="D10" s="95" t="s">
        <v>25</v>
      </c>
      <c r="E10" s="95" t="s">
        <v>25</v>
      </c>
      <c r="F10" s="95" t="s">
        <v>25</v>
      </c>
      <c r="G10" s="96" t="s">
        <v>26</v>
      </c>
      <c r="H10" s="96" t="s">
        <v>27</v>
      </c>
      <c r="I10" s="96" t="s">
        <v>28</v>
      </c>
      <c r="J10" s="96"/>
      <c r="K10" s="97" t="s">
        <v>29</v>
      </c>
      <c r="L10" s="98"/>
      <c r="M10" s="99"/>
      <c r="N10" s="100"/>
    </row>
    <row r="11" spans="1:25" ht="0.75" customHeight="1" x14ac:dyDescent="0.2">
      <c r="A11" s="101"/>
      <c r="B11" s="95"/>
      <c r="C11" s="95"/>
      <c r="D11" s="95"/>
      <c r="E11" s="95"/>
      <c r="F11" s="95"/>
      <c r="G11" s="96"/>
      <c r="H11" s="96"/>
      <c r="I11" s="96"/>
      <c r="J11" s="96"/>
      <c r="K11" s="96"/>
      <c r="L11" s="98"/>
      <c r="M11" s="99"/>
      <c r="N11" s="99"/>
    </row>
    <row r="12" spans="1:25" ht="0.75" customHeight="1" x14ac:dyDescent="0.2">
      <c r="A12" s="101"/>
      <c r="B12" s="95"/>
      <c r="C12" s="95"/>
      <c r="D12" s="95"/>
      <c r="E12" s="95"/>
      <c r="F12" s="95"/>
      <c r="G12" s="96"/>
      <c r="H12" s="96"/>
      <c r="I12" s="96"/>
      <c r="J12" s="96"/>
      <c r="K12" s="96"/>
      <c r="L12" s="98"/>
      <c r="M12" s="99"/>
      <c r="N12" s="99"/>
    </row>
    <row r="13" spans="1:25" ht="15.75" x14ac:dyDescent="0.25">
      <c r="A13" s="102">
        <v>44694</v>
      </c>
      <c r="B13" s="103" t="s">
        <v>31</v>
      </c>
      <c r="C13" s="111">
        <v>250</v>
      </c>
      <c r="D13" s="112"/>
      <c r="E13" s="111"/>
      <c r="F13" s="111">
        <v>250</v>
      </c>
      <c r="G13" s="60">
        <v>611</v>
      </c>
      <c r="H13" s="193">
        <v>4200</v>
      </c>
      <c r="I13" s="60">
        <v>61106</v>
      </c>
      <c r="J13" s="124"/>
      <c r="K13" s="124" t="s">
        <v>106</v>
      </c>
      <c r="L13" s="200" t="s">
        <v>243</v>
      </c>
      <c r="M13" s="125" t="s">
        <v>100</v>
      </c>
      <c r="N13" s="125" t="s">
        <v>244</v>
      </c>
      <c r="O13" s="237"/>
    </row>
    <row r="14" spans="1:25" ht="15.75" x14ac:dyDescent="0.25">
      <c r="A14" s="102">
        <v>44695</v>
      </c>
      <c r="B14" s="103" t="s">
        <v>39</v>
      </c>
      <c r="C14" s="111">
        <v>174</v>
      </c>
      <c r="D14" s="112">
        <v>29</v>
      </c>
      <c r="E14" s="111"/>
      <c r="F14" s="123">
        <v>145</v>
      </c>
      <c r="G14" s="60">
        <v>611</v>
      </c>
      <c r="H14" s="193">
        <v>4200</v>
      </c>
      <c r="I14" s="60">
        <v>61111</v>
      </c>
      <c r="J14" s="124"/>
      <c r="K14" s="124" t="s">
        <v>106</v>
      </c>
      <c r="L14" s="200" t="s">
        <v>245</v>
      </c>
      <c r="M14" s="125" t="s">
        <v>107</v>
      </c>
      <c r="N14" s="125" t="s">
        <v>104</v>
      </c>
      <c r="O14" s="237"/>
    </row>
    <row r="15" spans="1:25" ht="15.75" x14ac:dyDescent="0.25">
      <c r="A15" s="102">
        <v>44699</v>
      </c>
      <c r="B15" s="103" t="s">
        <v>31</v>
      </c>
      <c r="C15" s="111">
        <v>120.96</v>
      </c>
      <c r="D15" s="112"/>
      <c r="E15" s="111"/>
      <c r="F15" s="111">
        <v>120.96</v>
      </c>
      <c r="G15" s="60">
        <v>595</v>
      </c>
      <c r="H15" s="193">
        <v>4001</v>
      </c>
      <c r="J15" s="124"/>
      <c r="K15" s="124" t="s">
        <v>246</v>
      </c>
      <c r="L15" s="353" t="s">
        <v>247</v>
      </c>
      <c r="M15" s="125" t="s">
        <v>248</v>
      </c>
      <c r="N15" s="125" t="s">
        <v>249</v>
      </c>
      <c r="O15" s="237"/>
    </row>
    <row r="16" spans="1:25" ht="15.75" x14ac:dyDescent="0.25">
      <c r="A16" s="102">
        <v>44699</v>
      </c>
      <c r="B16" s="103" t="s">
        <v>39</v>
      </c>
      <c r="C16" s="392">
        <v>157.5</v>
      </c>
      <c r="D16" s="352">
        <v>26.25</v>
      </c>
      <c r="E16" s="352"/>
      <c r="F16" s="392">
        <v>131.25</v>
      </c>
      <c r="G16" s="60">
        <v>611</v>
      </c>
      <c r="H16" s="193">
        <v>4014</v>
      </c>
      <c r="I16" s="352">
        <v>61123</v>
      </c>
      <c r="K16" s="353" t="s">
        <v>250</v>
      </c>
      <c r="L16" s="353" t="s">
        <v>251</v>
      </c>
      <c r="M16" s="353" t="s">
        <v>252</v>
      </c>
      <c r="N16" s="125" t="s">
        <v>134</v>
      </c>
      <c r="O16" s="237"/>
    </row>
    <row r="17" spans="1:15" ht="15.75" x14ac:dyDescent="0.25">
      <c r="A17" s="102">
        <v>44699</v>
      </c>
      <c r="B17" s="103" t="s">
        <v>39</v>
      </c>
      <c r="C17" s="392">
        <v>157.5</v>
      </c>
      <c r="D17" s="352">
        <v>26.25</v>
      </c>
      <c r="E17" s="352"/>
      <c r="F17" s="392">
        <v>131.25</v>
      </c>
      <c r="G17" s="60">
        <v>611</v>
      </c>
      <c r="H17" s="193">
        <v>4014</v>
      </c>
      <c r="I17" s="352">
        <v>61122</v>
      </c>
      <c r="K17" s="353" t="s">
        <v>250</v>
      </c>
      <c r="L17" s="353" t="s">
        <v>251</v>
      </c>
      <c r="M17" s="353" t="s">
        <v>252</v>
      </c>
      <c r="N17" s="125" t="s">
        <v>134</v>
      </c>
      <c r="O17" s="237"/>
    </row>
    <row r="18" spans="1:15" ht="15.75" x14ac:dyDescent="0.25">
      <c r="A18" s="351">
        <v>44701</v>
      </c>
      <c r="B18" s="103" t="s">
        <v>31</v>
      </c>
      <c r="C18" s="392">
        <v>500</v>
      </c>
      <c r="D18" s="352"/>
      <c r="E18" s="352"/>
      <c r="F18" s="392">
        <v>500</v>
      </c>
      <c r="G18" s="60">
        <v>595</v>
      </c>
      <c r="H18" s="193">
        <v>4200</v>
      </c>
      <c r="I18" s="352">
        <v>59510</v>
      </c>
      <c r="K18" s="124" t="s">
        <v>106</v>
      </c>
      <c r="L18" s="353" t="s">
        <v>253</v>
      </c>
      <c r="M18" s="353" t="s">
        <v>254</v>
      </c>
      <c r="N18" s="125" t="s">
        <v>101</v>
      </c>
      <c r="O18" s="237"/>
    </row>
    <row r="19" spans="1:15" ht="15.75" x14ac:dyDescent="0.25">
      <c r="A19" s="351">
        <v>44704</v>
      </c>
      <c r="B19" s="103" t="s">
        <v>31</v>
      </c>
      <c r="C19" s="392">
        <v>500</v>
      </c>
      <c r="D19" s="352"/>
      <c r="E19" s="352"/>
      <c r="F19" s="392">
        <v>500</v>
      </c>
      <c r="G19" s="60">
        <v>611</v>
      </c>
      <c r="H19" s="193">
        <v>4200</v>
      </c>
      <c r="I19" s="352">
        <v>61106</v>
      </c>
      <c r="K19" s="124" t="s">
        <v>106</v>
      </c>
      <c r="L19" s="353" t="s">
        <v>255</v>
      </c>
      <c r="M19" s="353" t="s">
        <v>254</v>
      </c>
      <c r="N19" s="125" t="s">
        <v>101</v>
      </c>
      <c r="O19" s="237"/>
    </row>
    <row r="20" spans="1:15" ht="15.75" x14ac:dyDescent="0.25">
      <c r="A20" s="351">
        <v>44704</v>
      </c>
      <c r="B20" s="103" t="s">
        <v>31</v>
      </c>
      <c r="C20" s="392">
        <v>250</v>
      </c>
      <c r="D20" s="352"/>
      <c r="E20" s="352"/>
      <c r="F20" s="392">
        <v>250</v>
      </c>
      <c r="G20" s="60">
        <v>595</v>
      </c>
      <c r="H20" s="193">
        <v>4200</v>
      </c>
      <c r="I20" s="352">
        <v>59510</v>
      </c>
      <c r="K20" s="124" t="s">
        <v>106</v>
      </c>
      <c r="L20" s="200" t="s">
        <v>256</v>
      </c>
      <c r="M20" s="353" t="s">
        <v>100</v>
      </c>
      <c r="N20" s="125" t="s">
        <v>101</v>
      </c>
      <c r="O20" s="237"/>
    </row>
    <row r="21" spans="1:15" ht="15.75" x14ac:dyDescent="0.25">
      <c r="A21" s="351">
        <v>44707</v>
      </c>
      <c r="B21" s="103" t="s">
        <v>31</v>
      </c>
      <c r="C21" s="392">
        <v>500</v>
      </c>
      <c r="D21" s="352"/>
      <c r="E21" s="352"/>
      <c r="F21" s="392">
        <v>500</v>
      </c>
      <c r="G21" s="60">
        <v>595</v>
      </c>
      <c r="H21" s="193">
        <v>4200</v>
      </c>
      <c r="I21" s="352">
        <v>59510</v>
      </c>
      <c r="K21" s="124" t="s">
        <v>106</v>
      </c>
      <c r="L21" s="200" t="s">
        <v>257</v>
      </c>
      <c r="M21" s="353" t="s">
        <v>254</v>
      </c>
      <c r="N21" s="125" t="s">
        <v>101</v>
      </c>
      <c r="O21" s="237"/>
    </row>
    <row r="22" spans="1:15" ht="15.75" x14ac:dyDescent="0.25">
      <c r="A22" s="351">
        <v>44708</v>
      </c>
      <c r="B22" s="103" t="s">
        <v>31</v>
      </c>
      <c r="C22" s="392">
        <v>250</v>
      </c>
      <c r="D22" s="352"/>
      <c r="E22" s="352"/>
      <c r="F22" s="392">
        <v>250</v>
      </c>
      <c r="G22" s="60">
        <v>611</v>
      </c>
      <c r="H22" s="193">
        <v>4200</v>
      </c>
      <c r="I22" s="352">
        <v>61106</v>
      </c>
      <c r="K22" s="124" t="s">
        <v>106</v>
      </c>
      <c r="L22" s="200" t="s">
        <v>258</v>
      </c>
      <c r="M22" s="353" t="s">
        <v>100</v>
      </c>
      <c r="N22" s="125" t="s">
        <v>101</v>
      </c>
      <c r="O22" s="237"/>
    </row>
    <row r="23" spans="1:15" ht="15.75" x14ac:dyDescent="0.25">
      <c r="A23" s="351">
        <v>44712</v>
      </c>
      <c r="B23" s="103" t="s">
        <v>31</v>
      </c>
      <c r="C23" s="392">
        <v>250</v>
      </c>
      <c r="D23" s="352"/>
      <c r="E23" s="352"/>
      <c r="F23" s="392">
        <v>250</v>
      </c>
      <c r="G23" s="60">
        <v>595</v>
      </c>
      <c r="H23" s="193">
        <v>4200</v>
      </c>
      <c r="I23" s="352">
        <v>59510</v>
      </c>
      <c r="K23" s="124" t="s">
        <v>106</v>
      </c>
      <c r="L23" s="200" t="s">
        <v>257</v>
      </c>
      <c r="M23" s="353" t="s">
        <v>100</v>
      </c>
      <c r="N23" s="125" t="s">
        <v>101</v>
      </c>
      <c r="O23" s="237"/>
    </row>
    <row r="24" spans="1:15" ht="15.75" x14ac:dyDescent="0.25">
      <c r="A24" s="351">
        <v>44712</v>
      </c>
      <c r="B24" s="103" t="s">
        <v>31</v>
      </c>
      <c r="C24" s="392">
        <v>500</v>
      </c>
      <c r="D24" s="352"/>
      <c r="E24" s="352"/>
      <c r="F24" s="392">
        <v>500</v>
      </c>
      <c r="G24" s="60">
        <v>595</v>
      </c>
      <c r="H24" s="193">
        <v>4200</v>
      </c>
      <c r="I24" s="352">
        <v>59510</v>
      </c>
      <c r="K24" s="124" t="s">
        <v>106</v>
      </c>
      <c r="L24" s="200" t="s">
        <v>257</v>
      </c>
      <c r="M24" s="353" t="s">
        <v>254</v>
      </c>
      <c r="N24" s="125" t="s">
        <v>101</v>
      </c>
      <c r="O24" s="237"/>
    </row>
    <row r="25" spans="1:15" ht="15.75" x14ac:dyDescent="0.25">
      <c r="A25" s="351">
        <v>44713</v>
      </c>
      <c r="B25" s="103" t="s">
        <v>31</v>
      </c>
      <c r="C25" s="392">
        <v>21.73</v>
      </c>
      <c r="D25" s="352"/>
      <c r="E25" s="352"/>
      <c r="F25" s="392">
        <v>21.73</v>
      </c>
      <c r="G25" s="60">
        <v>595</v>
      </c>
      <c r="H25" s="193">
        <v>4200</v>
      </c>
      <c r="I25" s="352">
        <v>59510</v>
      </c>
      <c r="K25" s="124" t="s">
        <v>106</v>
      </c>
      <c r="L25" s="200" t="s">
        <v>257</v>
      </c>
      <c r="M25" s="353" t="s">
        <v>100</v>
      </c>
      <c r="N25" s="125" t="s">
        <v>101</v>
      </c>
      <c r="O25" s="237"/>
    </row>
    <row r="26" spans="1:15" ht="15.75" x14ac:dyDescent="0.25">
      <c r="A26" s="351">
        <v>44714</v>
      </c>
      <c r="B26" s="103" t="s">
        <v>31</v>
      </c>
      <c r="C26" s="392">
        <v>161.25</v>
      </c>
      <c r="D26" s="352"/>
      <c r="E26" s="352"/>
      <c r="F26" s="392">
        <v>161.25</v>
      </c>
      <c r="G26" s="60">
        <v>595</v>
      </c>
      <c r="H26" s="193">
        <v>4200</v>
      </c>
      <c r="I26" s="352">
        <v>59510</v>
      </c>
      <c r="K26" s="124" t="s">
        <v>106</v>
      </c>
      <c r="L26" s="200" t="s">
        <v>257</v>
      </c>
      <c r="M26" s="353" t="s">
        <v>254</v>
      </c>
      <c r="N26" s="125" t="s">
        <v>101</v>
      </c>
      <c r="O26" s="237"/>
    </row>
    <row r="27" spans="1:15" ht="15.75" x14ac:dyDescent="0.25">
      <c r="A27" s="351">
        <v>44714</v>
      </c>
      <c r="B27" s="103" t="s">
        <v>31</v>
      </c>
      <c r="C27" s="392">
        <v>493.46</v>
      </c>
      <c r="D27" s="352"/>
      <c r="E27" s="352"/>
      <c r="F27" s="392">
        <v>493.46</v>
      </c>
      <c r="G27" s="60">
        <v>611</v>
      </c>
      <c r="H27" s="193">
        <v>4200</v>
      </c>
      <c r="I27" s="352">
        <v>61106</v>
      </c>
      <c r="K27" s="124" t="s">
        <v>106</v>
      </c>
      <c r="L27" s="200" t="s">
        <v>255</v>
      </c>
      <c r="M27" s="353" t="s">
        <v>254</v>
      </c>
      <c r="N27" s="125" t="s">
        <v>101</v>
      </c>
      <c r="O27" s="237"/>
    </row>
    <row r="28" spans="1:15" ht="15.75" x14ac:dyDescent="0.25">
      <c r="A28" s="351">
        <v>44715</v>
      </c>
      <c r="B28" s="103" t="s">
        <v>31</v>
      </c>
      <c r="C28" s="392">
        <v>250</v>
      </c>
      <c r="D28" s="352"/>
      <c r="E28" s="352"/>
      <c r="F28" s="392">
        <v>250</v>
      </c>
      <c r="G28" s="60">
        <v>611</v>
      </c>
      <c r="H28" s="193">
        <v>4200</v>
      </c>
      <c r="I28" s="352">
        <v>61106</v>
      </c>
      <c r="K28" s="124" t="s">
        <v>106</v>
      </c>
      <c r="L28" s="200" t="s">
        <v>259</v>
      </c>
      <c r="M28" s="353" t="s">
        <v>100</v>
      </c>
      <c r="N28" s="125" t="s">
        <v>101</v>
      </c>
      <c r="O28" s="237"/>
    </row>
    <row r="29" spans="1:15" ht="15.75" x14ac:dyDescent="0.25">
      <c r="A29" s="351">
        <v>44718</v>
      </c>
      <c r="B29" s="103" t="s">
        <v>31</v>
      </c>
      <c r="C29" s="392">
        <v>250</v>
      </c>
      <c r="D29" s="352"/>
      <c r="E29" s="352"/>
      <c r="F29" s="392">
        <v>250</v>
      </c>
      <c r="G29" s="60">
        <v>611</v>
      </c>
      <c r="H29" s="193">
        <v>4200</v>
      </c>
      <c r="I29" s="352">
        <v>61106</v>
      </c>
      <c r="K29" s="124" t="s">
        <v>106</v>
      </c>
      <c r="L29" s="200" t="s">
        <v>260</v>
      </c>
      <c r="M29" s="353" t="s">
        <v>100</v>
      </c>
      <c r="N29" s="125" t="s">
        <v>101</v>
      </c>
      <c r="O29" s="237"/>
    </row>
    <row r="30" spans="1:15" ht="15.75" x14ac:dyDescent="0.25">
      <c r="A30" s="351">
        <v>44720</v>
      </c>
      <c r="B30" s="103" t="s">
        <v>31</v>
      </c>
      <c r="C30" s="392">
        <v>500</v>
      </c>
      <c r="D30" s="352"/>
      <c r="E30" s="352"/>
      <c r="F30" s="392">
        <v>500</v>
      </c>
      <c r="G30" s="60">
        <v>595</v>
      </c>
      <c r="H30" s="193">
        <v>4200</v>
      </c>
      <c r="I30" s="352">
        <v>59510</v>
      </c>
      <c r="K30" s="124" t="s">
        <v>106</v>
      </c>
      <c r="L30" s="200" t="s">
        <v>257</v>
      </c>
      <c r="M30" s="353" t="s">
        <v>254</v>
      </c>
      <c r="N30" s="125" t="s">
        <v>101</v>
      </c>
      <c r="O30" s="237"/>
    </row>
    <row r="31" spans="1:15" ht="15.75" x14ac:dyDescent="0.25">
      <c r="A31" s="351">
        <v>44720</v>
      </c>
      <c r="B31" s="103" t="s">
        <v>31</v>
      </c>
      <c r="C31" s="392">
        <v>500</v>
      </c>
      <c r="D31" s="352"/>
      <c r="E31" s="352"/>
      <c r="F31" s="392">
        <v>500</v>
      </c>
      <c r="G31" s="60">
        <v>611</v>
      </c>
      <c r="H31" s="193">
        <v>4200</v>
      </c>
      <c r="I31" s="352">
        <v>61106</v>
      </c>
      <c r="K31" s="124" t="s">
        <v>106</v>
      </c>
      <c r="L31" s="200" t="s">
        <v>255</v>
      </c>
      <c r="M31" s="353" t="s">
        <v>254</v>
      </c>
      <c r="N31" s="125" t="s">
        <v>101</v>
      </c>
      <c r="O31" s="237"/>
    </row>
    <row r="32" spans="1:15" ht="20.100000000000001" customHeight="1" thickBot="1" x14ac:dyDescent="0.25">
      <c r="A32" s="448" t="s">
        <v>34</v>
      </c>
      <c r="B32" s="449"/>
      <c r="C32" s="284">
        <f>SUM(C13:C31)</f>
        <v>5786.4</v>
      </c>
      <c r="D32" s="284">
        <f>SUM(D14:D31)</f>
        <v>81.5</v>
      </c>
      <c r="E32" s="284"/>
      <c r="F32" s="284">
        <f>SUM(F13:F31)</f>
        <v>5704.9</v>
      </c>
      <c r="G32" s="114"/>
      <c r="H32" s="114"/>
      <c r="I32" s="114"/>
      <c r="J32" s="202"/>
      <c r="K32" s="202"/>
      <c r="L32" s="203"/>
      <c r="M32" s="204"/>
      <c r="N32" s="205"/>
    </row>
    <row r="34" spans="2:9" x14ac:dyDescent="0.2">
      <c r="B34" s="436" t="s">
        <v>35</v>
      </c>
      <c r="C34" s="438"/>
    </row>
    <row r="35" spans="2:9" x14ac:dyDescent="0.2">
      <c r="B35" s="118" t="s">
        <v>36</v>
      </c>
      <c r="C35" s="119" t="s">
        <v>37</v>
      </c>
    </row>
    <row r="36" spans="2:9" x14ac:dyDescent="0.2">
      <c r="B36" s="118" t="s">
        <v>31</v>
      </c>
      <c r="C36" s="119" t="s">
        <v>38</v>
      </c>
    </row>
    <row r="37" spans="2:9" x14ac:dyDescent="0.2">
      <c r="B37" s="118" t="s">
        <v>39</v>
      </c>
      <c r="C37" s="119" t="s">
        <v>40</v>
      </c>
    </row>
    <row r="38" spans="2:9" x14ac:dyDescent="0.2">
      <c r="B38" s="118" t="s">
        <v>97</v>
      </c>
      <c r="C38" s="119" t="s">
        <v>98</v>
      </c>
      <c r="F38" s="56">
        <f>F32+D32</f>
        <v>5786.4</v>
      </c>
    </row>
    <row r="39" spans="2:9" x14ac:dyDescent="0.2">
      <c r="B39" s="99" t="s">
        <v>33</v>
      </c>
      <c r="C39" s="120" t="s">
        <v>41</v>
      </c>
    </row>
    <row r="44" spans="2:9" x14ac:dyDescent="0.2">
      <c r="E44" s="56"/>
    </row>
    <row r="48" spans="2:9" x14ac:dyDescent="0.2">
      <c r="I48" s="237"/>
    </row>
  </sheetData>
  <mergeCells count="6">
    <mergeCell ref="A32:B32"/>
    <mergeCell ref="B34:C34"/>
    <mergeCell ref="B1:E1"/>
    <mergeCell ref="B3:E3"/>
    <mergeCell ref="G8:J8"/>
    <mergeCell ref="G9:J9"/>
  </mergeCells>
  <conditionalFormatting sqref="J13:K14">
    <cfRule type="expression" priority="82" stopIfTrue="1">
      <formula>AND(SUM($O13:$S13)&gt;0,NOT(ISBLANK(J13)))</formula>
    </cfRule>
    <cfRule type="expression" dxfId="137" priority="83" stopIfTrue="1">
      <formula>SUM($O13:$S13)&gt;0</formula>
    </cfRule>
  </conditionalFormatting>
  <conditionalFormatting sqref="B1:E1 B3:E3 C13:C14">
    <cfRule type="expression" dxfId="136" priority="84" stopIfTrue="1">
      <formula>ISBLANK(B1)</formula>
    </cfRule>
  </conditionalFormatting>
  <conditionalFormatting sqref="B13:B14">
    <cfRule type="expression" dxfId="135" priority="85" stopIfTrue="1">
      <formula>AND(NOT(ISBLANK(C13)),ISBLANK(B13))</formula>
    </cfRule>
  </conditionalFormatting>
  <conditionalFormatting sqref="A13:A14">
    <cfRule type="expression" dxfId="134" priority="86" stopIfTrue="1">
      <formula>AND(NOT(ISBLANK(C13)),ISBLANK(A13))</formula>
    </cfRule>
  </conditionalFormatting>
  <conditionalFormatting sqref="E13:E14">
    <cfRule type="expression" dxfId="133" priority="87" stopIfTrue="1">
      <formula>AND(NOT(ISBLANK(C13)),ISBLANK(E13),B13="S")</formula>
    </cfRule>
  </conditionalFormatting>
  <conditionalFormatting sqref="C5">
    <cfRule type="expression" dxfId="132" priority="81" stopIfTrue="1">
      <formula>ISBLANK(C5)</formula>
    </cfRule>
  </conditionalFormatting>
  <conditionalFormatting sqref="L13:N14">
    <cfRule type="expression" dxfId="131" priority="80" stopIfTrue="1">
      <formula>AND(NOT(ISBLANK(#REF!)),ISBLANK(L13))</formula>
    </cfRule>
  </conditionalFormatting>
  <conditionalFormatting sqref="J13:K13">
    <cfRule type="expression" priority="88" stopIfTrue="1">
      <formula>AND(SUM(#REF!)&gt;0,NOT(ISBLANK(J13)))</formula>
    </cfRule>
    <cfRule type="expression" dxfId="130" priority="89" stopIfTrue="1">
      <formula>SUM(#REF!)&gt;0</formula>
    </cfRule>
  </conditionalFormatting>
  <conditionalFormatting sqref="J14:K14">
    <cfRule type="expression" priority="90" stopIfTrue="1">
      <formula>AND(SUM(#REF!)&gt;0,NOT(ISBLANK(J14)))</formula>
    </cfRule>
    <cfRule type="expression" dxfId="129" priority="91" stopIfTrue="1">
      <formula>SUM(#REF!)&gt;0</formula>
    </cfRule>
  </conditionalFormatting>
  <conditionalFormatting sqref="L14:N14">
    <cfRule type="expression" dxfId="128" priority="92" stopIfTrue="1">
      <formula>AND(NOT(ISBLANK(#REF!)),ISBLANK(L14))</formula>
    </cfRule>
  </conditionalFormatting>
  <conditionalFormatting sqref="L13:N13">
    <cfRule type="expression" dxfId="127" priority="93" stopIfTrue="1">
      <formula>AND(NOT(ISBLANK(#REF!)),ISBLANK(L13))</formula>
    </cfRule>
  </conditionalFormatting>
  <conditionalFormatting sqref="K14">
    <cfRule type="expression" priority="78" stopIfTrue="1">
      <formula>AND(SUM(#REF!)&gt;0,NOT(ISBLANK(K14)))</formula>
    </cfRule>
    <cfRule type="expression" dxfId="126" priority="79" stopIfTrue="1">
      <formula>SUM(#REF!)&gt;0</formula>
    </cfRule>
  </conditionalFormatting>
  <conditionalFormatting sqref="N14">
    <cfRule type="expression" dxfId="125" priority="77" stopIfTrue="1">
      <formula>AND(NOT(ISBLANK(#REF!)),ISBLANK(N14))</formula>
    </cfRule>
  </conditionalFormatting>
  <conditionalFormatting sqref="F13">
    <cfRule type="expression" dxfId="124" priority="76" stopIfTrue="1">
      <formula>ISBLANK(F13)</formula>
    </cfRule>
  </conditionalFormatting>
  <conditionalFormatting sqref="N13">
    <cfRule type="expression" dxfId="123" priority="75" stopIfTrue="1">
      <formula>AND(NOT(ISBLANK(#REF!)),ISBLANK(N13))</formula>
    </cfRule>
  </conditionalFormatting>
  <conditionalFormatting sqref="N13">
    <cfRule type="expression" dxfId="122" priority="74" stopIfTrue="1">
      <formula>AND(NOT(ISBLANK(#REF!)),ISBLANK(N13))</formula>
    </cfRule>
  </conditionalFormatting>
  <conditionalFormatting sqref="N18:N20 N16">
    <cfRule type="expression" dxfId="121" priority="72" stopIfTrue="1">
      <formula>AND(NOT(ISBLANK(#REF!)),ISBLANK(N16))</formula>
    </cfRule>
  </conditionalFormatting>
  <conditionalFormatting sqref="N18:N20 N16">
    <cfRule type="expression" dxfId="120" priority="73" stopIfTrue="1">
      <formula>AND(NOT(ISBLANK(#REF!)),ISBLANK(N16))</formula>
    </cfRule>
  </conditionalFormatting>
  <conditionalFormatting sqref="N18:N20 N16">
    <cfRule type="expression" dxfId="119" priority="71" stopIfTrue="1">
      <formula>AND(NOT(ISBLANK(#REF!)),ISBLANK(N16))</formula>
    </cfRule>
  </conditionalFormatting>
  <conditionalFormatting sqref="J15:K15">
    <cfRule type="expression" priority="62" stopIfTrue="1">
      <formula>AND(SUM($O15:$S15)&gt;0,NOT(ISBLANK(J15)))</formula>
    </cfRule>
    <cfRule type="expression" dxfId="118" priority="63" stopIfTrue="1">
      <formula>SUM($O15:$S15)&gt;0</formula>
    </cfRule>
  </conditionalFormatting>
  <conditionalFormatting sqref="C15">
    <cfRule type="expression" dxfId="117" priority="64" stopIfTrue="1">
      <formula>ISBLANK(C15)</formula>
    </cfRule>
  </conditionalFormatting>
  <conditionalFormatting sqref="B15">
    <cfRule type="expression" dxfId="116" priority="65" stopIfTrue="1">
      <formula>AND(NOT(ISBLANK(C15)),ISBLANK(B15))</formula>
    </cfRule>
  </conditionalFormatting>
  <conditionalFormatting sqref="A15">
    <cfRule type="expression" dxfId="115" priority="66" stopIfTrue="1">
      <formula>AND(NOT(ISBLANK(C15)),ISBLANK(A15))</formula>
    </cfRule>
  </conditionalFormatting>
  <conditionalFormatting sqref="E15">
    <cfRule type="expression" dxfId="114" priority="67" stopIfTrue="1">
      <formula>AND(NOT(ISBLANK(C15)),ISBLANK(E15),B15="S")</formula>
    </cfRule>
  </conditionalFormatting>
  <conditionalFormatting sqref="M15">
    <cfRule type="expression" dxfId="113" priority="61" stopIfTrue="1">
      <formula>AND(NOT(ISBLANK(#REF!)),ISBLANK(M15))</formula>
    </cfRule>
  </conditionalFormatting>
  <conditionalFormatting sqref="J15:K15">
    <cfRule type="expression" priority="68" stopIfTrue="1">
      <formula>AND(SUM(#REF!)&gt;0,NOT(ISBLANK(J15)))</formula>
    </cfRule>
    <cfRule type="expression" dxfId="112" priority="69" stopIfTrue="1">
      <formula>SUM(#REF!)&gt;0</formula>
    </cfRule>
  </conditionalFormatting>
  <conditionalFormatting sqref="M15">
    <cfRule type="expression" dxfId="111" priority="70" stopIfTrue="1">
      <formula>AND(NOT(ISBLANK(#REF!)),ISBLANK(M15))</formula>
    </cfRule>
  </conditionalFormatting>
  <conditionalFormatting sqref="B16 B18:B31">
    <cfRule type="expression" dxfId="110" priority="60" stopIfTrue="1">
      <formula>AND(NOT(ISBLANK(C16)),ISBLANK(B16))</formula>
    </cfRule>
  </conditionalFormatting>
  <conditionalFormatting sqref="K18">
    <cfRule type="expression" priority="52" stopIfTrue="1">
      <formula>AND(SUM($O18:$S18)&gt;0,NOT(ISBLANK(K18)))</formula>
    </cfRule>
    <cfRule type="expression" dxfId="109" priority="53" stopIfTrue="1">
      <formula>SUM($O18:$S18)&gt;0</formula>
    </cfRule>
  </conditionalFormatting>
  <conditionalFormatting sqref="L21:L31">
    <cfRule type="expression" dxfId="108" priority="58" stopIfTrue="1">
      <formula>AND(NOT(ISBLANK(#REF!)),ISBLANK(L21))</formula>
    </cfRule>
  </conditionalFormatting>
  <conditionalFormatting sqref="L21:L31">
    <cfRule type="expression" dxfId="107" priority="59" stopIfTrue="1">
      <formula>AND(NOT(ISBLANK(#REF!)),ISBLANK(L21))</formula>
    </cfRule>
  </conditionalFormatting>
  <conditionalFormatting sqref="F15">
    <cfRule type="expression" dxfId="106" priority="57" stopIfTrue="1">
      <formula>ISBLANK(F15)</formula>
    </cfRule>
  </conditionalFormatting>
  <conditionalFormatting sqref="A16">
    <cfRule type="expression" dxfId="105" priority="56" stopIfTrue="1">
      <formula>AND(NOT(ISBLANK(C16)),ISBLANK(A16))</formula>
    </cfRule>
  </conditionalFormatting>
  <conditionalFormatting sqref="K18">
    <cfRule type="expression" priority="54" stopIfTrue="1">
      <formula>AND(SUM(#REF!)&gt;0,NOT(ISBLANK(K18)))</formula>
    </cfRule>
    <cfRule type="expression" dxfId="104" priority="55" stopIfTrue="1">
      <formula>SUM(#REF!)&gt;0</formula>
    </cfRule>
  </conditionalFormatting>
  <conditionalFormatting sqref="K18">
    <cfRule type="expression" priority="50" stopIfTrue="1">
      <formula>AND(SUM(#REF!)&gt;0,NOT(ISBLANK(K18)))</formula>
    </cfRule>
    <cfRule type="expression" dxfId="103" priority="51" stopIfTrue="1">
      <formula>SUM(#REF!)&gt;0</formula>
    </cfRule>
  </conditionalFormatting>
  <conditionalFormatting sqref="K19">
    <cfRule type="expression" priority="46" stopIfTrue="1">
      <formula>AND(SUM($O19:$S19)&gt;0,NOT(ISBLANK(K19)))</formula>
    </cfRule>
    <cfRule type="expression" dxfId="102" priority="47" stopIfTrue="1">
      <formula>SUM($O19:$S19)&gt;0</formula>
    </cfRule>
  </conditionalFormatting>
  <conditionalFormatting sqref="K19">
    <cfRule type="expression" priority="48" stopIfTrue="1">
      <formula>AND(SUM(#REF!)&gt;0,NOT(ISBLANK(K19)))</formula>
    </cfRule>
    <cfRule type="expression" dxfId="101" priority="49" stopIfTrue="1">
      <formula>SUM(#REF!)&gt;0</formula>
    </cfRule>
  </conditionalFormatting>
  <conditionalFormatting sqref="K19">
    <cfRule type="expression" priority="44" stopIfTrue="1">
      <formula>AND(SUM(#REF!)&gt;0,NOT(ISBLANK(K19)))</formula>
    </cfRule>
    <cfRule type="expression" dxfId="100" priority="45" stopIfTrue="1">
      <formula>SUM(#REF!)&gt;0</formula>
    </cfRule>
  </conditionalFormatting>
  <conditionalFormatting sqref="K20">
    <cfRule type="expression" priority="40" stopIfTrue="1">
      <formula>AND(SUM($O20:$S20)&gt;0,NOT(ISBLANK(K20)))</formula>
    </cfRule>
    <cfRule type="expression" dxfId="99" priority="41" stopIfTrue="1">
      <formula>SUM($O20:$S20)&gt;0</formula>
    </cfRule>
  </conditionalFormatting>
  <conditionalFormatting sqref="K20">
    <cfRule type="expression" priority="42" stopIfTrue="1">
      <formula>AND(SUM(#REF!)&gt;0,NOT(ISBLANK(K20)))</formula>
    </cfRule>
    <cfRule type="expression" dxfId="98" priority="43" stopIfTrue="1">
      <formula>SUM(#REF!)&gt;0</formula>
    </cfRule>
  </conditionalFormatting>
  <conditionalFormatting sqref="K20">
    <cfRule type="expression" priority="38" stopIfTrue="1">
      <formula>AND(SUM(#REF!)&gt;0,NOT(ISBLANK(K20)))</formula>
    </cfRule>
    <cfRule type="expression" dxfId="97" priority="39" stopIfTrue="1">
      <formula>SUM(#REF!)&gt;0</formula>
    </cfRule>
  </conditionalFormatting>
  <conditionalFormatting sqref="K21:K28">
    <cfRule type="expression" priority="34" stopIfTrue="1">
      <formula>AND(SUM($O21:$S21)&gt;0,NOT(ISBLANK(K21)))</formula>
    </cfRule>
    <cfRule type="expression" dxfId="96" priority="35" stopIfTrue="1">
      <formula>SUM($O21:$S21)&gt;0</formula>
    </cfRule>
  </conditionalFormatting>
  <conditionalFormatting sqref="K21:K28">
    <cfRule type="expression" priority="36" stopIfTrue="1">
      <formula>AND(SUM(#REF!)&gt;0,NOT(ISBLANK(K21)))</formula>
    </cfRule>
    <cfRule type="expression" dxfId="95" priority="37" stopIfTrue="1">
      <formula>SUM(#REF!)&gt;0</formula>
    </cfRule>
  </conditionalFormatting>
  <conditionalFormatting sqref="K21:K28">
    <cfRule type="expression" priority="32" stopIfTrue="1">
      <formula>AND(SUM(#REF!)&gt;0,NOT(ISBLANK(K21)))</formula>
    </cfRule>
    <cfRule type="expression" dxfId="94" priority="33" stopIfTrue="1">
      <formula>SUM(#REF!)&gt;0</formula>
    </cfRule>
  </conditionalFormatting>
  <conditionalFormatting sqref="N21:N28">
    <cfRule type="expression" dxfId="93" priority="30" stopIfTrue="1">
      <formula>AND(NOT(ISBLANK(#REF!)),ISBLANK(N21))</formula>
    </cfRule>
  </conditionalFormatting>
  <conditionalFormatting sqref="N21:N28">
    <cfRule type="expression" dxfId="92" priority="31" stopIfTrue="1">
      <formula>AND(NOT(ISBLANK(#REF!)),ISBLANK(N21))</formula>
    </cfRule>
  </conditionalFormatting>
  <conditionalFormatting sqref="N21:N28">
    <cfRule type="expression" dxfId="91" priority="29" stopIfTrue="1">
      <formula>AND(NOT(ISBLANK(#REF!)),ISBLANK(N21))</formula>
    </cfRule>
  </conditionalFormatting>
  <conditionalFormatting sqref="K29:K30">
    <cfRule type="expression" priority="25" stopIfTrue="1">
      <formula>AND(SUM($O29:$S29)&gt;0,NOT(ISBLANK(K29)))</formula>
    </cfRule>
    <cfRule type="expression" dxfId="90" priority="26" stopIfTrue="1">
      <formula>SUM($O29:$S29)&gt;0</formula>
    </cfRule>
  </conditionalFormatting>
  <conditionalFormatting sqref="K29:K30">
    <cfRule type="expression" priority="27" stopIfTrue="1">
      <formula>AND(SUM(#REF!)&gt;0,NOT(ISBLANK(K29)))</formula>
    </cfRule>
    <cfRule type="expression" dxfId="89" priority="28" stopIfTrue="1">
      <formula>SUM(#REF!)&gt;0</formula>
    </cfRule>
  </conditionalFormatting>
  <conditionalFormatting sqref="K29:K30">
    <cfRule type="expression" priority="23" stopIfTrue="1">
      <formula>AND(SUM(#REF!)&gt;0,NOT(ISBLANK(K29)))</formula>
    </cfRule>
    <cfRule type="expression" dxfId="88" priority="24" stopIfTrue="1">
      <formula>SUM(#REF!)&gt;0</formula>
    </cfRule>
  </conditionalFormatting>
  <conditionalFormatting sqref="N29:N30">
    <cfRule type="expression" dxfId="87" priority="21" stopIfTrue="1">
      <formula>AND(NOT(ISBLANK(#REF!)),ISBLANK(N29))</formula>
    </cfRule>
  </conditionalFormatting>
  <conditionalFormatting sqref="N29:N30">
    <cfRule type="expression" dxfId="86" priority="22" stopIfTrue="1">
      <formula>AND(NOT(ISBLANK(#REF!)),ISBLANK(N29))</formula>
    </cfRule>
  </conditionalFormatting>
  <conditionalFormatting sqref="N29:N30">
    <cfRule type="expression" dxfId="85" priority="20" stopIfTrue="1">
      <formula>AND(NOT(ISBLANK(#REF!)),ISBLANK(N29))</formula>
    </cfRule>
  </conditionalFormatting>
  <conditionalFormatting sqref="K31">
    <cfRule type="expression" priority="16" stopIfTrue="1">
      <formula>AND(SUM($O31:$S31)&gt;0,NOT(ISBLANK(K31)))</formula>
    </cfRule>
    <cfRule type="expression" dxfId="84" priority="17" stopIfTrue="1">
      <formula>SUM($O31:$S31)&gt;0</formula>
    </cfRule>
  </conditionalFormatting>
  <conditionalFormatting sqref="K31">
    <cfRule type="expression" priority="18" stopIfTrue="1">
      <formula>AND(SUM(#REF!)&gt;0,NOT(ISBLANK(K31)))</formula>
    </cfRule>
    <cfRule type="expression" dxfId="83" priority="19" stopIfTrue="1">
      <formula>SUM(#REF!)&gt;0</formula>
    </cfRule>
  </conditionalFormatting>
  <conditionalFormatting sqref="K31">
    <cfRule type="expression" priority="14" stopIfTrue="1">
      <formula>AND(SUM(#REF!)&gt;0,NOT(ISBLANK(K31)))</formula>
    </cfRule>
    <cfRule type="expression" dxfId="82" priority="15" stopIfTrue="1">
      <formula>SUM(#REF!)&gt;0</formula>
    </cfRule>
  </conditionalFormatting>
  <conditionalFormatting sqref="N31">
    <cfRule type="expression" dxfId="81" priority="12" stopIfTrue="1">
      <formula>AND(NOT(ISBLANK(#REF!)),ISBLANK(N31))</formula>
    </cfRule>
  </conditionalFormatting>
  <conditionalFormatting sqref="N31">
    <cfRule type="expression" dxfId="80" priority="13" stopIfTrue="1">
      <formula>AND(NOT(ISBLANK(#REF!)),ISBLANK(N31))</formula>
    </cfRule>
  </conditionalFormatting>
  <conditionalFormatting sqref="N31">
    <cfRule type="expression" dxfId="79" priority="11" stopIfTrue="1">
      <formula>AND(NOT(ISBLANK(#REF!)),ISBLANK(N31))</formula>
    </cfRule>
  </conditionalFormatting>
  <conditionalFormatting sqref="L20">
    <cfRule type="expression" dxfId="78" priority="9" stopIfTrue="1">
      <formula>AND(NOT(ISBLANK(#REF!)),ISBLANK(L20))</formula>
    </cfRule>
  </conditionalFormatting>
  <conditionalFormatting sqref="L20">
    <cfRule type="expression" dxfId="77" priority="10" stopIfTrue="1">
      <formula>AND(NOT(ISBLANK(#REF!)),ISBLANK(L20))</formula>
    </cfRule>
  </conditionalFormatting>
  <conditionalFormatting sqref="B17">
    <cfRule type="expression" dxfId="76" priority="8" stopIfTrue="1">
      <formula>AND(NOT(ISBLANK(C17)),ISBLANK(B17))</formula>
    </cfRule>
  </conditionalFormatting>
  <conditionalFormatting sqref="A17">
    <cfRule type="expression" dxfId="75" priority="7" stopIfTrue="1">
      <formula>AND(NOT(ISBLANK(C17)),ISBLANK(A17))</formula>
    </cfRule>
  </conditionalFormatting>
  <conditionalFormatting sqref="N17">
    <cfRule type="expression" dxfId="74" priority="5" stopIfTrue="1">
      <formula>AND(NOT(ISBLANK(#REF!)),ISBLANK(N17))</formula>
    </cfRule>
  </conditionalFormatting>
  <conditionalFormatting sqref="N17">
    <cfRule type="expression" dxfId="73" priority="6" stopIfTrue="1">
      <formula>AND(NOT(ISBLANK(#REF!)),ISBLANK(N17))</formula>
    </cfRule>
  </conditionalFormatting>
  <conditionalFormatting sqref="N17">
    <cfRule type="expression" dxfId="72" priority="4" stopIfTrue="1">
      <formula>AND(NOT(ISBLANK(#REF!)),ISBLANK(N17))</formula>
    </cfRule>
  </conditionalFormatting>
  <conditionalFormatting sqref="N15">
    <cfRule type="expression" dxfId="71" priority="2" stopIfTrue="1">
      <formula>AND(NOT(ISBLANK(#REF!)),ISBLANK(N15))</formula>
    </cfRule>
  </conditionalFormatting>
  <conditionalFormatting sqref="N15">
    <cfRule type="expression" dxfId="70" priority="3" stopIfTrue="1">
      <formula>AND(NOT(ISBLANK(#REF!)),ISBLANK(N15))</formula>
    </cfRule>
  </conditionalFormatting>
  <conditionalFormatting sqref="N15">
    <cfRule type="expression" dxfId="69" priority="1" stopIfTrue="1">
      <formula>AND(NOT(ISBLANK(#REF!)),ISBLANK(N15))</formula>
    </cfRule>
  </conditionalFormatting>
  <dataValidations count="3">
    <dataValidation type="date" allowBlank="1" showInputMessage="1" showErrorMessage="1" sqref="C5" xr:uid="{A2D56D70-AED4-40F4-8961-5C01329D2D04}">
      <formula1>NOW()-120</formula1>
      <formula2>NOW()</formula2>
    </dataValidation>
    <dataValidation type="list" allowBlank="1" showInputMessage="1" showErrorMessage="1" sqref="B13:B31" xr:uid="{FAE60751-7002-4470-A811-89C466C69F0E}">
      <formula1>$B$35:$B$39</formula1>
    </dataValidation>
    <dataValidation type="list" allowBlank="1" showInputMessage="1" showErrorMessage="1" sqref="B1:E1" xr:uid="{3789A897-46C4-4F83-87A2-01FF631FA985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Car Parking</vt:lpstr>
      <vt:lpstr>Facilities</vt:lpstr>
      <vt:lpstr>Family Support</vt:lpstr>
      <vt:lpstr>Family Support (2)</vt:lpstr>
      <vt:lpstr>Greenspace</vt:lpstr>
      <vt:lpstr>Housing</vt:lpstr>
      <vt:lpstr>Housing 2</vt:lpstr>
      <vt:lpstr>JWS</vt:lpstr>
      <vt:lpstr>JWS1</vt:lpstr>
      <vt:lpstr>Marketing</vt:lpstr>
      <vt:lpstr>Theatre</vt:lpstr>
      <vt:lpstr>Theatre-1</vt:lpstr>
      <vt:lpstr>Example</vt:lpstr>
      <vt:lpstr>Sheet1</vt:lpstr>
    </vt:vector>
  </TitlesOfParts>
  <Manager/>
  <Company>SHBC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Hilda</dc:creator>
  <cp:keywords/>
  <dc:description/>
  <cp:lastModifiedBy>Michelle Smith</cp:lastModifiedBy>
  <cp:revision/>
  <dcterms:created xsi:type="dcterms:W3CDTF">2011-07-25T12:59:48Z</dcterms:created>
  <dcterms:modified xsi:type="dcterms:W3CDTF">2022-06-21T12:43:34Z</dcterms:modified>
  <cp:category/>
  <cp:contentStatus/>
</cp:coreProperties>
</file>