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cia.Corry\Box\Transactions\Transparency reporting\Procurement cards (PUBLISHED DIRECTLY TO WEB)\"/>
    </mc:Choice>
  </mc:AlternateContent>
  <xr:revisionPtr revIDLastSave="0" documentId="13_ncr:1_{9340EABF-DC01-41A5-AF9A-CBD82135ABC9}" xr6:coauthVersionLast="47" xr6:coauthVersionMax="47" xr10:uidLastSave="{00000000-0000-0000-0000-000000000000}"/>
  <bookViews>
    <workbookView xWindow="1520" yWindow="1520" windowWidth="14400" windowHeight="7360" activeTab="1" xr2:uid="{00000000-000D-0000-FFFF-FFFF00000000}"/>
  </bookViews>
  <sheets>
    <sheet name="Car Parking" sheetId="38" r:id="rId1"/>
    <sheet name="Facilities" sheetId="40" r:id="rId2"/>
    <sheet name="Family Support" sheetId="5" r:id="rId3"/>
    <sheet name="Family Support (2)" sheetId="36" r:id="rId4"/>
    <sheet name="Greenspace" sheetId="11" r:id="rId5"/>
    <sheet name="Housing" sheetId="34" r:id="rId6"/>
    <sheet name="Housing 2" sheetId="39" r:id="rId7"/>
    <sheet name="JWS" sheetId="20" r:id="rId8"/>
    <sheet name="JWS1" sheetId="23" r:id="rId9"/>
    <sheet name="Marketing" sheetId="29" r:id="rId10"/>
    <sheet name="Theatre" sheetId="18" r:id="rId11"/>
    <sheet name="Theatre-1" sheetId="25" r:id="rId12"/>
    <sheet name="Example" sheetId="3" state="hidden" r:id="rId13"/>
    <sheet name="Sheet1" sheetId="4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40" l="1"/>
  <c r="D44" i="40"/>
  <c r="C44" i="40"/>
  <c r="Q39" i="40"/>
  <c r="Q38" i="40"/>
  <c r="Q37" i="40"/>
  <c r="Q36" i="40"/>
  <c r="P36" i="40"/>
  <c r="Q35" i="40"/>
  <c r="P35" i="40"/>
  <c r="S34" i="40"/>
  <c r="R34" i="40"/>
  <c r="Q34" i="40"/>
  <c r="P34" i="40"/>
  <c r="S33" i="40"/>
  <c r="R33" i="40"/>
  <c r="Q33" i="40"/>
  <c r="P33" i="40"/>
  <c r="S32" i="40"/>
  <c r="R32" i="40"/>
  <c r="Q32" i="40"/>
  <c r="P32" i="40"/>
  <c r="S31" i="40"/>
  <c r="R31" i="40"/>
  <c r="Q31" i="40"/>
  <c r="P31" i="40"/>
  <c r="S30" i="40"/>
  <c r="R30" i="40"/>
  <c r="Q30" i="40"/>
  <c r="P30" i="40"/>
  <c r="S29" i="40"/>
  <c r="R29" i="40"/>
  <c r="Q29" i="40"/>
  <c r="P29" i="40"/>
  <c r="S28" i="40"/>
  <c r="R28" i="40"/>
  <c r="Q28" i="40"/>
  <c r="P28" i="40"/>
  <c r="S27" i="40"/>
  <c r="R27" i="40"/>
  <c r="Q27" i="40"/>
  <c r="P27" i="40"/>
  <c r="S18" i="40"/>
  <c r="R18" i="40"/>
  <c r="Q18" i="40"/>
  <c r="P18" i="40"/>
  <c r="S17" i="40"/>
  <c r="R17" i="40"/>
  <c r="Q17" i="40"/>
  <c r="P17" i="40"/>
  <c r="S12" i="40"/>
  <c r="R12" i="40"/>
  <c r="Q12" i="40"/>
  <c r="P12" i="40"/>
  <c r="E25" i="36"/>
  <c r="D25" i="36"/>
  <c r="C25" i="36"/>
  <c r="E29" i="5"/>
  <c r="D29" i="5"/>
  <c r="C29" i="5"/>
  <c r="F29" i="25"/>
  <c r="D29" i="25"/>
  <c r="C29" i="25"/>
  <c r="R28" i="25"/>
  <c r="Q28" i="25"/>
  <c r="P28" i="25"/>
  <c r="O28" i="25"/>
  <c r="R20" i="25"/>
  <c r="Q20" i="25"/>
  <c r="P20" i="25"/>
  <c r="O20" i="25"/>
  <c r="P15" i="25"/>
  <c r="O15" i="25"/>
  <c r="R14" i="25"/>
  <c r="Q14" i="25"/>
  <c r="P14" i="25"/>
  <c r="O14" i="25"/>
  <c r="R13" i="25"/>
  <c r="Q13" i="25"/>
  <c r="P13" i="25"/>
  <c r="O13" i="25"/>
  <c r="R12" i="25"/>
  <c r="Q12" i="25"/>
  <c r="P12" i="25"/>
  <c r="O12" i="25"/>
  <c r="F46" i="18" l="1"/>
  <c r="F51" i="18" s="1"/>
  <c r="D46" i="18"/>
  <c r="C46" i="18"/>
  <c r="R45" i="18"/>
  <c r="Q45" i="18"/>
  <c r="P45" i="18"/>
  <c r="O45" i="18"/>
  <c r="P44" i="18"/>
  <c r="O44" i="18"/>
  <c r="P43" i="18"/>
  <c r="O43" i="18"/>
  <c r="P42" i="18"/>
  <c r="O42" i="18"/>
  <c r="P41" i="18"/>
  <c r="O41" i="18"/>
  <c r="P40" i="18"/>
  <c r="O40" i="18"/>
  <c r="P39" i="18"/>
  <c r="O39" i="18"/>
  <c r="P38" i="18"/>
  <c r="O38" i="18"/>
  <c r="P37" i="18"/>
  <c r="O37" i="18"/>
  <c r="P36" i="18"/>
  <c r="O36" i="18"/>
  <c r="R35" i="18"/>
  <c r="Q35" i="18"/>
  <c r="P35" i="18"/>
  <c r="O35" i="18"/>
  <c r="R34" i="18"/>
  <c r="Q34" i="18"/>
  <c r="P34" i="18"/>
  <c r="O34" i="18"/>
  <c r="R33" i="18"/>
  <c r="Q33" i="18"/>
  <c r="P33" i="18"/>
  <c r="O33" i="18"/>
  <c r="R32" i="18"/>
  <c r="Q32" i="18"/>
  <c r="P32" i="18"/>
  <c r="O32" i="18"/>
  <c r="R31" i="18"/>
  <c r="Q31" i="18"/>
  <c r="P31" i="18"/>
  <c r="O31" i="18"/>
  <c r="P30" i="18"/>
  <c r="O30" i="18"/>
  <c r="R29" i="18"/>
  <c r="Q29" i="18"/>
  <c r="P29" i="18"/>
  <c r="O29" i="18"/>
  <c r="R28" i="18"/>
  <c r="Q28" i="18"/>
  <c r="P28" i="18"/>
  <c r="O28" i="18"/>
  <c r="P27" i="18"/>
  <c r="O27" i="18"/>
  <c r="Q26" i="18"/>
  <c r="P26" i="18"/>
  <c r="O26" i="18"/>
  <c r="R25" i="18"/>
  <c r="Q25" i="18"/>
  <c r="P25" i="18"/>
  <c r="O25" i="18"/>
  <c r="R24" i="18"/>
  <c r="Q24" i="18"/>
  <c r="P24" i="18"/>
  <c r="O24" i="18"/>
  <c r="R23" i="18"/>
  <c r="Q23" i="18"/>
  <c r="P23" i="18"/>
  <c r="O23" i="18"/>
  <c r="R22" i="18"/>
  <c r="Q22" i="18"/>
  <c r="P22" i="18"/>
  <c r="O22" i="18"/>
  <c r="R20" i="18"/>
  <c r="Q20" i="18"/>
  <c r="P20" i="18"/>
  <c r="O20" i="18"/>
  <c r="P19" i="18"/>
  <c r="O19" i="18"/>
  <c r="Q18" i="18"/>
  <c r="P18" i="18"/>
  <c r="O18" i="18"/>
  <c r="Q17" i="18"/>
  <c r="P17" i="18"/>
  <c r="O17" i="18"/>
  <c r="R16" i="18"/>
  <c r="Q16" i="18"/>
  <c r="P16" i="18"/>
  <c r="O16" i="18"/>
  <c r="R14" i="18"/>
  <c r="Q14" i="18"/>
  <c r="P14" i="18"/>
  <c r="O14" i="18"/>
  <c r="R13" i="18"/>
  <c r="Q13" i="18"/>
  <c r="P13" i="18"/>
  <c r="O13" i="18"/>
  <c r="R12" i="18"/>
  <c r="Q12" i="18"/>
  <c r="P12" i="18"/>
  <c r="O12" i="18"/>
  <c r="R29" i="29" l="1"/>
  <c r="Q29" i="29"/>
  <c r="P29" i="29"/>
  <c r="R28" i="29"/>
  <c r="Q28" i="29"/>
  <c r="P28" i="29"/>
  <c r="F28" i="29"/>
  <c r="C28" i="29"/>
  <c r="R27" i="29"/>
  <c r="Q27" i="29"/>
  <c r="P27" i="29"/>
  <c r="D27" i="29"/>
  <c r="R26" i="29"/>
  <c r="Q26" i="29"/>
  <c r="P26" i="29"/>
  <c r="D26" i="29"/>
  <c r="R25" i="29"/>
  <c r="Q25" i="29"/>
  <c r="P25" i="29"/>
  <c r="D25" i="29"/>
  <c r="R24" i="29"/>
  <c r="Q24" i="29"/>
  <c r="P24" i="29"/>
  <c r="D24" i="29"/>
  <c r="R23" i="29"/>
  <c r="Q23" i="29"/>
  <c r="P23" i="29"/>
  <c r="D23" i="29"/>
  <c r="R22" i="29"/>
  <c r="Q22" i="29"/>
  <c r="P22" i="29"/>
  <c r="D22" i="29"/>
  <c r="R21" i="29"/>
  <c r="Q21" i="29"/>
  <c r="P21" i="29"/>
  <c r="D21" i="29"/>
  <c r="R20" i="29"/>
  <c r="Q20" i="29"/>
  <c r="P20" i="29"/>
  <c r="D20" i="29"/>
  <c r="R19" i="29"/>
  <c r="Q19" i="29"/>
  <c r="P19" i="29"/>
  <c r="D19" i="29"/>
  <c r="R18" i="29"/>
  <c r="Q18" i="29"/>
  <c r="P18" i="29"/>
  <c r="D18" i="29"/>
  <c r="R17" i="29"/>
  <c r="Q17" i="29"/>
  <c r="P17" i="29"/>
  <c r="D17" i="29"/>
  <c r="R16" i="29"/>
  <c r="Q16" i="29"/>
  <c r="P16" i="29"/>
  <c r="D16" i="29"/>
  <c r="R15" i="29"/>
  <c r="Q15" i="29"/>
  <c r="P15" i="29"/>
  <c r="D15" i="29"/>
  <c r="R14" i="29"/>
  <c r="Q14" i="29"/>
  <c r="P14" i="29"/>
  <c r="D14" i="29"/>
  <c r="D28" i="29" s="1"/>
  <c r="R13" i="29"/>
  <c r="Q13" i="29"/>
  <c r="P13" i="29"/>
  <c r="F13" i="29"/>
  <c r="R12" i="29"/>
  <c r="Q12" i="29"/>
  <c r="P12" i="29"/>
  <c r="R11" i="29"/>
  <c r="Q11" i="29"/>
  <c r="P11" i="29"/>
  <c r="F11" i="29"/>
  <c r="F32" i="29" l="1"/>
  <c r="F24" i="23"/>
  <c r="F30" i="23" s="1"/>
  <c r="D24" i="23"/>
  <c r="C24" i="23"/>
  <c r="E21" i="20"/>
  <c r="C21" i="20"/>
  <c r="D13" i="20"/>
  <c r="F13" i="20" l="1"/>
  <c r="D14" i="20"/>
  <c r="F14" i="20" s="1"/>
  <c r="F21" i="20" l="1"/>
  <c r="D21" i="20"/>
  <c r="F13" i="39"/>
  <c r="D13" i="39"/>
  <c r="C13" i="39"/>
  <c r="S12" i="39"/>
  <c r="R12" i="39"/>
  <c r="Q12" i="39"/>
  <c r="P12" i="39"/>
  <c r="F18" i="34"/>
  <c r="D18" i="34"/>
  <c r="C18" i="34"/>
  <c r="S17" i="34"/>
  <c r="R17" i="34"/>
  <c r="Q17" i="34"/>
  <c r="P17" i="34"/>
  <c r="S13" i="34"/>
  <c r="R13" i="34"/>
  <c r="Q13" i="34"/>
  <c r="P13" i="34"/>
  <c r="S12" i="34"/>
  <c r="R12" i="34"/>
  <c r="Q12" i="34"/>
  <c r="P12" i="34"/>
  <c r="C30" i="11" l="1"/>
  <c r="S29" i="11"/>
  <c r="R29" i="11"/>
  <c r="Q29" i="11"/>
  <c r="P29" i="11"/>
  <c r="D29" i="11"/>
  <c r="D28" i="11"/>
  <c r="D27" i="11"/>
  <c r="D26" i="11"/>
  <c r="D25" i="11"/>
  <c r="S24" i="11"/>
  <c r="R24" i="11"/>
  <c r="Q24" i="11"/>
  <c r="P24" i="11"/>
  <c r="D24" i="11"/>
  <c r="D23" i="11"/>
  <c r="F20" i="11"/>
  <c r="D20" i="11"/>
  <c r="F19" i="11"/>
  <c r="D19" i="11"/>
  <c r="F18" i="11"/>
  <c r="D18" i="11"/>
  <c r="F17" i="11"/>
  <c r="D17" i="11"/>
  <c r="F16" i="11"/>
  <c r="D16" i="11"/>
  <c r="F15" i="11"/>
  <c r="D15" i="11"/>
  <c r="S14" i="11"/>
  <c r="R14" i="11"/>
  <c r="Q14" i="11"/>
  <c r="P14" i="11"/>
  <c r="F14" i="11"/>
  <c r="F13" i="11"/>
  <c r="S12" i="11"/>
  <c r="R12" i="11"/>
  <c r="Q12" i="11"/>
  <c r="P12" i="11"/>
  <c r="F12" i="11"/>
  <c r="D12" i="11"/>
  <c r="D30" i="11" s="1"/>
  <c r="F30" i="11" s="1"/>
  <c r="F30" i="38" l="1"/>
  <c r="C30" i="38"/>
  <c r="S29" i="38"/>
  <c r="R29" i="38"/>
  <c r="Q29" i="38"/>
  <c r="P29" i="38"/>
  <c r="S24" i="38"/>
  <c r="R24" i="38"/>
  <c r="Q24" i="38"/>
  <c r="P24" i="38"/>
  <c r="S14" i="38"/>
  <c r="R14" i="38"/>
  <c r="Q14" i="38"/>
  <c r="P14" i="38"/>
  <c r="S12" i="38"/>
  <c r="R12" i="38"/>
  <c r="Q12" i="38"/>
  <c r="P12" i="38"/>
  <c r="E37" i="4" l="1"/>
  <c r="F37" i="4"/>
  <c r="D37" i="4"/>
  <c r="E33" i="4"/>
  <c r="F33" i="4"/>
  <c r="D33" i="4"/>
  <c r="E32" i="4"/>
  <c r="F32" i="4"/>
  <c r="D32" i="4"/>
  <c r="F26" i="4"/>
  <c r="D26" i="4"/>
  <c r="F24" i="4"/>
  <c r="D24" i="4"/>
  <c r="D25" i="4"/>
  <c r="D23" i="4"/>
  <c r="D20" i="4"/>
  <c r="D5" i="4"/>
  <c r="F5" i="4" s="1"/>
  <c r="F13" i="4"/>
  <c r="D11" i="4"/>
  <c r="F11" i="4" s="1"/>
  <c r="G26" i="4" s="1"/>
  <c r="F12" i="4"/>
  <c r="D10" i="4"/>
  <c r="F10" i="4" s="1"/>
  <c r="D9" i="4"/>
  <c r="F9" i="4" s="1"/>
  <c r="F4" i="4"/>
  <c r="G33" i="4" s="1"/>
  <c r="D8" i="4"/>
  <c r="F8" i="4" s="1"/>
  <c r="G25" i="4" s="1"/>
  <c r="D7" i="4"/>
  <c r="F7" i="4" s="1"/>
  <c r="F3" i="4"/>
  <c r="F2" i="4"/>
  <c r="D6" i="4"/>
  <c r="F6" i="4" s="1"/>
  <c r="G24" i="4" l="1"/>
  <c r="G32" i="4"/>
  <c r="G37" i="4"/>
  <c r="G23" i="4"/>
  <c r="E20" i="4"/>
  <c r="E23" i="4"/>
  <c r="G20" i="4"/>
  <c r="E25" i="4"/>
  <c r="E24" i="4"/>
  <c r="E26" i="4"/>
  <c r="F12" i="3" l="1"/>
  <c r="D13" i="3"/>
  <c r="F13" i="3" s="1"/>
  <c r="F14" i="3"/>
  <c r="D15" i="3"/>
  <c r="F15" i="3" s="1"/>
  <c r="F16" i="3"/>
  <c r="D17" i="3"/>
  <c r="F17" i="3" s="1"/>
  <c r="F18" i="3"/>
  <c r="F19" i="3"/>
  <c r="F20" i="3"/>
  <c r="F21" i="3"/>
  <c r="D22" i="3"/>
  <c r="F22" i="3" s="1"/>
  <c r="F23" i="3"/>
  <c r="F24" i="3"/>
  <c r="F25" i="3"/>
  <c r="F26" i="3"/>
  <c r="F27" i="3"/>
  <c r="F28" i="3"/>
  <c r="F29" i="3"/>
  <c r="F30" i="3"/>
  <c r="F31" i="3"/>
  <c r="D12" i="3"/>
  <c r="D14" i="3"/>
  <c r="D16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C32" i="3"/>
  <c r="S31" i="3"/>
  <c r="R31" i="3"/>
  <c r="Q31" i="3"/>
  <c r="P31" i="3"/>
  <c r="S30" i="3"/>
  <c r="R30" i="3"/>
  <c r="Q30" i="3"/>
  <c r="P30" i="3"/>
  <c r="S29" i="3"/>
  <c r="R29" i="3"/>
  <c r="Q29" i="3"/>
  <c r="P29" i="3"/>
  <c r="S28" i="3"/>
  <c r="R28" i="3"/>
  <c r="Q28" i="3"/>
  <c r="P28" i="3"/>
  <c r="S27" i="3"/>
  <c r="R27" i="3"/>
  <c r="Q27" i="3"/>
  <c r="P27" i="3"/>
  <c r="S26" i="3"/>
  <c r="R26" i="3"/>
  <c r="Q26" i="3"/>
  <c r="P26" i="3"/>
  <c r="S25" i="3"/>
  <c r="R25" i="3"/>
  <c r="Q25" i="3"/>
  <c r="P25" i="3"/>
  <c r="S24" i="3"/>
  <c r="R24" i="3"/>
  <c r="Q24" i="3"/>
  <c r="P24" i="3"/>
  <c r="S23" i="3"/>
  <c r="R23" i="3"/>
  <c r="Q23" i="3"/>
  <c r="P23" i="3"/>
  <c r="S22" i="3"/>
  <c r="R22" i="3"/>
  <c r="Q22" i="3"/>
  <c r="P22" i="3"/>
  <c r="S21" i="3"/>
  <c r="R21" i="3"/>
  <c r="Q21" i="3"/>
  <c r="P21" i="3"/>
  <c r="S20" i="3"/>
  <c r="R20" i="3"/>
  <c r="Q20" i="3"/>
  <c r="P20" i="3"/>
  <c r="S19" i="3"/>
  <c r="R19" i="3"/>
  <c r="Q19" i="3"/>
  <c r="P19" i="3"/>
  <c r="S18" i="3"/>
  <c r="R18" i="3"/>
  <c r="Q18" i="3"/>
  <c r="P18" i="3"/>
  <c r="S17" i="3"/>
  <c r="R17" i="3"/>
  <c r="Q17" i="3"/>
  <c r="P17" i="3"/>
  <c r="S16" i="3"/>
  <c r="R16" i="3"/>
  <c r="Q16" i="3"/>
  <c r="P16" i="3"/>
  <c r="S15" i="3"/>
  <c r="R15" i="3"/>
  <c r="Q15" i="3"/>
  <c r="P15" i="3"/>
  <c r="S14" i="3"/>
  <c r="R14" i="3"/>
  <c r="Q14" i="3"/>
  <c r="P14" i="3"/>
  <c r="S13" i="3"/>
  <c r="R13" i="3"/>
  <c r="Q13" i="3"/>
  <c r="P13" i="3"/>
  <c r="S12" i="3"/>
  <c r="R12" i="3"/>
  <c r="Q12" i="3"/>
  <c r="P12" i="3"/>
  <c r="D32" i="3" l="1"/>
  <c r="F3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BEF6D1FA-B947-4B59-ABAC-E6BD7F930F6C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AEE2AB95-126F-46BF-8AE7-93E240CE71E0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5045C129-6CA9-431E-9E9C-4812437EDDDD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  <comment ref="E5" authorId="0" shapeId="0" xr:uid="{5467D099-A0E0-4324-9373-CF1777F81533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10th of the month (Natwest); 11th of the month (Barclaycard)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5F4099B6-CF23-467C-BCF7-A9E4A68DCA28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  <comment ref="E5" authorId="0" shapeId="0" xr:uid="{71DAFCB7-5889-4ECF-940B-49CFEFAA973D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10th of the month (Natwest); 11th of the month (Barclaycard)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61C638FD-423F-46E1-A917-3AA017293378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  <comment ref="E5" authorId="0" shapeId="0" xr:uid="{089302E6-CD32-43A1-8672-BBEE13E60DB5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10th of the month (Natwest); 11th of the month (Barclaycard)</t>
        </r>
      </text>
    </comment>
  </commentList>
</comments>
</file>

<file path=xl/sharedStrings.xml><?xml version="1.0" encoding="utf-8"?>
<sst xmlns="http://schemas.openxmlformats.org/spreadsheetml/2006/main" count="1210" uniqueCount="277">
  <si>
    <t>CARD:</t>
  </si>
  <si>
    <t>BARCLAYCARD</t>
  </si>
  <si>
    <t>USER:</t>
  </si>
  <si>
    <t xml:space="preserve">Dates Covered </t>
  </si>
  <si>
    <t>from:</t>
  </si>
  <si>
    <t>to:</t>
  </si>
  <si>
    <t xml:space="preserve">Date </t>
  </si>
  <si>
    <t>VAT</t>
  </si>
  <si>
    <t>Gross</t>
  </si>
  <si>
    <t>Manual VAT</t>
  </si>
  <si>
    <t>Net</t>
  </si>
  <si>
    <t>Account Code</t>
  </si>
  <si>
    <t xml:space="preserve">Department </t>
  </si>
  <si>
    <t>Description</t>
  </si>
  <si>
    <t>Supplier</t>
  </si>
  <si>
    <t>Merchant Category</t>
  </si>
  <si>
    <t xml:space="preserve">of </t>
  </si>
  <si>
    <t>Code</t>
  </si>
  <si>
    <t>Amount</t>
  </si>
  <si>
    <t>Override</t>
  </si>
  <si>
    <t xml:space="preserve">incurring the </t>
  </si>
  <si>
    <t>Summary of the purpose of the expenditure</t>
  </si>
  <si>
    <t>e.g. computers, software etc</t>
  </si>
  <si>
    <t>Transaction</t>
  </si>
  <si>
    <t>S, E, Z, O</t>
  </si>
  <si>
    <t>£</t>
  </si>
  <si>
    <t>CCentre</t>
  </si>
  <si>
    <t>ACode</t>
  </si>
  <si>
    <t>Classification</t>
  </si>
  <si>
    <t>expenditure</t>
  </si>
  <si>
    <t>T</t>
  </si>
  <si>
    <t>O</t>
  </si>
  <si>
    <t>Amazon</t>
  </si>
  <si>
    <t>Z</t>
  </si>
  <si>
    <t>Totals</t>
  </si>
  <si>
    <t>VAT indicators</t>
  </si>
  <si>
    <t>E</t>
  </si>
  <si>
    <t>Exempt</t>
  </si>
  <si>
    <t>Outside Scope</t>
  </si>
  <si>
    <t>S</t>
  </si>
  <si>
    <t>Standard Rated</t>
  </si>
  <si>
    <t>Zero Rated</t>
  </si>
  <si>
    <t>CORPORATE CARD</t>
  </si>
  <si>
    <t>Mrs Rita Hall</t>
  </si>
  <si>
    <t>Order</t>
  </si>
  <si>
    <t>No</t>
  </si>
  <si>
    <t>eg: Name, Item, event &amp; venue,</t>
  </si>
  <si>
    <t>PA</t>
  </si>
  <si>
    <t>CC</t>
  </si>
  <si>
    <t>AC</t>
  </si>
  <si>
    <t>JOB</t>
  </si>
  <si>
    <t>CF2149</t>
  </si>
  <si>
    <t>CISM Review 2011 Manual &amp; Q &amp; As</t>
  </si>
  <si>
    <t>itgovernance</t>
  </si>
  <si>
    <t>VAT only on shipping</t>
  </si>
  <si>
    <t>CF2158</t>
  </si>
  <si>
    <t>Battery for Phone</t>
  </si>
  <si>
    <t>CF2165</t>
  </si>
  <si>
    <t>Gliders for DB</t>
  </si>
  <si>
    <t>Style Direct Furniture</t>
  </si>
  <si>
    <t>CF2185</t>
  </si>
  <si>
    <t>ICT Subscription to web Site</t>
  </si>
  <si>
    <t>Experts Exchange USA</t>
  </si>
  <si>
    <t>CF2141</t>
  </si>
  <si>
    <t>Accomodation for xyz, 3 nights</t>
  </si>
  <si>
    <t>Travelodge</t>
  </si>
  <si>
    <t>CF2156</t>
  </si>
  <si>
    <t>LPT renewal fees</t>
  </si>
  <si>
    <t>EC-Council Int. Ltd  USA</t>
  </si>
  <si>
    <t>CF2143</t>
  </si>
  <si>
    <t>New Book for xyz</t>
  </si>
  <si>
    <t>CF2167</t>
  </si>
  <si>
    <t>Xyz - Rail Fare - to abc</t>
  </si>
  <si>
    <t>South Western Trains</t>
  </si>
  <si>
    <t>CF2137</t>
  </si>
  <si>
    <t>30 sheets foam board</t>
  </si>
  <si>
    <t>The Foamboard Store</t>
  </si>
  <si>
    <t>cc</t>
  </si>
  <si>
    <t>GL</t>
  </si>
  <si>
    <t>20.07.17</t>
  </si>
  <si>
    <t>21.07.17</t>
  </si>
  <si>
    <t>26.07.17</t>
  </si>
  <si>
    <t>o</t>
  </si>
  <si>
    <t>15.07.17</t>
  </si>
  <si>
    <t>s</t>
  </si>
  <si>
    <t>29.07.17</t>
  </si>
  <si>
    <t>31.07.17</t>
  </si>
  <si>
    <t>04.08.17</t>
  </si>
  <si>
    <t>z</t>
  </si>
  <si>
    <t>gross</t>
  </si>
  <si>
    <t xml:space="preserve">vat </t>
  </si>
  <si>
    <t>net</t>
  </si>
  <si>
    <t>standard</t>
  </si>
  <si>
    <t>outside</t>
  </si>
  <si>
    <t>x=zero</t>
  </si>
  <si>
    <t>Theatre</t>
  </si>
  <si>
    <t>11BAR</t>
  </si>
  <si>
    <t>R</t>
  </si>
  <si>
    <t>Reduced rated</t>
  </si>
  <si>
    <t xml:space="preserve"> </t>
  </si>
  <si>
    <t>Facebook</t>
  </si>
  <si>
    <t>Advertising</t>
  </si>
  <si>
    <t>JWS</t>
  </si>
  <si>
    <t>Barclaycard - Procurement Card</t>
  </si>
  <si>
    <t>Subscription</t>
  </si>
  <si>
    <t>Booker</t>
  </si>
  <si>
    <t>Communications &amp; Engagement</t>
  </si>
  <si>
    <t>iStock</t>
  </si>
  <si>
    <t>Housing</t>
  </si>
  <si>
    <t>Greenspace</t>
  </si>
  <si>
    <t>Wilko</t>
  </si>
  <si>
    <t>DVLA</t>
  </si>
  <si>
    <t>Google</t>
  </si>
  <si>
    <t>Gross Amount</t>
  </si>
  <si>
    <t>VAT Amount</t>
  </si>
  <si>
    <t>Net Amount</t>
  </si>
  <si>
    <t>Family Support - Syrian Resettlement</t>
  </si>
  <si>
    <t>RMAFGHAN UKRS TEAM (RE-CHARGE)</t>
  </si>
  <si>
    <t>to</t>
  </si>
  <si>
    <t>SSE</t>
  </si>
  <si>
    <t>Utility Bill</t>
  </si>
  <si>
    <t>Utilities</t>
  </si>
  <si>
    <t>Projects</t>
  </si>
  <si>
    <t>Retail</t>
  </si>
  <si>
    <t>Theatre Marketing</t>
  </si>
  <si>
    <t>Event and show promotion</t>
  </si>
  <si>
    <t>Marketing</t>
  </si>
  <si>
    <t>FRONT</t>
  </si>
  <si>
    <t xml:space="preserve">Monthly Spotify payment </t>
  </si>
  <si>
    <t>Spotify</t>
  </si>
  <si>
    <t>Music</t>
  </si>
  <si>
    <t>Parking Services</t>
  </si>
  <si>
    <t>Car Parking</t>
  </si>
  <si>
    <t>new V5C for RO06GXT</t>
  </si>
  <si>
    <t>V5C DOCUMENT</t>
  </si>
  <si>
    <t>10/05/22</t>
  </si>
  <si>
    <t>Family Support</t>
  </si>
  <si>
    <t>Payment of Judo club memebrship for 1 month</t>
  </si>
  <si>
    <t>Camberley Judo Club</t>
  </si>
  <si>
    <t>judo membership</t>
  </si>
  <si>
    <t>White goods for new property</t>
  </si>
  <si>
    <t>AO</t>
  </si>
  <si>
    <t>fridge/freezer, washing machine, cooker</t>
  </si>
  <si>
    <t>Various home furnishings for new property</t>
  </si>
  <si>
    <t>Ikea</t>
  </si>
  <si>
    <t>various home furnishings including beds, mattresses, wardrobes, crockery etc</t>
  </si>
  <si>
    <t>credit due to missing item</t>
  </si>
  <si>
    <t>10/05/2022</t>
  </si>
  <si>
    <t>ASDA</t>
  </si>
  <si>
    <t>Food</t>
  </si>
  <si>
    <t>GROCERIES</t>
  </si>
  <si>
    <t>0</t>
  </si>
  <si>
    <t>ON ELIZAS PHONE - ELIZA ABSENT</t>
  </si>
  <si>
    <t>EE TOP UP VESTA</t>
  </si>
  <si>
    <t>PHONE CARD CALLS</t>
  </si>
  <si>
    <t>APCOA -HAL-SS T2</t>
  </si>
  <si>
    <t xml:space="preserve">AUTOBILE PARKING LOTS </t>
  </si>
  <si>
    <t>M&amp;S SIMPLY FOOD</t>
  </si>
  <si>
    <t>CAFE NERO</t>
  </si>
  <si>
    <t xml:space="preserve">FOOD </t>
  </si>
  <si>
    <t>BT CONSUMER SALES</t>
  </si>
  <si>
    <t>CARD CALLS</t>
  </si>
  <si>
    <t>LEBARA MOBILE LIMITED</t>
  </si>
  <si>
    <t>AO RETAIL</t>
  </si>
  <si>
    <t>HOUSEHOLD APPLIANCES</t>
  </si>
  <si>
    <t>05.05.22</t>
  </si>
  <si>
    <t>00510</t>
  </si>
  <si>
    <t>paddlocks</t>
  </si>
  <si>
    <t>Security</t>
  </si>
  <si>
    <t>10.05.22</t>
  </si>
  <si>
    <t>Leased vehicle 1 MOT</t>
  </si>
  <si>
    <t xml:space="preserve">Bulldog Twyford </t>
  </si>
  <si>
    <t>Vehicle MOT</t>
  </si>
  <si>
    <t>Leased vehicle 2 MOT</t>
  </si>
  <si>
    <t>12.04.22</t>
  </si>
  <si>
    <t>Utility meter top up for Flat 10 CC</t>
  </si>
  <si>
    <t>Utility Meter top up for Flat 10 CC</t>
  </si>
  <si>
    <t>Coffee purchase for 1-1</t>
  </si>
  <si>
    <t>Costa</t>
  </si>
  <si>
    <t>Consumables</t>
  </si>
  <si>
    <t>C05</t>
  </si>
  <si>
    <t>Environment &amp; Community - Housing</t>
  </si>
  <si>
    <t>Stage 2 vehicle crossover payement for 50 Eaton Road</t>
  </si>
  <si>
    <t>Surrey CC</t>
  </si>
  <si>
    <t>Statutory Bodies</t>
  </si>
  <si>
    <t>19.5.2022</t>
  </si>
  <si>
    <t>Resuable bags for SHBC. Total is 129 - split between 2 codes</t>
  </si>
  <si>
    <t>J&amp;HM Dickinson</t>
  </si>
  <si>
    <t>Industrial Supplies not elsewhere</t>
  </si>
  <si>
    <t>26.4.2022</t>
  </si>
  <si>
    <t>x2 packs 500 envelopes for flats project. Split across 4 codes. Total cost 24.20</t>
  </si>
  <si>
    <t>29.4.2022</t>
  </si>
  <si>
    <t>Rubber trim for Reigate modifications. Split across 2 budget codes. NOT VAT registered.</t>
  </si>
  <si>
    <t>Phoenix Suppliers</t>
  </si>
  <si>
    <t>Lumber and building</t>
  </si>
  <si>
    <t>Vyond Premium Annual</t>
  </si>
  <si>
    <t>Go Animate/Vyond</t>
  </si>
  <si>
    <t xml:space="preserve"> iStock Signature Subscription</t>
  </si>
  <si>
    <t xml:space="preserve">Advertising - Own Your Impact </t>
  </si>
  <si>
    <t>Yell Limited</t>
  </si>
  <si>
    <t>Ongoing comms - Own Your Impact</t>
  </si>
  <si>
    <t>Projects Team</t>
  </si>
  <si>
    <t>£369.75 - Second class stamps</t>
  </si>
  <si>
    <t>Supplies</t>
  </si>
  <si>
    <t>SPLIT</t>
  </si>
  <si>
    <t>15.04.22</t>
  </si>
  <si>
    <t>see colum at end "split"</t>
  </si>
  <si>
    <t>£55.96 449/4200; £7.36 206/4020/20603; £536.68 112/4207</t>
  </si>
  <si>
    <t>26.04.22</t>
  </si>
  <si>
    <t>£196.11  449 / 4200; £103.27  206 / 4020 / 20603; £400.62  112 / 4207</t>
  </si>
  <si>
    <t>30.04.22</t>
  </si>
  <si>
    <t>0.00</t>
  </si>
  <si>
    <t>£3.89 449 / 4200; £23.13  206 / 4020 / 20603; £103.98 112 / 4207</t>
  </si>
  <si>
    <t>06.05.22</t>
  </si>
  <si>
    <t>448</t>
  </si>
  <si>
    <t>4225</t>
  </si>
  <si>
    <t>Mayoralty</t>
  </si>
  <si>
    <t>Floral displays and flower gifts at Annual Council and Mayor Making</t>
  </si>
  <si>
    <t>Longacres</t>
  </si>
  <si>
    <t>Floral displays/flowers</t>
  </si>
  <si>
    <t>Grab Bags for bar sales</t>
  </si>
  <si>
    <t>Hancocks</t>
  </si>
  <si>
    <t>Drink stock for bar sales</t>
  </si>
  <si>
    <t>Drink</t>
  </si>
  <si>
    <t>Museum</t>
  </si>
  <si>
    <t>Cleaning materials</t>
  </si>
  <si>
    <t>Cleaning supplies</t>
  </si>
  <si>
    <t>PARTY</t>
  </si>
  <si>
    <t>Party decorations for party</t>
  </si>
  <si>
    <t>Party Hub</t>
  </si>
  <si>
    <t>Decorations</t>
  </si>
  <si>
    <t>Food for kids party</t>
  </si>
  <si>
    <t>Sainsburys</t>
  </si>
  <si>
    <t>Y</t>
  </si>
  <si>
    <t>Eliza Ward</t>
  </si>
  <si>
    <t>GROCERIES / REFRESHMENTS</t>
  </si>
  <si>
    <t xml:space="preserve">GROCERIES </t>
  </si>
  <si>
    <t>PARKING TERMINAL 2  - FAMILY COLLECTION</t>
  </si>
  <si>
    <t>REFRESHMENTS</t>
  </si>
  <si>
    <t>PHONE TOP UP CARD</t>
  </si>
  <si>
    <t>NO RECEIPT BUT CREDITED BACK DELIVERY CHARGE</t>
  </si>
  <si>
    <t>CREDITED BACK DELIVERY CHARRGE</t>
  </si>
  <si>
    <t>4202</t>
  </si>
  <si>
    <t>Legal</t>
  </si>
  <si>
    <t xml:space="preserve">100 Plastic Mailing Bags </t>
  </si>
  <si>
    <t>Stationery</t>
  </si>
  <si>
    <t>2006</t>
  </si>
  <si>
    <t>Facilities</t>
  </si>
  <si>
    <t xml:space="preserve">Ebay </t>
  </si>
  <si>
    <t>Maintenance</t>
  </si>
  <si>
    <t>2001</t>
  </si>
  <si>
    <t>Corporate Property</t>
  </si>
  <si>
    <t xml:space="preserve">Installation of Gas Meter at Hudson House, Frimley * </t>
  </si>
  <si>
    <t xml:space="preserve">Utility Site Services </t>
  </si>
  <si>
    <t xml:space="preserve">Utility Services </t>
  </si>
  <si>
    <t xml:space="preserve">Connaught Court </t>
  </si>
  <si>
    <t>White flexible waste pipe</t>
  </si>
  <si>
    <t>B&amp;Q</t>
  </si>
  <si>
    <t xml:space="preserve">Pack of 10 Fire Alarm call point keys </t>
  </si>
  <si>
    <t xml:space="preserve">The Safety Centre </t>
  </si>
  <si>
    <t>2111</t>
  </si>
  <si>
    <t xml:space="preserve">Public Offices </t>
  </si>
  <si>
    <t xml:space="preserve">Outstanding Gas Bill </t>
  </si>
  <si>
    <t>BW Legal</t>
  </si>
  <si>
    <t xml:space="preserve">6 x Toilet Seats </t>
  </si>
  <si>
    <t xml:space="preserve">4 x Toilet Seat hinge packs </t>
  </si>
  <si>
    <t>Gas disconnenction at 6 Doman Rd **</t>
  </si>
  <si>
    <t>Dual Energy</t>
  </si>
  <si>
    <t>4020</t>
  </si>
  <si>
    <t>Covid</t>
  </si>
  <si>
    <t xml:space="preserve">Face Masks </t>
  </si>
  <si>
    <t xml:space="preserve">Medisave </t>
  </si>
  <si>
    <t>One Shot Drain Unblocker</t>
  </si>
  <si>
    <t>Homecare Essentials</t>
  </si>
  <si>
    <t>* Awaiting correct invoice</t>
  </si>
  <si>
    <t>** Awaiting an invoice</t>
  </si>
  <si>
    <t xml:space="preserve">Tap descaling devices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</si>
</sst>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164" formatCode="00"/>
    <numFmt numFmtId="165" formatCode="000"/>
    <numFmt numFmtId="166" formatCode="00000"/>
    <numFmt numFmtId="167" formatCode="[$-409]d\-mmm\-yy;@"/>
    <numFmt numFmtId="168" formatCode="d\ mmm\ yyyy\ hh:mm"/>
    <numFmt numFmtId="169" formatCode="d&quot;-&quot;mmm&quot;-&quot;yy"/>
    <numFmt numFmtId="170" formatCode="&quot;£&quot;#,##0.00"/>
  </numFmts>
  <fonts count="25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8"/>
      <name val="Helvetica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Arial"/>
      <family val="2"/>
    </font>
    <font>
      <sz val="12"/>
      <color rgb="FF0D0D0D"/>
      <name val="Times New Roman"/>
      <family val="1"/>
    </font>
    <font>
      <sz val="12"/>
      <color rgb="FF000000"/>
      <name val="Times New Roman"/>
      <family val="1"/>
    </font>
    <font>
      <sz val="9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1"/>
      <color rgb="FF444444"/>
      <name val="Calibri"/>
      <family val="2"/>
      <charset val="1"/>
    </font>
    <font>
      <sz val="12"/>
      <color rgb="FF000000"/>
      <name val="Calibri"/>
      <family val="2"/>
    </font>
    <font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10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</borders>
  <cellStyleXfs count="5">
    <xf numFmtId="0" fontId="0" fillId="0" borderId="0"/>
    <xf numFmtId="0" fontId="3" fillId="0" borderId="0"/>
    <xf numFmtId="0" fontId="8" fillId="0" borderId="0"/>
    <xf numFmtId="0" fontId="6" fillId="0" borderId="0"/>
    <xf numFmtId="0" fontId="9" fillId="0" borderId="0" applyNumberFormat="0" applyFill="0" applyBorder="0" applyProtection="0">
      <alignment vertical="top" wrapText="1"/>
    </xf>
  </cellStyleXfs>
  <cellXfs count="508">
    <xf numFmtId="0" fontId="0" fillId="0" borderId="0" xfId="0"/>
    <xf numFmtId="0" fontId="0" fillId="0" borderId="1" xfId="0" applyFill="1" applyBorder="1" applyAlignment="1"/>
    <xf numFmtId="0" fontId="1" fillId="0" borderId="2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3" xfId="0" applyFont="1" applyFill="1" applyBorder="1" applyAlignment="1" applyProtection="1"/>
    <xf numFmtId="0" fontId="0" fillId="0" borderId="0" xfId="0" applyFill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5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14" xfId="0" applyFill="1" applyBorder="1" applyProtection="1"/>
    <xf numFmtId="0" fontId="0" fillId="0" borderId="15" xfId="0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4" fontId="0" fillId="0" borderId="2" xfId="0" applyNumberFormat="1" applyFill="1" applyBorder="1" applyProtection="1">
      <protection locked="0"/>
    </xf>
    <xf numFmtId="4" fontId="0" fillId="0" borderId="2" xfId="0" applyNumberFormat="1" applyFill="1" applyBorder="1" applyProtection="1"/>
    <xf numFmtId="164" fontId="2" fillId="0" borderId="2" xfId="1" applyNumberFormat="1" applyFont="1" applyFill="1" applyBorder="1" applyAlignment="1" applyProtection="1">
      <alignment horizontal="center"/>
      <protection locked="0"/>
    </xf>
    <xf numFmtId="165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4" fontId="0" fillId="0" borderId="18" xfId="0" applyNumberFormat="1" applyFill="1" applyBorder="1" applyProtection="1"/>
    <xf numFmtId="4" fontId="1" fillId="0" borderId="19" xfId="0" applyNumberFormat="1" applyFont="1" applyFill="1" applyBorder="1" applyProtection="1"/>
    <xf numFmtId="0" fontId="0" fillId="0" borderId="18" xfId="0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0" fontId="0" fillId="0" borderId="22" xfId="0" applyFill="1" applyBorder="1" applyProtection="1"/>
    <xf numFmtId="0" fontId="0" fillId="0" borderId="23" xfId="0" applyFill="1" applyBorder="1" applyProtection="1"/>
    <xf numFmtId="164" fontId="2" fillId="0" borderId="2" xfId="1" applyNumberFormat="1" applyFont="1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167" fontId="1" fillId="0" borderId="2" xfId="0" applyNumberFormat="1" applyFont="1" applyFill="1" applyBorder="1" applyAlignment="1" applyProtection="1">
      <alignment horizontal="center"/>
      <protection locked="0"/>
    </xf>
    <xf numFmtId="1" fontId="6" fillId="0" borderId="2" xfId="0" applyNumberFormat="1" applyFont="1" applyFill="1" applyBorder="1" applyProtection="1"/>
    <xf numFmtId="14" fontId="0" fillId="0" borderId="17" xfId="0" applyNumberFormat="1" applyFill="1" applyBorder="1" applyProtection="1">
      <protection locked="0"/>
    </xf>
    <xf numFmtId="4" fontId="0" fillId="0" borderId="2" xfId="0" applyNumberFormat="1" applyFill="1" applyBorder="1" applyAlignment="1" applyProtection="1">
      <protection locked="0"/>
    </xf>
    <xf numFmtId="4" fontId="6" fillId="0" borderId="25" xfId="0" applyNumberFormat="1" applyFont="1" applyFill="1" applyBorder="1" applyProtection="1"/>
    <xf numFmtId="1" fontId="6" fillId="0" borderId="17" xfId="0" applyNumberFormat="1" applyFont="1" applyFill="1" applyBorder="1" applyProtection="1"/>
    <xf numFmtId="0" fontId="1" fillId="0" borderId="25" xfId="0" applyFont="1" applyFill="1" applyBorder="1" applyAlignment="1" applyProtection="1"/>
    <xf numFmtId="0" fontId="1" fillId="0" borderId="7" xfId="0" applyFont="1" applyFill="1" applyBorder="1" applyAlignment="1" applyProtection="1"/>
    <xf numFmtId="4" fontId="0" fillId="0" borderId="0" xfId="0" applyNumberFormat="1"/>
    <xf numFmtId="4" fontId="0" fillId="2" borderId="2" xfId="0" applyNumberFormat="1" applyFill="1" applyBorder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4" fontId="0" fillId="3" borderId="2" xfId="0" applyNumberFormat="1" applyFill="1" applyBorder="1" applyProtection="1"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1" fontId="6" fillId="0" borderId="2" xfId="0" applyNumberFormat="1" applyFont="1" applyBorder="1"/>
    <xf numFmtId="49" fontId="10" fillId="4" borderId="50" xfId="0" applyNumberFormat="1" applyFont="1" applyFill="1" applyBorder="1" applyAlignment="1">
      <alignment horizontal="center" wrapText="1"/>
    </xf>
    <xf numFmtId="49" fontId="10" fillId="4" borderId="50" xfId="0" applyNumberFormat="1" applyFont="1" applyFill="1" applyBorder="1" applyAlignment="1">
      <alignment horizontal="right"/>
    </xf>
    <xf numFmtId="49" fontId="10" fillId="4" borderId="67" xfId="0" applyNumberFormat="1" applyFont="1" applyFill="1" applyBorder="1" applyAlignment="1">
      <alignment horizontal="center"/>
    </xf>
    <xf numFmtId="49" fontId="10" fillId="4" borderId="68" xfId="0" applyNumberFormat="1" applyFont="1" applyFill="1" applyBorder="1" applyAlignment="1">
      <alignment horizontal="center"/>
    </xf>
    <xf numFmtId="49" fontId="10" fillId="4" borderId="72" xfId="0" applyNumberFormat="1" applyFont="1" applyFill="1" applyBorder="1" applyAlignment="1">
      <alignment horizontal="center"/>
    </xf>
    <xf numFmtId="49" fontId="10" fillId="4" borderId="73" xfId="0" applyNumberFormat="1" applyFont="1" applyFill="1" applyBorder="1" applyAlignment="1">
      <alignment horizontal="center"/>
    </xf>
    <xf numFmtId="49" fontId="10" fillId="4" borderId="74" xfId="0" applyNumberFormat="1" applyFont="1" applyFill="1" applyBorder="1" applyAlignment="1">
      <alignment horizontal="center"/>
    </xf>
    <xf numFmtId="49" fontId="11" fillId="4" borderId="79" xfId="0" applyNumberFormat="1" applyFont="1" applyFill="1" applyBorder="1" applyAlignment="1">
      <alignment horizontal="center"/>
    </xf>
    <xf numFmtId="49" fontId="12" fillId="4" borderId="50" xfId="0" applyNumberFormat="1" applyFont="1" applyFill="1" applyBorder="1" applyAlignment="1">
      <alignment horizontal="center"/>
    </xf>
    <xf numFmtId="49" fontId="10" fillId="4" borderId="79" xfId="0" applyNumberFormat="1" applyFont="1" applyFill="1" applyBorder="1" applyAlignment="1">
      <alignment horizontal="center"/>
    </xf>
    <xf numFmtId="49" fontId="13" fillId="4" borderId="50" xfId="0" applyNumberFormat="1" applyFont="1" applyFill="1" applyBorder="1" applyAlignment="1">
      <alignment horizontal="center"/>
    </xf>
    <xf numFmtId="49" fontId="13" fillId="4" borderId="50" xfId="0" applyNumberFormat="1" applyFont="1" applyFill="1" applyBorder="1" applyAlignment="1">
      <alignment horizontal="left"/>
    </xf>
    <xf numFmtId="164" fontId="13" fillId="4" borderId="50" xfId="0" applyNumberFormat="1" applyFont="1" applyFill="1" applyBorder="1" applyAlignment="1">
      <alignment horizontal="center"/>
    </xf>
    <xf numFmtId="164" fontId="13" fillId="4" borderId="50" xfId="0" applyNumberFormat="1" applyFont="1" applyFill="1" applyBorder="1" applyAlignment="1">
      <alignment horizontal="left"/>
    </xf>
    <xf numFmtId="0" fontId="1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1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right"/>
    </xf>
    <xf numFmtId="15" fontId="6" fillId="0" borderId="0" xfId="0" applyNumberFormat="1" applyFont="1"/>
    <xf numFmtId="0" fontId="6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42" xfId="0" applyFont="1" applyBorder="1"/>
    <xf numFmtId="0" fontId="0" fillId="0" borderId="15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0" borderId="22" xfId="0" applyBorder="1"/>
    <xf numFmtId="0" fontId="0" fillId="0" borderId="16" xfId="0" applyBorder="1"/>
    <xf numFmtId="0" fontId="0" fillId="0" borderId="14" xfId="0" applyBorder="1"/>
    <xf numFmtId="14" fontId="6" fillId="0" borderId="17" xfId="0" applyNumberFormat="1" applyFont="1" applyBorder="1" applyProtection="1">
      <protection locked="0"/>
    </xf>
    <xf numFmtId="0" fontId="6" fillId="0" borderId="2" xfId="0" applyFont="1" applyBorder="1" applyAlignment="1" applyProtection="1">
      <alignment horizontal="center"/>
      <protection locked="0"/>
    </xf>
    <xf numFmtId="4" fontId="6" fillId="0" borderId="2" xfId="0" applyNumberFormat="1" applyFont="1" applyBorder="1" applyProtection="1">
      <protection locked="0"/>
    </xf>
    <xf numFmtId="1" fontId="6" fillId="0" borderId="35" xfId="0" applyNumberFormat="1" applyFont="1" applyBorder="1"/>
    <xf numFmtId="164" fontId="2" fillId="0" borderId="26" xfId="1" applyNumberFormat="1" applyFont="1" applyBorder="1" applyAlignment="1">
      <alignment horizontal="center"/>
    </xf>
    <xf numFmtId="164" fontId="2" fillId="0" borderId="2" xfId="1" applyNumberFormat="1" applyFont="1" applyBorder="1" applyAlignment="1" applyProtection="1">
      <alignment horizontal="left"/>
      <protection locked="0"/>
    </xf>
    <xf numFmtId="1" fontId="6" fillId="0" borderId="17" xfId="0" applyNumberFormat="1" applyFont="1" applyBorder="1"/>
    <xf numFmtId="14" fontId="0" fillId="0" borderId="17" xfId="0" applyNumberForma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4" fontId="0" fillId="0" borderId="2" xfId="0" applyNumberFormat="1" applyBorder="1" applyProtection="1">
      <protection locked="0"/>
    </xf>
    <xf numFmtId="4" fontId="0" fillId="0" borderId="2" xfId="0" applyNumberFormat="1" applyBorder="1"/>
    <xf numFmtId="4" fontId="1" fillId="0" borderId="19" xfId="0" applyNumberFormat="1" applyFont="1" applyBorder="1"/>
    <xf numFmtId="1" fontId="1" fillId="0" borderId="19" xfId="0" applyNumberFormat="1" applyFont="1" applyBorder="1"/>
    <xf numFmtId="0" fontId="0" fillId="0" borderId="18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42" xfId="0" applyBorder="1"/>
    <xf numFmtId="167" fontId="1" fillId="0" borderId="2" xfId="0" applyNumberFormat="1" applyFont="1" applyBorder="1" applyAlignment="1" applyProtection="1">
      <alignment horizontal="center"/>
      <protection locked="0"/>
    </xf>
    <xf numFmtId="167" fontId="1" fillId="0" borderId="2" xfId="0" applyNumberFormat="1" applyFont="1" applyBorder="1" applyAlignment="1">
      <alignment horizontal="right"/>
    </xf>
    <xf numFmtId="4" fontId="6" fillId="0" borderId="2" xfId="0" applyNumberFormat="1" applyFont="1" applyBorder="1"/>
    <xf numFmtId="164" fontId="2" fillId="0" borderId="2" xfId="2" applyNumberFormat="1" applyFont="1" applyBorder="1" applyAlignment="1">
      <alignment horizontal="center"/>
    </xf>
    <xf numFmtId="164" fontId="2" fillId="0" borderId="2" xfId="2" applyNumberFormat="1" applyFont="1" applyBorder="1" applyAlignment="1" applyProtection="1">
      <alignment horizontal="center"/>
      <protection locked="0"/>
    </xf>
    <xf numFmtId="164" fontId="2" fillId="0" borderId="2" xfId="2" applyNumberFormat="1" applyFont="1" applyBorder="1" applyAlignment="1" applyProtection="1">
      <alignment horizontal="left"/>
      <protection locked="0"/>
    </xf>
    <xf numFmtId="1" fontId="6" fillId="0" borderId="2" xfId="0" quotePrefix="1" applyNumberFormat="1" applyFont="1" applyBorder="1"/>
    <xf numFmtId="164" fontId="2" fillId="0" borderId="2" xfId="1" applyNumberFormat="1" applyFont="1" applyBorder="1" applyAlignment="1">
      <alignment horizontal="center"/>
    </xf>
    <xf numFmtId="0" fontId="0" fillId="0" borderId="18" xfId="0" applyBorder="1"/>
    <xf numFmtId="49" fontId="10" fillId="4" borderId="50" xfId="0" applyNumberFormat="1" applyFont="1" applyFill="1" applyBorder="1"/>
    <xf numFmtId="0" fontId="11" fillId="4" borderId="43" xfId="0" applyFont="1" applyFill="1" applyBorder="1"/>
    <xf numFmtId="0" fontId="11" fillId="4" borderId="38" xfId="0" applyFont="1" applyFill="1" applyBorder="1"/>
    <xf numFmtId="0" fontId="10" fillId="4" borderId="38" xfId="0" applyFont="1" applyFill="1" applyBorder="1"/>
    <xf numFmtId="0" fontId="10" fillId="4" borderId="44" xfId="0" applyFont="1" applyFill="1" applyBorder="1"/>
    <xf numFmtId="0" fontId="11" fillId="4" borderId="54" xfId="0" applyFont="1" applyFill="1" applyBorder="1"/>
    <xf numFmtId="0" fontId="11" fillId="4" borderId="55" xfId="0" applyFont="1" applyFill="1" applyBorder="1"/>
    <xf numFmtId="0" fontId="11" fillId="4" borderId="56" xfId="0" applyFont="1" applyFill="1" applyBorder="1"/>
    <xf numFmtId="0" fontId="0" fillId="0" borderId="0" xfId="0" applyAlignment="1">
      <alignment vertical="top" wrapText="1"/>
    </xf>
    <xf numFmtId="0" fontId="11" fillId="4" borderId="57" xfId="0" applyFont="1" applyFill="1" applyBorder="1"/>
    <xf numFmtId="0" fontId="11" fillId="4" borderId="58" xfId="0" applyFont="1" applyFill="1" applyBorder="1"/>
    <xf numFmtId="0" fontId="11" fillId="4" borderId="59" xfId="0" applyFont="1" applyFill="1" applyBorder="1"/>
    <xf numFmtId="0" fontId="11" fillId="4" borderId="39" xfId="0" applyFont="1" applyFill="1" applyBorder="1"/>
    <xf numFmtId="49" fontId="10" fillId="4" borderId="60" xfId="0" applyNumberFormat="1" applyFont="1" applyFill="1" applyBorder="1"/>
    <xf numFmtId="0" fontId="10" fillId="4" borderId="61" xfId="0" applyFont="1" applyFill="1" applyBorder="1"/>
    <xf numFmtId="0" fontId="10" fillId="4" borderId="56" xfId="0" applyFont="1" applyFill="1" applyBorder="1"/>
    <xf numFmtId="168" fontId="11" fillId="4" borderId="56" xfId="0" applyNumberFormat="1" applyFont="1" applyFill="1" applyBorder="1"/>
    <xf numFmtId="0" fontId="11" fillId="4" borderId="62" xfId="0" applyFont="1" applyFill="1" applyBorder="1"/>
    <xf numFmtId="0" fontId="11" fillId="4" borderId="63" xfId="0" applyFont="1" applyFill="1" applyBorder="1"/>
    <xf numFmtId="0" fontId="11" fillId="4" borderId="64" xfId="0" applyFont="1" applyFill="1" applyBorder="1"/>
    <xf numFmtId="0" fontId="11" fillId="4" borderId="65" xfId="0" applyFont="1" applyFill="1" applyBorder="1"/>
    <xf numFmtId="0" fontId="11" fillId="4" borderId="66" xfId="0" applyFont="1" applyFill="1" applyBorder="1"/>
    <xf numFmtId="0" fontId="11" fillId="4" borderId="39" xfId="0" applyFont="1" applyFill="1" applyBorder="1" applyAlignment="1">
      <alignment horizontal="center"/>
    </xf>
    <xf numFmtId="0" fontId="11" fillId="4" borderId="56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49" fontId="10" fillId="4" borderId="78" xfId="0" applyNumberFormat="1" applyFont="1" applyFill="1" applyBorder="1"/>
    <xf numFmtId="0" fontId="12" fillId="4" borderId="50" xfId="0" applyFont="1" applyFill="1" applyBorder="1" applyAlignment="1">
      <alignment horizontal="center"/>
    </xf>
    <xf numFmtId="0" fontId="11" fillId="4" borderId="79" xfId="0" applyFont="1" applyFill="1" applyBorder="1"/>
    <xf numFmtId="0" fontId="11" fillId="4" borderId="60" xfId="0" applyFont="1" applyFill="1" applyBorder="1"/>
    <xf numFmtId="0" fontId="11" fillId="4" borderId="50" xfId="0" applyFont="1" applyFill="1" applyBorder="1" applyAlignment="1">
      <alignment horizontal="center"/>
    </xf>
    <xf numFmtId="0" fontId="11" fillId="4" borderId="50" xfId="0" applyFont="1" applyFill="1" applyBorder="1"/>
    <xf numFmtId="4" fontId="11" fillId="4" borderId="50" xfId="0" applyNumberFormat="1" applyFont="1" applyFill="1" applyBorder="1"/>
    <xf numFmtId="1" fontId="11" fillId="4" borderId="50" xfId="0" applyNumberFormat="1" applyFont="1" applyFill="1" applyBorder="1"/>
    <xf numFmtId="0" fontId="11" fillId="4" borderId="61" xfId="0" applyFont="1" applyFill="1" applyBorder="1"/>
    <xf numFmtId="1" fontId="11" fillId="4" borderId="39" xfId="0" applyNumberFormat="1" applyFont="1" applyFill="1" applyBorder="1"/>
    <xf numFmtId="4" fontId="10" fillId="4" borderId="80" xfId="0" applyNumberFormat="1" applyFont="1" applyFill="1" applyBorder="1"/>
    <xf numFmtId="4" fontId="10" fillId="4" borderId="40" xfId="0" applyNumberFormat="1" applyFont="1" applyFill="1" applyBorder="1"/>
    <xf numFmtId="1" fontId="10" fillId="4" borderId="80" xfId="0" applyNumberFormat="1" applyFont="1" applyFill="1" applyBorder="1"/>
    <xf numFmtId="0" fontId="11" fillId="4" borderId="80" xfId="0" applyFont="1" applyFill="1" applyBorder="1"/>
    <xf numFmtId="0" fontId="11" fillId="4" borderId="80" xfId="0" applyFont="1" applyFill="1" applyBorder="1" applyAlignment="1">
      <alignment horizontal="left"/>
    </xf>
    <xf numFmtId="0" fontId="11" fillId="4" borderId="83" xfId="0" applyFont="1" applyFill="1" applyBorder="1" applyAlignment="1">
      <alignment horizontal="left"/>
    </xf>
    <xf numFmtId="0" fontId="11" fillId="4" borderId="41" xfId="0" applyFont="1" applyFill="1" applyBorder="1"/>
    <xf numFmtId="0" fontId="11" fillId="4" borderId="73" xfId="0" applyFont="1" applyFill="1" applyBorder="1"/>
    <xf numFmtId="49" fontId="11" fillId="4" borderId="61" xfId="0" applyNumberFormat="1" applyFont="1" applyFill="1" applyBorder="1"/>
    <xf numFmtId="49" fontId="11" fillId="4" borderId="73" xfId="0" applyNumberFormat="1" applyFont="1" applyFill="1" applyBorder="1"/>
    <xf numFmtId="49" fontId="11" fillId="4" borderId="84" xfId="0" applyNumberFormat="1" applyFont="1" applyFill="1" applyBorder="1"/>
    <xf numFmtId="49" fontId="11" fillId="4" borderId="78" xfId="0" applyNumberFormat="1" applyFont="1" applyFill="1" applyBorder="1"/>
    <xf numFmtId="0" fontId="11" fillId="4" borderId="45" xfId="0" applyFont="1" applyFill="1" applyBorder="1"/>
    <xf numFmtId="4" fontId="6" fillId="3" borderId="25" xfId="0" applyNumberFormat="1" applyFont="1" applyFill="1" applyBorder="1"/>
    <xf numFmtId="164" fontId="2" fillId="0" borderId="2" xfId="2" applyNumberFormat="1" applyFont="1" applyBorder="1" applyAlignment="1" applyProtection="1">
      <alignment horizontal="left" wrapText="1"/>
      <protection locked="0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" fillId="3" borderId="42" xfId="0" applyFont="1" applyFill="1" applyBorder="1"/>
    <xf numFmtId="0" fontId="0" fillId="3" borderId="15" xfId="0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0" fillId="3" borderId="15" xfId="0" applyFill="1" applyBorder="1"/>
    <xf numFmtId="0" fontId="0" fillId="3" borderId="22" xfId="0" applyFill="1" applyBorder="1"/>
    <xf numFmtId="0" fontId="0" fillId="3" borderId="16" xfId="0" applyFill="1" applyBorder="1"/>
    <xf numFmtId="0" fontId="0" fillId="3" borderId="14" xfId="0" applyFill="1" applyBorder="1"/>
    <xf numFmtId="1" fontId="6" fillId="3" borderId="2" xfId="0" applyNumberFormat="1" applyFont="1" applyFill="1" applyBorder="1"/>
    <xf numFmtId="4" fontId="0" fillId="3" borderId="2" xfId="0" applyNumberFormat="1" applyFill="1" applyBorder="1"/>
    <xf numFmtId="0" fontId="0" fillId="3" borderId="0" xfId="0" applyFill="1"/>
    <xf numFmtId="4" fontId="1" fillId="3" borderId="19" xfId="0" applyNumberFormat="1" applyFont="1" applyFill="1" applyBorder="1"/>
    <xf numFmtId="1" fontId="1" fillId="3" borderId="19" xfId="0" applyNumberFormat="1" applyFont="1" applyFill="1" applyBorder="1"/>
    <xf numFmtId="0" fontId="0" fillId="3" borderId="18" xfId="0" applyFill="1" applyBorder="1" applyAlignment="1">
      <alignment horizontal="left"/>
    </xf>
    <xf numFmtId="0" fontId="0" fillId="3" borderId="33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164" fontId="2" fillId="0" borderId="2" xfId="2" applyNumberFormat="1" applyFont="1" applyBorder="1" applyAlignment="1" applyProtection="1">
      <alignment horizontal="center" wrapText="1"/>
      <protection locked="0"/>
    </xf>
    <xf numFmtId="0" fontId="6" fillId="3" borderId="0" xfId="0" applyFont="1" applyFill="1"/>
    <xf numFmtId="0" fontId="0" fillId="0" borderId="19" xfId="0" applyBorder="1"/>
    <xf numFmtId="0" fontId="0" fillId="0" borderId="19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7" xfId="0" applyBorder="1" applyAlignment="1">
      <alignment horizontal="left"/>
    </xf>
    <xf numFmtId="0" fontId="1" fillId="3" borderId="0" xfId="0" applyFont="1" applyFill="1"/>
    <xf numFmtId="14" fontId="6" fillId="3" borderId="17" xfId="0" applyNumberFormat="1" applyFont="1" applyFill="1" applyBorder="1" applyProtection="1">
      <protection locked="0"/>
    </xf>
    <xf numFmtId="169" fontId="10" fillId="4" borderId="50" xfId="0" applyNumberFormat="1" applyFont="1" applyFill="1" applyBorder="1" applyAlignment="1">
      <alignment horizontal="center"/>
    </xf>
    <xf numFmtId="49" fontId="11" fillId="4" borderId="50" xfId="0" applyNumberFormat="1" applyFont="1" applyFill="1" applyBorder="1" applyAlignment="1">
      <alignment horizontal="center"/>
    </xf>
    <xf numFmtId="16" fontId="11" fillId="4" borderId="60" xfId="0" applyNumberFormat="1" applyFont="1" applyFill="1" applyBorder="1"/>
    <xf numFmtId="49" fontId="11" fillId="4" borderId="50" xfId="0" applyNumberFormat="1" applyFont="1" applyFill="1" applyBorder="1"/>
    <xf numFmtId="49" fontId="11" fillId="4" borderId="80" xfId="0" applyNumberFormat="1" applyFont="1" applyFill="1" applyBorder="1"/>
    <xf numFmtId="0" fontId="1" fillId="3" borderId="2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1" fillId="3" borderId="6" xfId="0" applyFont="1" applyFill="1" applyBorder="1"/>
    <xf numFmtId="0" fontId="1" fillId="3" borderId="2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right"/>
    </xf>
    <xf numFmtId="15" fontId="6" fillId="3" borderId="0" xfId="0" applyNumberFormat="1" applyFont="1" applyFill="1"/>
    <xf numFmtId="0" fontId="4" fillId="3" borderId="2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4" fontId="6" fillId="3" borderId="2" xfId="0" applyNumberFormat="1" applyFont="1" applyFill="1" applyBorder="1" applyProtection="1">
      <protection locked="0"/>
    </xf>
    <xf numFmtId="1" fontId="6" fillId="3" borderId="35" xfId="0" applyNumberFormat="1" applyFont="1" applyFill="1" applyBorder="1"/>
    <xf numFmtId="164" fontId="2" fillId="3" borderId="26" xfId="1" applyNumberFormat="1" applyFont="1" applyFill="1" applyBorder="1" applyAlignment="1">
      <alignment horizontal="center"/>
    </xf>
    <xf numFmtId="164" fontId="2" fillId="3" borderId="2" xfId="1" applyNumberFormat="1" applyFont="1" applyFill="1" applyBorder="1" applyAlignment="1" applyProtection="1">
      <alignment horizontal="left" wrapText="1"/>
      <protection locked="0"/>
    </xf>
    <xf numFmtId="164" fontId="2" fillId="3" borderId="2" xfId="1" applyNumberFormat="1" applyFont="1" applyFill="1" applyBorder="1" applyAlignment="1" applyProtection="1">
      <alignment horizontal="left"/>
      <protection locked="0"/>
    </xf>
    <xf numFmtId="1" fontId="6" fillId="3" borderId="17" xfId="0" applyNumberFormat="1" applyFont="1" applyFill="1" applyBorder="1"/>
    <xf numFmtId="1" fontId="6" fillId="3" borderId="35" xfId="0" quotePrefix="1" applyNumberFormat="1" applyFont="1" applyFill="1" applyBorder="1"/>
    <xf numFmtId="0" fontId="6" fillId="3" borderId="2" xfId="0" applyFont="1" applyFill="1" applyBorder="1"/>
    <xf numFmtId="14" fontId="0" fillId="3" borderId="17" xfId="0" applyNumberFormat="1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4" fontId="0" fillId="3" borderId="9" xfId="0" applyNumberFormat="1" applyFill="1" applyBorder="1"/>
    <xf numFmtId="14" fontId="0" fillId="3" borderId="0" xfId="0" applyNumberFormat="1" applyFill="1"/>
    <xf numFmtId="4" fontId="0" fillId="3" borderId="18" xfId="0" applyNumberFormat="1" applyFill="1" applyBorder="1"/>
    <xf numFmtId="4" fontId="1" fillId="3" borderId="34" xfId="0" applyNumberFormat="1" applyFont="1" applyFill="1" applyBorder="1"/>
    <xf numFmtId="1" fontId="1" fillId="3" borderId="36" xfId="0" applyNumberFormat="1" applyFont="1" applyFill="1" applyBorder="1"/>
    <xf numFmtId="1" fontId="1" fillId="3" borderId="37" xfId="0" applyNumberFormat="1" applyFont="1" applyFill="1" applyBorder="1"/>
    <xf numFmtId="0" fontId="0" fillId="3" borderId="30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42" xfId="0" applyFill="1" applyBorder="1"/>
    <xf numFmtId="4" fontId="0" fillId="3" borderId="0" xfId="0" applyNumberFormat="1" applyFill="1"/>
    <xf numFmtId="0" fontId="0" fillId="2" borderId="0" xfId="0" applyFill="1"/>
    <xf numFmtId="17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17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70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4" fontId="1" fillId="0" borderId="2" xfId="0" applyNumberFormat="1" applyFont="1" applyBorder="1" applyAlignment="1" applyProtection="1">
      <alignment horizontal="left"/>
      <protection locked="0"/>
    </xf>
    <xf numFmtId="49" fontId="1" fillId="0" borderId="7" xfId="0" applyNumberFormat="1" applyFont="1" applyBorder="1" applyAlignment="1">
      <alignment horizontal="left"/>
    </xf>
    <xf numFmtId="15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170" fontId="1" fillId="0" borderId="9" xfId="0" applyNumberFormat="1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170" fontId="1" fillId="0" borderId="12" xfId="0" applyNumberFormat="1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70" fontId="0" fillId="0" borderId="15" xfId="0" applyNumberForma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14" fontId="0" fillId="0" borderId="14" xfId="0" applyNumberFormat="1" applyBorder="1"/>
    <xf numFmtId="0" fontId="6" fillId="0" borderId="15" xfId="0" applyFont="1" applyBorder="1" applyAlignment="1">
      <alignment horizontal="center"/>
    </xf>
    <xf numFmtId="170" fontId="0" fillId="3" borderId="0" xfId="0" applyNumberFormat="1" applyFill="1"/>
    <xf numFmtId="170" fontId="0" fillId="0" borderId="2" xfId="0" applyNumberFormat="1" applyBorder="1" applyAlignment="1" applyProtection="1">
      <alignment horizontal="left"/>
      <protection locked="0"/>
    </xf>
    <xf numFmtId="170" fontId="6" fillId="0" borderId="2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left"/>
    </xf>
    <xf numFmtId="170" fontId="0" fillId="0" borderId="9" xfId="0" applyNumberFormat="1" applyBorder="1" applyAlignment="1" applyProtection="1">
      <alignment horizontal="left"/>
      <protection locked="0"/>
    </xf>
    <xf numFmtId="14" fontId="6" fillId="0" borderId="6" xfId="0" applyNumberFormat="1" applyFont="1" applyBorder="1" applyProtection="1">
      <protection locked="0"/>
    </xf>
    <xf numFmtId="170" fontId="0" fillId="0" borderId="86" xfId="0" applyNumberFormat="1" applyBorder="1" applyAlignment="1" applyProtection="1">
      <alignment horizontal="left"/>
      <protection locked="0"/>
    </xf>
    <xf numFmtId="1" fontId="6" fillId="0" borderId="9" xfId="0" applyNumberFormat="1" applyFont="1" applyBorder="1" applyAlignment="1">
      <alignment horizontal="left"/>
    </xf>
    <xf numFmtId="1" fontId="6" fillId="0" borderId="9" xfId="0" applyNumberFormat="1" applyFont="1" applyBorder="1"/>
    <xf numFmtId="14" fontId="6" fillId="0" borderId="87" xfId="0" applyNumberFormat="1" applyFont="1" applyBorder="1" applyProtection="1">
      <protection locked="0"/>
    </xf>
    <xf numFmtId="170" fontId="0" fillId="0" borderId="88" xfId="0" applyNumberFormat="1" applyBorder="1" applyAlignment="1" applyProtection="1">
      <alignment horizontal="left"/>
      <protection locked="0"/>
    </xf>
    <xf numFmtId="170" fontId="0" fillId="0" borderId="86" xfId="0" applyNumberFormat="1" applyBorder="1" applyAlignment="1">
      <alignment horizontal="left"/>
    </xf>
    <xf numFmtId="170" fontId="6" fillId="0" borderId="86" xfId="0" applyNumberFormat="1" applyFont="1" applyBorder="1" applyAlignment="1">
      <alignment horizontal="left"/>
    </xf>
    <xf numFmtId="1" fontId="6" fillId="0" borderId="86" xfId="0" applyNumberFormat="1" applyFont="1" applyBorder="1" applyAlignment="1">
      <alignment horizontal="left"/>
    </xf>
    <xf numFmtId="1" fontId="6" fillId="0" borderId="86" xfId="0" applyNumberFormat="1" applyFont="1" applyBorder="1"/>
    <xf numFmtId="164" fontId="2" fillId="0" borderId="46" xfId="2" applyNumberFormat="1" applyFont="1" applyBorder="1" applyAlignment="1">
      <alignment horizontal="center"/>
    </xf>
    <xf numFmtId="164" fontId="2" fillId="0" borderId="27" xfId="2" applyNumberFormat="1" applyFont="1" applyBorder="1" applyAlignment="1" applyProtection="1">
      <alignment horizontal="left"/>
      <protection locked="0"/>
    </xf>
    <xf numFmtId="170" fontId="1" fillId="0" borderId="19" xfId="0" applyNumberFormat="1" applyFont="1" applyBorder="1" applyAlignment="1">
      <alignment horizontal="left"/>
    </xf>
    <xf numFmtId="170" fontId="0" fillId="0" borderId="21" xfId="0" applyNumberFormat="1" applyBorder="1" applyAlignment="1">
      <alignment horizontal="left"/>
    </xf>
    <xf numFmtId="170" fontId="0" fillId="0" borderId="42" xfId="0" applyNumberFormat="1" applyBorder="1" applyAlignment="1">
      <alignment horizontal="left"/>
    </xf>
    <xf numFmtId="15" fontId="1" fillId="0" borderId="2" xfId="0" applyNumberFormat="1" applyFont="1" applyBorder="1"/>
    <xf numFmtId="15" fontId="1" fillId="0" borderId="0" xfId="0" applyNumberFormat="1" applyFont="1"/>
    <xf numFmtId="164" fontId="2" fillId="0" borderId="2" xfId="1" applyNumberFormat="1" applyFont="1" applyBorder="1" applyAlignment="1" applyProtection="1">
      <alignment horizontal="left" wrapText="1"/>
      <protection locked="0"/>
    </xf>
    <xf numFmtId="0" fontId="0" fillId="0" borderId="17" xfId="0" applyBorder="1" applyProtection="1">
      <protection locked="0"/>
    </xf>
    <xf numFmtId="4" fontId="1" fillId="0" borderId="2" xfId="0" applyNumberFormat="1" applyFont="1" applyBorder="1"/>
    <xf numFmtId="0" fontId="0" fillId="0" borderId="0" xfId="0" quotePrefix="1"/>
    <xf numFmtId="0" fontId="0" fillId="3" borderId="0" xfId="0" applyFill="1" applyAlignment="1">
      <alignment horizontal="center"/>
    </xf>
    <xf numFmtId="0" fontId="0" fillId="0" borderId="0" xfId="0" applyAlignment="1">
      <alignment horizontal="center" wrapText="1"/>
    </xf>
    <xf numFmtId="1" fontId="6" fillId="0" borderId="35" xfId="0" quotePrefix="1" applyNumberFormat="1" applyFont="1" applyBorder="1"/>
    <xf numFmtId="0" fontId="6" fillId="0" borderId="2" xfId="0" applyFont="1" applyBorder="1"/>
    <xf numFmtId="0" fontId="1" fillId="0" borderId="89" xfId="0" applyFont="1" applyBorder="1" applyAlignment="1">
      <alignment horizontal="center"/>
    </xf>
    <xf numFmtId="0" fontId="6" fillId="0" borderId="9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0" fillId="0" borderId="91" xfId="0" applyBorder="1"/>
    <xf numFmtId="164" fontId="17" fillId="0" borderId="9" xfId="2" applyNumberFormat="1" applyFont="1" applyBorder="1" applyAlignment="1">
      <alignment horizontal="left"/>
    </xf>
    <xf numFmtId="0" fontId="0" fillId="0" borderId="91" xfId="0" applyBorder="1" applyAlignment="1">
      <alignment horizontal="left"/>
    </xf>
    <xf numFmtId="164" fontId="18" fillId="0" borderId="2" xfId="2" applyNumberFormat="1" applyFont="1" applyBorder="1" applyAlignment="1">
      <alignment horizontal="left"/>
    </xf>
    <xf numFmtId="0" fontId="0" fillId="0" borderId="92" xfId="0" applyBorder="1" applyAlignment="1">
      <alignment horizontal="left"/>
    </xf>
    <xf numFmtId="164" fontId="2" fillId="0" borderId="93" xfId="2" applyNumberFormat="1" applyFont="1" applyBorder="1" applyAlignment="1" applyProtection="1">
      <alignment horizontal="left"/>
      <protection locked="0"/>
    </xf>
    <xf numFmtId="164" fontId="2" fillId="0" borderId="89" xfId="2" applyNumberFormat="1" applyFont="1" applyBorder="1" applyAlignment="1" applyProtection="1">
      <alignment horizontal="left"/>
      <protection locked="0"/>
    </xf>
    <xf numFmtId="164" fontId="18" fillId="0" borderId="9" xfId="2" applyNumberFormat="1" applyFont="1" applyBorder="1" applyAlignment="1">
      <alignment horizontal="left"/>
    </xf>
    <xf numFmtId="170" fontId="0" fillId="2" borderId="0" xfId="0" applyNumberFormat="1" applyFill="1"/>
    <xf numFmtId="170" fontId="0" fillId="3" borderId="94" xfId="0" applyNumberFormat="1" applyFill="1" applyBorder="1" applyAlignment="1">
      <alignment horizontal="left"/>
    </xf>
    <xf numFmtId="0" fontId="0" fillId="6" borderId="0" xfId="0" applyFill="1"/>
    <xf numFmtId="170" fontId="0" fillId="6" borderId="0" xfId="0" applyNumberFormat="1" applyFill="1"/>
    <xf numFmtId="1" fontId="6" fillId="0" borderId="0" xfId="0" applyNumberFormat="1" applyFont="1"/>
    <xf numFmtId="0" fontId="0" fillId="0" borderId="95" xfId="0" applyBorder="1" applyAlignment="1">
      <alignment horizontal="left"/>
    </xf>
    <xf numFmtId="15" fontId="1" fillId="0" borderId="0" xfId="0" applyNumberFormat="1" applyFont="1" applyAlignment="1">
      <alignment horizontal="left"/>
    </xf>
    <xf numFmtId="0" fontId="19" fillId="0" borderId="15" xfId="0" applyFont="1" applyBorder="1" applyAlignment="1">
      <alignment horizontal="left"/>
    </xf>
    <xf numFmtId="0" fontId="19" fillId="0" borderId="15" xfId="0" applyFont="1" applyBorder="1" applyAlignment="1">
      <alignment horizontal="center"/>
    </xf>
    <xf numFmtId="14" fontId="1" fillId="0" borderId="42" xfId="0" applyNumberFormat="1" applyFont="1" applyBorder="1"/>
    <xf numFmtId="49" fontId="6" fillId="0" borderId="15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14" fontId="1" fillId="0" borderId="7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5" xfId="0" applyFont="1" applyBorder="1"/>
    <xf numFmtId="0" fontId="6" fillId="0" borderId="22" xfId="0" applyFont="1" applyBorder="1"/>
    <xf numFmtId="0" fontId="6" fillId="0" borderId="16" xfId="0" applyFont="1" applyBorder="1"/>
    <xf numFmtId="0" fontId="6" fillId="0" borderId="14" xfId="0" applyFont="1" applyBorder="1"/>
    <xf numFmtId="164" fontId="20" fillId="0" borderId="2" xfId="1" applyNumberFormat="1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64" fontId="6" fillId="0" borderId="2" xfId="1" applyNumberFormat="1" applyFont="1" applyBorder="1" applyAlignment="1" applyProtection="1">
      <alignment horizontal="left"/>
      <protection locked="0"/>
    </xf>
    <xf numFmtId="0" fontId="6" fillId="0" borderId="20" xfId="0" applyFont="1" applyBorder="1"/>
    <xf numFmtId="0" fontId="6" fillId="0" borderId="21" xfId="0" applyFont="1" applyBorder="1"/>
    <xf numFmtId="0" fontId="6" fillId="0" borderId="42" xfId="0" applyFont="1" applyBorder="1"/>
    <xf numFmtId="164" fontId="13" fillId="4" borderId="96" xfId="0" applyNumberFormat="1" applyFont="1" applyFill="1" applyBorder="1" applyAlignment="1">
      <alignment horizontal="center"/>
    </xf>
    <xf numFmtId="164" fontId="13" fillId="4" borderId="96" xfId="0" applyNumberFormat="1" applyFont="1" applyFill="1" applyBorder="1" applyAlignment="1">
      <alignment horizontal="left"/>
    </xf>
    <xf numFmtId="4" fontId="6" fillId="0" borderId="0" xfId="0" applyNumberFormat="1" applyFont="1"/>
    <xf numFmtId="0" fontId="4" fillId="0" borderId="2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" fontId="21" fillId="0" borderId="2" xfId="0" applyNumberFormat="1" applyFont="1" applyBorder="1"/>
    <xf numFmtId="4" fontId="6" fillId="0" borderId="25" xfId="0" applyNumberFormat="1" applyFont="1" applyBorder="1"/>
    <xf numFmtId="4" fontId="0" fillId="0" borderId="9" xfId="0" applyNumberFormat="1" applyBorder="1"/>
    <xf numFmtId="16" fontId="0" fillId="0" borderId="17" xfId="0" applyNumberFormat="1" applyBorder="1" applyProtection="1">
      <protection locked="0"/>
    </xf>
    <xf numFmtId="4" fontId="0" fillId="0" borderId="18" xfId="0" applyNumberFormat="1" applyBorder="1"/>
    <xf numFmtId="4" fontId="1" fillId="0" borderId="34" xfId="0" applyNumberFormat="1" applyFont="1" applyBorder="1"/>
    <xf numFmtId="1" fontId="1" fillId="0" borderId="36" xfId="0" applyNumberFormat="1" applyFont="1" applyBorder="1"/>
    <xf numFmtId="1" fontId="1" fillId="0" borderId="37" xfId="0" applyNumberFormat="1" applyFont="1" applyBorder="1"/>
    <xf numFmtId="0" fontId="0" fillId="0" borderId="30" xfId="0" applyBorder="1"/>
    <xf numFmtId="0" fontId="1" fillId="0" borderId="46" xfId="0" applyFont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0" fillId="5" borderId="0" xfId="0" applyFill="1" applyAlignment="1">
      <alignment horizontal="left"/>
    </xf>
    <xf numFmtId="0" fontId="19" fillId="3" borderId="15" xfId="0" applyFont="1" applyFill="1" applyBorder="1" applyAlignment="1">
      <alignment horizontal="left"/>
    </xf>
    <xf numFmtId="0" fontId="6" fillId="0" borderId="0" xfId="0" applyFont="1" applyAlignment="1">
      <alignment vertical="center"/>
    </xf>
    <xf numFmtId="0" fontId="1" fillId="0" borderId="7" xfId="0" applyFont="1" applyBorder="1" applyAlignment="1">
      <alignment horizontal="right" vertical="center"/>
    </xf>
    <xf numFmtId="167" fontId="1" fillId="0" borderId="2" xfId="0" applyNumberFormat="1" applyFont="1" applyBorder="1" applyAlignment="1" applyProtection="1">
      <alignment horizontal="center" vertical="center"/>
      <protection locked="0"/>
    </xf>
    <xf numFmtId="14" fontId="6" fillId="0" borderId="2" xfId="0" applyNumberFormat="1" applyFont="1" applyBorder="1" applyProtection="1">
      <protection locked="0"/>
    </xf>
    <xf numFmtId="14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" fontId="6" fillId="0" borderId="2" xfId="0" applyNumberFormat="1" applyFont="1" applyBorder="1" applyAlignment="1" applyProtection="1">
      <alignment horizontal="center" vertical="center"/>
      <protection locked="0"/>
    </xf>
    <xf numFmtId="4" fontId="6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64" fontId="20" fillId="0" borderId="2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 applyProtection="1">
      <alignment horizontal="center" vertical="center" wrapText="1"/>
      <protection locked="0"/>
    </xf>
    <xf numFmtId="164" fontId="6" fillId="0" borderId="2" xfId="1" applyNumberFormat="1" applyFont="1" applyBorder="1" applyAlignment="1" applyProtection="1">
      <alignment horizontal="center" vertical="center"/>
      <protection locked="0"/>
    </xf>
    <xf numFmtId="4" fontId="1" fillId="0" borderId="19" xfId="0" applyNumberFormat="1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1" fontId="6" fillId="3" borderId="9" xfId="0" applyNumberFormat="1" applyFont="1" applyFill="1" applyBorder="1"/>
    <xf numFmtId="14" fontId="0" fillId="0" borderId="0" xfId="0" applyNumberFormat="1"/>
    <xf numFmtId="0" fontId="0" fillId="0" borderId="2" xfId="0" applyBorder="1"/>
    <xf numFmtId="0" fontId="2" fillId="0" borderId="2" xfId="2" applyFont="1" applyBorder="1" applyAlignment="1">
      <alignment horizontal="center"/>
    </xf>
    <xf numFmtId="1" fontId="6" fillId="3" borderId="15" xfId="0" applyNumberFormat="1" applyFont="1" applyFill="1" applyBorder="1"/>
    <xf numFmtId="0" fontId="0" fillId="3" borderId="2" xfId="0" applyFill="1" applyBorder="1"/>
    <xf numFmtId="164" fontId="2" fillId="3" borderId="2" xfId="2" applyNumberFormat="1" applyFont="1" applyFill="1" applyBorder="1" applyAlignment="1">
      <alignment horizontal="center"/>
    </xf>
    <xf numFmtId="164" fontId="2" fillId="3" borderId="2" xfId="2" applyNumberFormat="1" applyFont="1" applyFill="1" applyBorder="1" applyAlignment="1" applyProtection="1">
      <alignment horizontal="center"/>
      <protection locked="0"/>
    </xf>
    <xf numFmtId="0" fontId="11" fillId="4" borderId="97" xfId="0" applyFont="1" applyFill="1" applyBorder="1"/>
    <xf numFmtId="49" fontId="10" fillId="4" borderId="98" xfId="0" applyNumberFormat="1" applyFont="1" applyFill="1" applyBorder="1" applyAlignment="1">
      <alignment horizontal="center"/>
    </xf>
    <xf numFmtId="0" fontId="10" fillId="4" borderId="86" xfId="0" applyFont="1" applyFill="1" applyBorder="1" applyAlignment="1">
      <alignment horizontal="center"/>
    </xf>
    <xf numFmtId="0" fontId="11" fillId="4" borderId="99" xfId="0" applyFont="1" applyFill="1" applyBorder="1" applyAlignment="1">
      <alignment horizontal="center"/>
    </xf>
    <xf numFmtId="49" fontId="11" fillId="4" borderId="100" xfId="0" applyNumberFormat="1" applyFont="1" applyFill="1" applyBorder="1" applyAlignment="1">
      <alignment horizontal="center"/>
    </xf>
    <xf numFmtId="0" fontId="11" fillId="4" borderId="86" xfId="0" applyFont="1" applyFill="1" applyBorder="1" applyAlignment="1">
      <alignment horizontal="center"/>
    </xf>
    <xf numFmtId="0" fontId="11" fillId="4" borderId="75" xfId="0" applyFont="1" applyFill="1" applyBorder="1"/>
    <xf numFmtId="0" fontId="11" fillId="4" borderId="86" xfId="0" applyFont="1" applyFill="1" applyBorder="1"/>
    <xf numFmtId="0" fontId="11" fillId="4" borderId="99" xfId="0" applyFont="1" applyFill="1" applyBorder="1"/>
    <xf numFmtId="2" fontId="11" fillId="4" borderId="50" xfId="0" applyNumberFormat="1" applyFont="1" applyFill="1" applyBorder="1"/>
    <xf numFmtId="1" fontId="11" fillId="4" borderId="50" xfId="0" applyNumberFormat="1" applyFont="1" applyFill="1" applyBorder="1" applyAlignment="1">
      <alignment horizontal="left"/>
    </xf>
    <xf numFmtId="0" fontId="0" fillId="0" borderId="25" xfId="0" applyBorder="1" applyAlignment="1">
      <alignment vertical="top" wrapText="1"/>
    </xf>
    <xf numFmtId="0" fontId="22" fillId="0" borderId="86" xfId="0" applyFont="1" applyBorder="1" applyAlignment="1">
      <alignment vertical="top" wrapText="1"/>
    </xf>
    <xf numFmtId="6" fontId="23" fillId="5" borderId="0" xfId="0" applyNumberFormat="1" applyFont="1" applyFill="1" applyAlignment="1">
      <alignment vertical="top" wrapText="1"/>
    </xf>
    <xf numFmtId="0" fontId="23" fillId="5" borderId="86" xfId="0" applyFont="1" applyFill="1" applyBorder="1" applyAlignment="1">
      <alignment vertical="top" wrapText="1"/>
    </xf>
    <xf numFmtId="0" fontId="23" fillId="5" borderId="0" xfId="0" applyFont="1" applyFill="1" applyAlignment="1">
      <alignment vertical="top" wrapText="1"/>
    </xf>
    <xf numFmtId="2" fontId="11" fillId="4" borderId="50" xfId="0" applyNumberFormat="1" applyFont="1" applyFill="1" applyBorder="1" applyAlignment="1">
      <alignment horizontal="right"/>
    </xf>
    <xf numFmtId="49" fontId="11" fillId="4" borderId="50" xfId="0" applyNumberFormat="1" applyFont="1" applyFill="1" applyBorder="1" applyAlignment="1">
      <alignment horizontal="right"/>
    </xf>
    <xf numFmtId="49" fontId="13" fillId="4" borderId="51" xfId="0" applyNumberFormat="1" applyFont="1" applyFill="1" applyBorder="1" applyAlignment="1">
      <alignment horizontal="left"/>
    </xf>
    <xf numFmtId="0" fontId="11" fillId="4" borderId="101" xfId="0" applyFont="1" applyFill="1" applyBorder="1"/>
    <xf numFmtId="4" fontId="11" fillId="4" borderId="56" xfId="0" applyNumberFormat="1" applyFont="1" applyFill="1" applyBorder="1"/>
    <xf numFmtId="16" fontId="0" fillId="3" borderId="0" xfId="0" applyNumberFormat="1" applyFill="1"/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1" fillId="0" borderId="8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1" fillId="0" borderId="8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14" fontId="0" fillId="0" borderId="2" xfId="0" applyNumberFormat="1" applyBorder="1" applyProtection="1">
      <protection locked="0"/>
    </xf>
    <xf numFmtId="1" fontId="6" fillId="0" borderId="26" xfId="0" applyNumberFormat="1" applyFont="1" applyBorder="1"/>
    <xf numFmtId="164" fontId="2" fillId="0" borderId="25" xfId="1" applyNumberFormat="1" applyFont="1" applyBorder="1" applyAlignment="1" applyProtection="1">
      <alignment horizontal="left"/>
      <protection locked="0"/>
    </xf>
    <xf numFmtId="1" fontId="6" fillId="0" borderId="0" xfId="0" quotePrefix="1" applyNumberFormat="1" applyFont="1"/>
    <xf numFmtId="164" fontId="2" fillId="0" borderId="12" xfId="1" applyNumberFormat="1" applyFont="1" applyBorder="1" applyAlignment="1">
      <alignment horizontal="center"/>
    </xf>
    <xf numFmtId="164" fontId="2" fillId="0" borderId="0" xfId="1" applyNumberFormat="1" applyFont="1" applyAlignment="1" applyProtection="1">
      <alignment horizontal="left"/>
      <protection locked="0"/>
    </xf>
    <xf numFmtId="14" fontId="0" fillId="0" borderId="2" xfId="0" applyNumberFormat="1" applyBorder="1"/>
    <xf numFmtId="0" fontId="0" fillId="0" borderId="2" xfId="0" applyBorder="1" applyAlignment="1">
      <alignment horizontal="center"/>
    </xf>
    <xf numFmtId="4" fontId="0" fillId="0" borderId="2" xfId="0" quotePrefix="1" applyNumberFormat="1" applyBorder="1" applyProtection="1">
      <protection locked="0"/>
    </xf>
    <xf numFmtId="14" fontId="21" fillId="0" borderId="17" xfId="0" applyNumberFormat="1" applyFont="1" applyBorder="1" applyProtection="1">
      <protection locked="0"/>
    </xf>
    <xf numFmtId="0" fontId="21" fillId="0" borderId="2" xfId="0" applyFont="1" applyBorder="1" applyAlignment="1" applyProtection="1">
      <alignment horizontal="center"/>
      <protection locked="0"/>
    </xf>
    <xf numFmtId="4" fontId="21" fillId="0" borderId="2" xfId="0" applyNumberFormat="1" applyFont="1" applyBorder="1" applyProtection="1">
      <protection locked="0"/>
    </xf>
    <xf numFmtId="1" fontId="21" fillId="0" borderId="2" xfId="0" applyNumberFormat="1" applyFont="1" applyBorder="1"/>
    <xf numFmtId="1" fontId="21" fillId="0" borderId="2" xfId="0" quotePrefix="1" applyNumberFormat="1" applyFont="1" applyBorder="1"/>
    <xf numFmtId="164" fontId="24" fillId="0" borderId="2" xfId="1" applyNumberFormat="1" applyFont="1" applyBorder="1" applyAlignment="1">
      <alignment horizontal="center"/>
    </xf>
    <xf numFmtId="164" fontId="24" fillId="0" borderId="2" xfId="1" applyNumberFormat="1" applyFont="1" applyBorder="1" applyAlignment="1" applyProtection="1">
      <alignment horizontal="left"/>
      <protection locked="0"/>
    </xf>
    <xf numFmtId="0" fontId="21" fillId="0" borderId="0" xfId="0" applyFont="1"/>
    <xf numFmtId="14" fontId="0" fillId="0" borderId="87" xfId="0" applyNumberFormat="1" applyBorder="1" applyProtection="1">
      <protection locked="0"/>
    </xf>
    <xf numFmtId="0" fontId="0" fillId="0" borderId="46" xfId="0" applyBorder="1" applyAlignment="1" applyProtection="1">
      <alignment horizontal="center"/>
      <protection locked="0"/>
    </xf>
    <xf numFmtId="4" fontId="0" fillId="0" borderId="12" xfId="0" applyNumberFormat="1" applyBorder="1" applyProtection="1">
      <protection locked="0"/>
    </xf>
    <xf numFmtId="4" fontId="0" fillId="0" borderId="19" xfId="0" applyNumberFormat="1" applyBorder="1"/>
    <xf numFmtId="4" fontId="6" fillId="0" borderId="12" xfId="0" applyNumberFormat="1" applyFont="1" applyBorder="1"/>
    <xf numFmtId="1" fontId="6" fillId="0" borderId="12" xfId="0" applyNumberFormat="1" applyFont="1" applyBorder="1"/>
    <xf numFmtId="1" fontId="6" fillId="0" borderId="12" xfId="0" quotePrefix="1" applyNumberFormat="1" applyFont="1" applyBorder="1"/>
    <xf numFmtId="164" fontId="2" fillId="0" borderId="9" xfId="1" applyNumberFormat="1" applyFont="1" applyBorder="1" applyAlignment="1">
      <alignment horizontal="center"/>
    </xf>
    <xf numFmtId="164" fontId="2" fillId="0" borderId="9" xfId="1" applyNumberFormat="1" applyFont="1" applyBorder="1" applyAlignment="1" applyProtection="1">
      <alignment horizontal="left"/>
      <protection locked="0"/>
    </xf>
    <xf numFmtId="164" fontId="2" fillId="0" borderId="27" xfId="1" applyNumberFormat="1" applyFont="1" applyBorder="1" applyAlignment="1" applyProtection="1">
      <alignment horizontal="left"/>
      <protection locked="0"/>
    </xf>
    <xf numFmtId="2" fontId="0" fillId="0" borderId="0" xfId="0" applyNumberFormat="1"/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/>
      <protection locked="0"/>
    </xf>
    <xf numFmtId="0" fontId="1" fillId="0" borderId="8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49" fontId="10" fillId="4" borderId="69" xfId="0" applyNumberFormat="1" applyFont="1" applyFill="1" applyBorder="1" applyAlignment="1">
      <alignment horizontal="center"/>
    </xf>
    <xf numFmtId="0" fontId="11" fillId="4" borderId="71" xfId="0" applyFont="1" applyFill="1" applyBorder="1"/>
    <xf numFmtId="49" fontId="16" fillId="4" borderId="51" xfId="0" applyNumberFormat="1" applyFont="1" applyFill="1" applyBorder="1" applyAlignment="1">
      <alignment horizontal="center"/>
    </xf>
    <xf numFmtId="0" fontId="11" fillId="4" borderId="52" xfId="0" applyFont="1" applyFill="1" applyBorder="1"/>
    <xf numFmtId="0" fontId="11" fillId="4" borderId="53" xfId="0" applyFont="1" applyFill="1" applyBorder="1"/>
    <xf numFmtId="0" fontId="11" fillId="4" borderId="70" xfId="0" applyFont="1" applyFill="1" applyBorder="1"/>
    <xf numFmtId="0" fontId="10" fillId="4" borderId="75" xfId="0" applyFont="1" applyFill="1" applyBorder="1" applyAlignment="1">
      <alignment horizontal="center"/>
    </xf>
    <xf numFmtId="0" fontId="11" fillId="4" borderId="76" xfId="0" applyFont="1" applyFill="1" applyBorder="1"/>
    <xf numFmtId="0" fontId="11" fillId="4" borderId="77" xfId="0" applyFont="1" applyFill="1" applyBorder="1"/>
    <xf numFmtId="49" fontId="10" fillId="4" borderId="81" xfId="0" applyNumberFormat="1" applyFont="1" applyFill="1" applyBorder="1" applyAlignment="1">
      <alignment horizontal="center"/>
    </xf>
    <xf numFmtId="0" fontId="11" fillId="4" borderId="82" xfId="0" applyFont="1" applyFill="1" applyBorder="1"/>
    <xf numFmtId="0" fontId="1" fillId="3" borderId="27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7" fillId="3" borderId="25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26" xfId="0" applyFont="1" applyFill="1" applyBorder="1" applyAlignment="1" applyProtection="1">
      <alignment horizontal="center"/>
      <protection locked="0"/>
    </xf>
    <xf numFmtId="0" fontId="1" fillId="3" borderId="85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0" borderId="27" xfId="0" applyFont="1" applyFill="1" applyBorder="1" applyAlignment="1" applyProtection="1">
      <alignment horizontal="center"/>
    </xf>
    <xf numFmtId="0" fontId="1" fillId="0" borderId="31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7" fillId="0" borderId="25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6" xfId="0" applyFont="1" applyFill="1" applyBorder="1" applyAlignment="1" applyProtection="1">
      <alignment horizontal="center"/>
      <protection locked="0"/>
    </xf>
  </cellXfs>
  <cellStyles count="5">
    <cellStyle name="Normal" xfId="0" builtinId="0"/>
    <cellStyle name="Normal 2" xfId="3" xr:uid="{00000000-0005-0000-0000-000001000000}"/>
    <cellStyle name="Normal 3" xfId="4" xr:uid="{00000000-0005-0000-0000-000002000000}"/>
    <cellStyle name="Normal_Redistribution and journal forms.xls" xfId="1" xr:uid="{00000000-0005-0000-0000-000003000000}"/>
    <cellStyle name="Normal_Redistribution and journal forms.xls 2" xfId="2" xr:uid="{00000000-0005-0000-0000-000004000000}"/>
  </cellStyles>
  <dxfs count="392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E1D68-6E02-46E9-ACEC-51389D4C2088}">
  <sheetPr>
    <tabColor rgb="FF00B0F0"/>
  </sheetPr>
  <dimension ref="A1:Z37"/>
  <sheetViews>
    <sheetView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36.75" customHeight="1" x14ac:dyDescent="0.3">
      <c r="A1" s="76" t="s">
        <v>0</v>
      </c>
      <c r="B1" s="463" t="s">
        <v>1</v>
      </c>
      <c r="C1" s="464"/>
      <c r="D1" s="464"/>
      <c r="E1" s="465"/>
      <c r="F1" s="77"/>
      <c r="G1" s="77"/>
      <c r="H1" s="77"/>
      <c r="I1" s="77"/>
      <c r="J1" s="77"/>
      <c r="K1" s="77"/>
      <c r="L1" s="78"/>
      <c r="M1" s="78"/>
      <c r="N1" s="79"/>
    </row>
    <row r="2" spans="1:26" x14ac:dyDescent="0.25">
      <c r="A2" s="80"/>
      <c r="N2" s="81"/>
    </row>
    <row r="3" spans="1:26" ht="36.75" customHeight="1" x14ac:dyDescent="0.3">
      <c r="A3" s="82" t="s">
        <v>2</v>
      </c>
      <c r="B3" s="463" t="s">
        <v>132</v>
      </c>
      <c r="C3" s="464"/>
      <c r="D3" s="464"/>
      <c r="E3" s="465"/>
      <c r="F3" s="83"/>
      <c r="G3" s="83"/>
      <c r="H3" s="83"/>
      <c r="I3" s="83"/>
      <c r="J3" s="83"/>
      <c r="K3" s="83"/>
      <c r="N3" s="81"/>
    </row>
    <row r="4" spans="1:26" x14ac:dyDescent="0.25">
      <c r="A4" s="80"/>
      <c r="N4" s="81"/>
    </row>
    <row r="5" spans="1:26" ht="36" customHeight="1" x14ac:dyDescent="0.3">
      <c r="A5" s="84" t="s">
        <v>3</v>
      </c>
      <c r="B5" s="85" t="s">
        <v>4</v>
      </c>
      <c r="C5" s="122">
        <v>44662</v>
      </c>
      <c r="D5" s="326" t="s">
        <v>118</v>
      </c>
      <c r="E5" s="293">
        <v>44691</v>
      </c>
      <c r="F5" s="294"/>
      <c r="G5" s="86"/>
      <c r="H5" s="87"/>
      <c r="I5" s="87"/>
      <c r="J5" s="87"/>
      <c r="K5" s="87"/>
      <c r="N5" s="81"/>
    </row>
    <row r="6" spans="1:26" x14ac:dyDescent="0.25">
      <c r="A6" s="80"/>
      <c r="N6" s="81"/>
    </row>
    <row r="7" spans="1:26" x14ac:dyDescent="0.25">
      <c r="A7" s="80"/>
      <c r="N7" s="81"/>
    </row>
    <row r="8" spans="1:26" ht="20.149999999999999" customHeight="1" x14ac:dyDescent="0.3">
      <c r="A8" s="357" t="s">
        <v>6</v>
      </c>
      <c r="B8" s="88" t="s">
        <v>7</v>
      </c>
      <c r="C8" s="88" t="s">
        <v>8</v>
      </c>
      <c r="D8" s="88" t="s">
        <v>7</v>
      </c>
      <c r="E8" s="88" t="s">
        <v>9</v>
      </c>
      <c r="F8" s="88" t="s">
        <v>10</v>
      </c>
      <c r="G8" s="461" t="s">
        <v>11</v>
      </c>
      <c r="H8" s="466"/>
      <c r="I8" s="466"/>
      <c r="J8" s="462"/>
      <c r="K8" s="357" t="s">
        <v>12</v>
      </c>
      <c r="L8" s="88" t="s">
        <v>13</v>
      </c>
      <c r="M8" s="89" t="s">
        <v>14</v>
      </c>
      <c r="N8" s="89" t="s">
        <v>15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</row>
    <row r="9" spans="1:26" ht="20.149999999999999" customHeight="1" x14ac:dyDescent="0.3">
      <c r="A9" s="91" t="s">
        <v>16</v>
      </c>
      <c r="B9" s="92" t="s">
        <v>17</v>
      </c>
      <c r="C9" s="92" t="s">
        <v>18</v>
      </c>
      <c r="D9" s="92" t="s">
        <v>18</v>
      </c>
      <c r="E9" s="92" t="s">
        <v>19</v>
      </c>
      <c r="F9" s="92" t="s">
        <v>18</v>
      </c>
      <c r="G9" s="467"/>
      <c r="H9" s="468"/>
      <c r="I9" s="468"/>
      <c r="J9" s="469"/>
      <c r="K9" s="91" t="s">
        <v>20</v>
      </c>
      <c r="L9" s="92" t="s">
        <v>21</v>
      </c>
      <c r="M9" s="93"/>
      <c r="N9" s="94" t="s">
        <v>22</v>
      </c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</row>
    <row r="10" spans="1:26" ht="20.149999999999999" customHeight="1" x14ac:dyDescent="0.3">
      <c r="A10" s="95" t="s">
        <v>23</v>
      </c>
      <c r="B10" s="96" t="s">
        <v>24</v>
      </c>
      <c r="C10" s="96" t="s">
        <v>25</v>
      </c>
      <c r="D10" s="96" t="s">
        <v>25</v>
      </c>
      <c r="E10" s="96" t="s">
        <v>25</v>
      </c>
      <c r="F10" s="96" t="s">
        <v>25</v>
      </c>
      <c r="G10" s="97" t="s">
        <v>26</v>
      </c>
      <c r="H10" s="97" t="s">
        <v>27</v>
      </c>
      <c r="I10" s="97" t="s">
        <v>28</v>
      </c>
      <c r="J10" s="97"/>
      <c r="K10" s="98" t="s">
        <v>29</v>
      </c>
      <c r="L10" s="99"/>
      <c r="M10" s="100"/>
      <c r="N10" s="101"/>
    </row>
    <row r="11" spans="1:26" ht="20.149999999999999" customHeight="1" x14ac:dyDescent="0.25">
      <c r="A11" s="102"/>
      <c r="B11" s="96"/>
      <c r="C11" s="96"/>
      <c r="D11" s="96"/>
      <c r="E11" s="96"/>
      <c r="F11" s="96"/>
      <c r="G11" s="97"/>
      <c r="H11" s="97"/>
      <c r="I11" s="97"/>
      <c r="J11" s="97"/>
      <c r="K11" s="97"/>
      <c r="L11" s="99"/>
      <c r="M11" s="100"/>
      <c r="N11" s="100"/>
    </row>
    <row r="12" spans="1:26" ht="20.149999999999999" customHeight="1" x14ac:dyDescent="0.35">
      <c r="A12" s="110">
        <v>44687</v>
      </c>
      <c r="B12" s="104" t="s">
        <v>36</v>
      </c>
      <c r="C12" s="112">
        <v>25</v>
      </c>
      <c r="D12" s="113"/>
      <c r="E12" s="112"/>
      <c r="F12" s="124">
        <v>25</v>
      </c>
      <c r="G12" s="61">
        <v>140</v>
      </c>
      <c r="H12" s="61">
        <v>3001</v>
      </c>
      <c r="I12" s="128">
        <v>140</v>
      </c>
      <c r="J12" s="129"/>
      <c r="K12" s="129" t="s">
        <v>131</v>
      </c>
      <c r="L12" s="108" t="s">
        <v>133</v>
      </c>
      <c r="M12" s="108" t="s">
        <v>111</v>
      </c>
      <c r="N12" s="295" t="s">
        <v>134</v>
      </c>
      <c r="P12" t="b">
        <f t="shared" ref="P12:P29" si="0">OR(G12&lt;100,LEN(G12)=2)</f>
        <v>0</v>
      </c>
      <c r="Q12" t="b">
        <f t="shared" ref="Q12:Q29" si="1">OR(H12&lt;1000,LEN(H12)=3)</f>
        <v>0</v>
      </c>
      <c r="R12" t="b">
        <f t="shared" ref="R12:R29" si="2">IF(I12&lt;1000,TRUE)</f>
        <v>1</v>
      </c>
      <c r="S12" t="e">
        <f>OR(#REF!&lt;100000,LEN(#REF!)=5)</f>
        <v>#REF!</v>
      </c>
    </row>
    <row r="13" spans="1:26" ht="20.149999999999999" customHeight="1" x14ac:dyDescent="0.35">
      <c r="A13" s="110"/>
      <c r="B13" s="111"/>
      <c r="C13" s="112"/>
      <c r="D13" s="113"/>
      <c r="E13" s="112"/>
      <c r="F13" s="124"/>
      <c r="G13" s="61"/>
      <c r="H13" s="61"/>
      <c r="I13" s="128"/>
      <c r="J13" s="129"/>
      <c r="K13" s="129"/>
      <c r="L13" s="108"/>
      <c r="M13" s="108"/>
      <c r="N13" s="295"/>
    </row>
    <row r="14" spans="1:26" ht="20.149999999999999" customHeight="1" x14ac:dyDescent="0.35">
      <c r="A14" s="110"/>
      <c r="B14" s="104"/>
      <c r="C14" s="112"/>
      <c r="D14" s="113"/>
      <c r="E14" s="112"/>
      <c r="F14" s="124"/>
      <c r="G14" s="61"/>
      <c r="H14" s="61"/>
      <c r="I14" s="128"/>
      <c r="J14" s="129"/>
      <c r="K14" s="129"/>
      <c r="L14" s="108"/>
      <c r="M14" s="108"/>
      <c r="N14" s="108"/>
      <c r="P14" t="b">
        <f t="shared" si="0"/>
        <v>1</v>
      </c>
      <c r="Q14" t="b">
        <f t="shared" si="1"/>
        <v>1</v>
      </c>
      <c r="R14" t="b">
        <f t="shared" si="2"/>
        <v>1</v>
      </c>
      <c r="S14" t="e">
        <f>OR(#REF!&lt;100000,LEN(#REF!)=5)</f>
        <v>#REF!</v>
      </c>
    </row>
    <row r="15" spans="1:26" ht="20.149999999999999" customHeight="1" x14ac:dyDescent="0.35">
      <c r="A15" s="110"/>
      <c r="B15" s="111"/>
      <c r="C15" s="112"/>
      <c r="D15" s="113"/>
      <c r="E15" s="112"/>
      <c r="F15" s="124"/>
      <c r="G15" s="61"/>
      <c r="H15" s="61"/>
      <c r="I15" s="128"/>
      <c r="J15" s="129"/>
      <c r="K15" s="129"/>
      <c r="L15" s="108"/>
      <c r="M15" s="108"/>
      <c r="N15" s="108"/>
    </row>
    <row r="16" spans="1:26" ht="20.149999999999999" customHeight="1" x14ac:dyDescent="0.35">
      <c r="A16" s="110"/>
      <c r="B16" s="111"/>
      <c r="C16" s="112"/>
      <c r="D16" s="113"/>
      <c r="E16" s="112"/>
      <c r="F16" s="124"/>
      <c r="G16" s="61"/>
      <c r="H16" s="61"/>
      <c r="I16" s="128"/>
      <c r="J16" s="129"/>
      <c r="K16" s="129"/>
      <c r="L16" s="108"/>
      <c r="M16" s="108"/>
      <c r="N16" s="108"/>
    </row>
    <row r="17" spans="1:19" ht="20.149999999999999" customHeight="1" x14ac:dyDescent="0.35">
      <c r="A17" s="110"/>
      <c r="B17" s="111"/>
      <c r="C17" s="112"/>
      <c r="D17" s="113"/>
      <c r="E17" s="112"/>
      <c r="F17" s="124"/>
      <c r="G17" s="61"/>
      <c r="H17" s="61"/>
      <c r="I17" s="128"/>
      <c r="J17" s="129"/>
      <c r="K17" s="129"/>
      <c r="L17" s="108"/>
      <c r="M17" s="108"/>
      <c r="N17" s="108"/>
    </row>
    <row r="18" spans="1:19" ht="20.149999999999999" customHeight="1" x14ac:dyDescent="0.35">
      <c r="A18" s="110"/>
      <c r="B18" s="104"/>
      <c r="C18" s="112"/>
      <c r="D18" s="113"/>
      <c r="E18" s="112"/>
      <c r="F18" s="124"/>
      <c r="G18" s="61"/>
      <c r="H18" s="61"/>
      <c r="I18" s="128"/>
      <c r="J18" s="129"/>
      <c r="K18" s="129"/>
      <c r="L18" s="108"/>
      <c r="M18" s="108"/>
      <c r="N18" s="108"/>
    </row>
    <row r="19" spans="1:19" ht="20.149999999999999" customHeight="1" x14ac:dyDescent="0.35">
      <c r="A19" s="110"/>
      <c r="B19" s="111"/>
      <c r="C19" s="112"/>
      <c r="D19" s="113"/>
      <c r="E19" s="112"/>
      <c r="F19" s="124"/>
      <c r="G19" s="61"/>
      <c r="H19" s="61"/>
      <c r="I19" s="128"/>
      <c r="J19" s="129"/>
      <c r="K19" s="129"/>
      <c r="L19" s="108"/>
      <c r="M19" s="108"/>
      <c r="N19" s="108"/>
    </row>
    <row r="20" spans="1:19" ht="20.149999999999999" customHeight="1" x14ac:dyDescent="0.35">
      <c r="A20" s="110"/>
      <c r="B20" s="111"/>
      <c r="C20" s="112"/>
      <c r="D20" s="113"/>
      <c r="E20" s="112"/>
      <c r="F20" s="124"/>
      <c r="G20" s="61"/>
      <c r="H20" s="61"/>
      <c r="I20" s="128"/>
      <c r="J20" s="129"/>
      <c r="K20" s="129"/>
      <c r="L20" s="108"/>
      <c r="M20" s="108"/>
      <c r="N20" s="108"/>
    </row>
    <row r="21" spans="1:19" ht="20.149999999999999" customHeight="1" x14ac:dyDescent="0.35">
      <c r="A21" s="110"/>
      <c r="B21" s="111"/>
      <c r="C21" s="112"/>
      <c r="D21" s="113"/>
      <c r="E21" s="112"/>
      <c r="F21" s="124"/>
      <c r="G21" s="61"/>
      <c r="H21" s="61"/>
      <c r="I21" s="128"/>
      <c r="J21" s="129"/>
      <c r="K21" s="129"/>
      <c r="L21" s="108"/>
      <c r="M21" s="108"/>
      <c r="N21" s="108"/>
    </row>
    <row r="22" spans="1:19" ht="20.149999999999999" customHeight="1" x14ac:dyDescent="0.35">
      <c r="A22" s="110"/>
      <c r="B22" s="111"/>
      <c r="C22" s="112"/>
      <c r="D22" s="113"/>
      <c r="E22" s="112"/>
      <c r="F22" s="124"/>
      <c r="G22" s="61"/>
      <c r="H22" s="61"/>
      <c r="I22" s="128"/>
      <c r="J22" s="129"/>
      <c r="K22" s="129"/>
      <c r="L22" s="108"/>
      <c r="M22" s="108"/>
      <c r="N22" s="108"/>
    </row>
    <row r="23" spans="1:19" ht="20.149999999999999" customHeight="1" x14ac:dyDescent="0.35">
      <c r="A23" s="110"/>
      <c r="B23" s="111"/>
      <c r="C23" s="112"/>
      <c r="D23" s="113"/>
      <c r="E23" s="112"/>
      <c r="F23" s="124"/>
      <c r="G23" s="61"/>
      <c r="H23" s="61"/>
      <c r="I23" s="128"/>
      <c r="J23" s="129"/>
      <c r="K23" s="129"/>
      <c r="L23" s="108"/>
      <c r="M23" s="108"/>
      <c r="N23" s="108"/>
    </row>
    <row r="24" spans="1:19" ht="20.149999999999999" customHeight="1" x14ac:dyDescent="0.35">
      <c r="A24" s="110"/>
      <c r="B24" s="111"/>
      <c r="C24" s="112"/>
      <c r="D24" s="113"/>
      <c r="E24" s="112"/>
      <c r="F24" s="124"/>
      <c r="G24" s="61"/>
      <c r="H24" s="61"/>
      <c r="I24" s="128"/>
      <c r="J24" s="129"/>
      <c r="K24" s="129"/>
      <c r="L24" s="108"/>
      <c r="M24" s="108"/>
      <c r="N24" s="108"/>
      <c r="P24" t="b">
        <f t="shared" si="0"/>
        <v>1</v>
      </c>
      <c r="Q24" t="b">
        <f t="shared" si="1"/>
        <v>1</v>
      </c>
      <c r="R24" t="b">
        <f t="shared" si="2"/>
        <v>1</v>
      </c>
      <c r="S24" t="e">
        <f>OR(#REF!&lt;100000,LEN(#REF!)=5)</f>
        <v>#REF!</v>
      </c>
    </row>
    <row r="25" spans="1:19" ht="20.149999999999999" customHeight="1" x14ac:dyDescent="0.35">
      <c r="A25" s="110"/>
      <c r="B25" s="111"/>
      <c r="C25" s="112"/>
      <c r="D25" s="113"/>
      <c r="E25" s="112"/>
      <c r="F25" s="124"/>
      <c r="G25" s="61"/>
      <c r="H25" s="61"/>
      <c r="I25" s="128"/>
      <c r="J25" s="129"/>
      <c r="K25" s="129"/>
      <c r="L25" s="108"/>
      <c r="M25" s="108"/>
      <c r="N25" s="108"/>
    </row>
    <row r="26" spans="1:19" ht="20.149999999999999" customHeight="1" x14ac:dyDescent="0.35">
      <c r="A26" s="110"/>
      <c r="B26" s="111"/>
      <c r="C26" s="112"/>
      <c r="D26" s="113"/>
      <c r="E26" s="112"/>
      <c r="F26" s="124"/>
      <c r="G26" s="61"/>
      <c r="H26" s="61"/>
      <c r="I26" s="128"/>
      <c r="J26" s="129"/>
      <c r="K26" s="129"/>
      <c r="L26" s="108"/>
      <c r="M26" s="108"/>
      <c r="N26" s="108"/>
    </row>
    <row r="27" spans="1:19" ht="20.149999999999999" customHeight="1" x14ac:dyDescent="0.35">
      <c r="A27" s="110"/>
      <c r="B27" s="111"/>
      <c r="C27" s="112"/>
      <c r="D27" s="113"/>
      <c r="E27" s="112"/>
      <c r="F27" s="124"/>
      <c r="G27" s="61"/>
      <c r="H27" s="61"/>
      <c r="I27" s="128"/>
      <c r="J27" s="129"/>
      <c r="K27" s="129"/>
      <c r="L27" s="108"/>
      <c r="M27" s="108"/>
      <c r="N27" s="108"/>
    </row>
    <row r="28" spans="1:19" ht="20.149999999999999" customHeight="1" x14ac:dyDescent="0.35">
      <c r="A28" s="110"/>
      <c r="B28" s="111"/>
      <c r="C28" s="112"/>
      <c r="D28" s="113"/>
      <c r="E28" s="112"/>
      <c r="F28" s="124"/>
      <c r="G28" s="61"/>
      <c r="H28" s="61"/>
      <c r="I28" s="128"/>
      <c r="J28" s="129"/>
      <c r="K28" s="129"/>
      <c r="L28" s="108"/>
      <c r="M28" s="108"/>
      <c r="N28" s="108"/>
    </row>
    <row r="29" spans="1:19" ht="20.149999999999999" customHeight="1" x14ac:dyDescent="0.35">
      <c r="A29" s="296"/>
      <c r="B29" s="111"/>
      <c r="C29" s="112"/>
      <c r="D29" s="113"/>
      <c r="E29" s="112"/>
      <c r="F29" s="124"/>
      <c r="G29" s="61"/>
      <c r="H29" s="61"/>
      <c r="I29" s="61"/>
      <c r="J29" s="129"/>
      <c r="K29" s="129"/>
      <c r="L29" s="108"/>
      <c r="M29" s="108"/>
      <c r="N29" s="108"/>
      <c r="P29" t="b">
        <f t="shared" si="0"/>
        <v>1</v>
      </c>
      <c r="Q29" t="b">
        <f t="shared" si="1"/>
        <v>1</v>
      </c>
      <c r="R29" t="b">
        <f t="shared" si="2"/>
        <v>1</v>
      </c>
      <c r="S29" t="e">
        <f>OR(#REF!&lt;100000,LEN(#REF!)=5)</f>
        <v>#REF!</v>
      </c>
    </row>
    <row r="30" spans="1:19" ht="20.149999999999999" customHeight="1" thickBot="1" x14ac:dyDescent="0.35">
      <c r="A30" s="459"/>
      <c r="B30" s="460"/>
      <c r="C30" s="114">
        <f>SUM(C12:C29)</f>
        <v>25</v>
      </c>
      <c r="D30" s="114"/>
      <c r="E30" s="114"/>
      <c r="F30" s="297">
        <f>SUM(F12:F29)</f>
        <v>25</v>
      </c>
      <c r="G30" s="115"/>
      <c r="H30" s="115"/>
      <c r="I30" s="115"/>
      <c r="J30" s="130"/>
      <c r="K30" s="130"/>
      <c r="L30" s="116"/>
      <c r="M30" s="117"/>
      <c r="N30" s="118"/>
    </row>
    <row r="32" spans="1:19" ht="13" x14ac:dyDescent="0.3">
      <c r="B32" s="461" t="s">
        <v>35</v>
      </c>
      <c r="C32" s="462"/>
    </row>
    <row r="33" spans="2:11" x14ac:dyDescent="0.25">
      <c r="B33" s="119" t="s">
        <v>36</v>
      </c>
      <c r="C33" s="120" t="s">
        <v>37</v>
      </c>
    </row>
    <row r="34" spans="2:11" x14ac:dyDescent="0.25">
      <c r="B34" s="119" t="s">
        <v>31</v>
      </c>
      <c r="C34" s="120" t="s">
        <v>38</v>
      </c>
      <c r="I34" s="298"/>
      <c r="K34" s="56"/>
    </row>
    <row r="35" spans="2:11" x14ac:dyDescent="0.25">
      <c r="B35" s="119" t="s">
        <v>39</v>
      </c>
      <c r="C35" s="120" t="s">
        <v>40</v>
      </c>
      <c r="F35" s="56"/>
      <c r="I35" s="298"/>
      <c r="K35" s="56"/>
    </row>
    <row r="36" spans="2:11" x14ac:dyDescent="0.25">
      <c r="B36" s="100" t="s">
        <v>33</v>
      </c>
      <c r="C36" s="121" t="s">
        <v>41</v>
      </c>
      <c r="I36" s="298"/>
      <c r="K36" s="56"/>
    </row>
    <row r="37" spans="2:11" x14ac:dyDescent="0.25">
      <c r="I37" s="298"/>
      <c r="K37" s="56"/>
    </row>
  </sheetData>
  <mergeCells count="6">
    <mergeCell ref="A30:B30"/>
    <mergeCell ref="B32:C32"/>
    <mergeCell ref="B1:E1"/>
    <mergeCell ref="B3:E3"/>
    <mergeCell ref="G8:J8"/>
    <mergeCell ref="G9:J9"/>
  </mergeCells>
  <conditionalFormatting sqref="J29:K29 K28 J12:J13">
    <cfRule type="expression" priority="98" stopIfTrue="1">
      <formula>AND(SUM($P12:$T12)&gt;0,NOT(ISBLANK(J12)))</formula>
    </cfRule>
    <cfRule type="expression" dxfId="391" priority="99" stopIfTrue="1">
      <formula>SUM($P12:$T12)&gt;0</formula>
    </cfRule>
  </conditionalFormatting>
  <conditionalFormatting sqref="C5 B1:E1 B3:E3 C12:C13 C15 C29 C18 C21 C23:C26">
    <cfRule type="expression" dxfId="390" priority="100" stopIfTrue="1">
      <formula>ISBLANK(B1)</formula>
    </cfRule>
  </conditionalFormatting>
  <conditionalFormatting sqref="L29:N29 N28">
    <cfRule type="expression" dxfId="389" priority="101" stopIfTrue="1">
      <formula>AND(NOT(ISBLANK($C28)),ISBLANK(L28))</formula>
    </cfRule>
  </conditionalFormatting>
  <conditionalFormatting sqref="B12:B13 B18">
    <cfRule type="expression" dxfId="388" priority="102" stopIfTrue="1">
      <formula>AND(NOT(ISBLANK(C12)),ISBLANK(B12))</formula>
    </cfRule>
  </conditionalFormatting>
  <conditionalFormatting sqref="A12:A13 A15 A29 A18 A24">
    <cfRule type="expression" dxfId="387" priority="103" stopIfTrue="1">
      <formula>AND(NOT(ISBLANK(C12)),ISBLANK(A12))</formula>
    </cfRule>
  </conditionalFormatting>
  <conditionalFormatting sqref="E15:E26 E29">
    <cfRule type="expression" dxfId="386" priority="104" stopIfTrue="1">
      <formula>AND(NOT(ISBLANK(C15)),ISBLANK(E15),B15="S")</formula>
    </cfRule>
  </conditionalFormatting>
  <conditionalFormatting sqref="C14">
    <cfRule type="expression" dxfId="385" priority="94" stopIfTrue="1">
      <formula>ISBLANK(C14)</formula>
    </cfRule>
  </conditionalFormatting>
  <conditionalFormatting sqref="M21">
    <cfRule type="expression" dxfId="384" priority="45" stopIfTrue="1">
      <formula>AND(NOT(ISBLANK($C21)),ISBLANK(M21))</formula>
    </cfRule>
  </conditionalFormatting>
  <conditionalFormatting sqref="B14">
    <cfRule type="expression" dxfId="383" priority="95" stopIfTrue="1">
      <formula>AND(NOT(ISBLANK(C14)),ISBLANK(B14))</formula>
    </cfRule>
  </conditionalFormatting>
  <conditionalFormatting sqref="A14">
    <cfRule type="expression" dxfId="382" priority="96" stopIfTrue="1">
      <formula>AND(NOT(ISBLANK(C14)),ISBLANK(A14))</formula>
    </cfRule>
  </conditionalFormatting>
  <conditionalFormatting sqref="E12:E14">
    <cfRule type="expression" dxfId="381" priority="97" stopIfTrue="1">
      <formula>AND(NOT(ISBLANK(C12)),ISBLANK(E12),B12="S")</formula>
    </cfRule>
  </conditionalFormatting>
  <conditionalFormatting sqref="J14:J28">
    <cfRule type="expression" priority="92" stopIfTrue="1">
      <formula>AND(SUM($P14:$T14)&gt;0,NOT(ISBLANK(J14)))</formula>
    </cfRule>
    <cfRule type="expression" dxfId="380" priority="93" stopIfTrue="1">
      <formula>SUM($P14:$T14)&gt;0</formula>
    </cfRule>
  </conditionalFormatting>
  <conditionalFormatting sqref="C27">
    <cfRule type="expression" dxfId="379" priority="89" stopIfTrue="1">
      <formula>ISBLANK(C27)</formula>
    </cfRule>
  </conditionalFormatting>
  <conditionalFormatting sqref="A28">
    <cfRule type="expression" dxfId="378" priority="90" stopIfTrue="1">
      <formula>AND(NOT(ISBLANK(C28)),ISBLANK(A28))</formula>
    </cfRule>
  </conditionalFormatting>
  <conditionalFormatting sqref="E27">
    <cfRule type="expression" dxfId="377" priority="91" stopIfTrue="1">
      <formula>AND(NOT(ISBLANK(C27)),ISBLANK(E27),B27="S")</formula>
    </cfRule>
  </conditionalFormatting>
  <conditionalFormatting sqref="C28">
    <cfRule type="expression" dxfId="376" priority="87" stopIfTrue="1">
      <formula>ISBLANK(C28)</formula>
    </cfRule>
  </conditionalFormatting>
  <conditionalFormatting sqref="E28">
    <cfRule type="expression" dxfId="375" priority="88" stopIfTrue="1">
      <formula>AND(NOT(ISBLANK(C28)),ISBLANK(E28),B28="S")</formula>
    </cfRule>
  </conditionalFormatting>
  <conditionalFormatting sqref="M28">
    <cfRule type="expression" dxfId="374" priority="86" stopIfTrue="1">
      <formula>AND(NOT(ISBLANK($C28)),ISBLANK(M28))</formula>
    </cfRule>
  </conditionalFormatting>
  <conditionalFormatting sqref="L28">
    <cfRule type="expression" dxfId="373" priority="85" stopIfTrue="1">
      <formula>AND(NOT(ISBLANK($C28)),ISBLANK(L28))</formula>
    </cfRule>
  </conditionalFormatting>
  <conditionalFormatting sqref="N25">
    <cfRule type="expression" dxfId="372" priority="18" stopIfTrue="1">
      <formula>AND(NOT(ISBLANK($C25)),ISBLANK(N25))</formula>
    </cfRule>
  </conditionalFormatting>
  <conditionalFormatting sqref="N19">
    <cfRule type="expression" dxfId="371" priority="56" stopIfTrue="1">
      <formula>AND(NOT(ISBLANK($C19)),ISBLANK(N19))</formula>
    </cfRule>
  </conditionalFormatting>
  <conditionalFormatting sqref="M18">
    <cfRule type="expression" dxfId="370" priority="61" stopIfTrue="1">
      <formula>AND(NOT(ISBLANK($C18)),ISBLANK(M18))</formula>
    </cfRule>
  </conditionalFormatting>
  <conditionalFormatting sqref="K12:K13">
    <cfRule type="expression" priority="82" stopIfTrue="1">
      <formula>AND(SUM($P12:$T12)&gt;0,NOT(ISBLANK(K12)))</formula>
    </cfRule>
    <cfRule type="expression" dxfId="369" priority="83" stopIfTrue="1">
      <formula>SUM($P12:$T12)&gt;0</formula>
    </cfRule>
  </conditionalFormatting>
  <conditionalFormatting sqref="N12:N13">
    <cfRule type="expression" dxfId="368" priority="84" stopIfTrue="1">
      <formula>AND(NOT(ISBLANK($C12)),ISBLANK(N12))</formula>
    </cfRule>
  </conditionalFormatting>
  <conditionalFormatting sqref="M12:M13">
    <cfRule type="expression" dxfId="367" priority="81" stopIfTrue="1">
      <formula>AND(NOT(ISBLANK($C12)),ISBLANK(M12))</formula>
    </cfRule>
  </conditionalFormatting>
  <conditionalFormatting sqref="L12:L13">
    <cfRule type="expression" dxfId="366" priority="80" stopIfTrue="1">
      <formula>AND(NOT(ISBLANK($C12)),ISBLANK(L12))</formula>
    </cfRule>
  </conditionalFormatting>
  <conditionalFormatting sqref="N14">
    <cfRule type="expression" dxfId="365" priority="79" stopIfTrue="1">
      <formula>AND(NOT(ISBLANK($C14)),ISBLANK(N14))</formula>
    </cfRule>
  </conditionalFormatting>
  <conditionalFormatting sqref="M14">
    <cfRule type="expression" dxfId="364" priority="78" stopIfTrue="1">
      <formula>AND(NOT(ISBLANK($C14)),ISBLANK(M14))</formula>
    </cfRule>
  </conditionalFormatting>
  <conditionalFormatting sqref="L14">
    <cfRule type="expression" dxfId="363" priority="77" stopIfTrue="1">
      <formula>AND(NOT(ISBLANK($C14)),ISBLANK(L14))</formula>
    </cfRule>
  </conditionalFormatting>
  <conditionalFormatting sqref="K15">
    <cfRule type="expression" priority="74" stopIfTrue="1">
      <formula>AND(SUM($P15:$T15)&gt;0,NOT(ISBLANK(K15)))</formula>
    </cfRule>
    <cfRule type="expression" dxfId="362" priority="75" stopIfTrue="1">
      <formula>SUM($P15:$T15)&gt;0</formula>
    </cfRule>
  </conditionalFormatting>
  <conditionalFormatting sqref="N15">
    <cfRule type="expression" dxfId="361" priority="76" stopIfTrue="1">
      <formula>AND(NOT(ISBLANK($C15)),ISBLANK(N15))</formula>
    </cfRule>
  </conditionalFormatting>
  <conditionalFormatting sqref="M15">
    <cfRule type="expression" dxfId="360" priority="73" stopIfTrue="1">
      <formula>AND(NOT(ISBLANK($C15)),ISBLANK(M15))</formula>
    </cfRule>
  </conditionalFormatting>
  <conditionalFormatting sqref="L15">
    <cfRule type="expression" dxfId="359" priority="72" stopIfTrue="1">
      <formula>AND(NOT(ISBLANK($C15)),ISBLANK(L15))</formula>
    </cfRule>
  </conditionalFormatting>
  <conditionalFormatting sqref="A16:A17">
    <cfRule type="expression" dxfId="358" priority="71" stopIfTrue="1">
      <formula>AND(NOT(ISBLANK(C16)),ISBLANK(A16))</formula>
    </cfRule>
  </conditionalFormatting>
  <conditionalFormatting sqref="C16:C17">
    <cfRule type="expression" dxfId="357" priority="70" stopIfTrue="1">
      <formula>ISBLANK(C16)</formula>
    </cfRule>
  </conditionalFormatting>
  <conditionalFormatting sqref="K16:K17">
    <cfRule type="expression" priority="68" stopIfTrue="1">
      <formula>AND(SUM($P16:$T16)&gt;0,NOT(ISBLANK(K16)))</formula>
    </cfRule>
    <cfRule type="expression" dxfId="356" priority="69" stopIfTrue="1">
      <formula>SUM($P16:$T16)&gt;0</formula>
    </cfRule>
  </conditionalFormatting>
  <conditionalFormatting sqref="M16:M17">
    <cfRule type="expression" dxfId="355" priority="67" stopIfTrue="1">
      <formula>AND(NOT(ISBLANK($C16)),ISBLANK(M16))</formula>
    </cfRule>
  </conditionalFormatting>
  <conditionalFormatting sqref="L16:L17">
    <cfRule type="expression" dxfId="354" priority="66" stopIfTrue="1">
      <formula>AND(NOT(ISBLANK($C16)),ISBLANK(L16))</formula>
    </cfRule>
  </conditionalFormatting>
  <conditionalFormatting sqref="N16">
    <cfRule type="expression" dxfId="353" priority="65" stopIfTrue="1">
      <formula>AND(NOT(ISBLANK($C16)),ISBLANK(N16))</formula>
    </cfRule>
  </conditionalFormatting>
  <conditionalFormatting sqref="N17">
    <cfRule type="expression" dxfId="352" priority="64" stopIfTrue="1">
      <formula>AND(NOT(ISBLANK($C17)),ISBLANK(N17))</formula>
    </cfRule>
  </conditionalFormatting>
  <conditionalFormatting sqref="K18">
    <cfRule type="expression" priority="62" stopIfTrue="1">
      <formula>AND(SUM($P18:$T18)&gt;0,NOT(ISBLANK(K18)))</formula>
    </cfRule>
    <cfRule type="expression" dxfId="351" priority="63" stopIfTrue="1">
      <formula>SUM($P18:$T18)&gt;0</formula>
    </cfRule>
  </conditionalFormatting>
  <conditionalFormatting sqref="L18">
    <cfRule type="expression" dxfId="350" priority="60" stopIfTrue="1">
      <formula>AND(NOT(ISBLANK($C18)),ISBLANK(L18))</formula>
    </cfRule>
  </conditionalFormatting>
  <conditionalFormatting sqref="N18">
    <cfRule type="expression" dxfId="349" priority="59" stopIfTrue="1">
      <formula>AND(NOT(ISBLANK($C18)),ISBLANK(N18))</formula>
    </cfRule>
  </conditionalFormatting>
  <conditionalFormatting sqref="C19:C20">
    <cfRule type="expression" dxfId="348" priority="57" stopIfTrue="1">
      <formula>ISBLANK(C19)</formula>
    </cfRule>
  </conditionalFormatting>
  <conditionalFormatting sqref="A19:A20">
    <cfRule type="expression" dxfId="347" priority="58" stopIfTrue="1">
      <formula>AND(NOT(ISBLANK(C19)),ISBLANK(A19))</formula>
    </cfRule>
  </conditionalFormatting>
  <conditionalFormatting sqref="K19:K20">
    <cfRule type="expression" priority="54" stopIfTrue="1">
      <formula>AND(SUM($P19:$T19)&gt;0,NOT(ISBLANK(K19)))</formula>
    </cfRule>
    <cfRule type="expression" dxfId="346" priority="55" stopIfTrue="1">
      <formula>SUM($P19:$T19)&gt;0</formula>
    </cfRule>
  </conditionalFormatting>
  <conditionalFormatting sqref="M19">
    <cfRule type="expression" dxfId="345" priority="53" stopIfTrue="1">
      <formula>AND(NOT(ISBLANK($C19)),ISBLANK(M19))</formula>
    </cfRule>
  </conditionalFormatting>
  <conditionalFormatting sqref="L19:L20">
    <cfRule type="expression" dxfId="344" priority="52" stopIfTrue="1">
      <formula>AND(NOT(ISBLANK($C19)),ISBLANK(L19))</formula>
    </cfRule>
  </conditionalFormatting>
  <conditionalFormatting sqref="N20">
    <cfRule type="expression" dxfId="343" priority="51" stopIfTrue="1">
      <formula>AND(NOT(ISBLANK($C20)),ISBLANK(N20))</formula>
    </cfRule>
  </conditionalFormatting>
  <conditionalFormatting sqref="M20">
    <cfRule type="expression" dxfId="342" priority="50" stopIfTrue="1">
      <formula>AND(NOT(ISBLANK($C20)),ISBLANK(M20))</formula>
    </cfRule>
  </conditionalFormatting>
  <conditionalFormatting sqref="A21">
    <cfRule type="expression" dxfId="341" priority="49" stopIfTrue="1">
      <formula>AND(NOT(ISBLANK(C21)),ISBLANK(A21))</formula>
    </cfRule>
  </conditionalFormatting>
  <conditionalFormatting sqref="K21">
    <cfRule type="expression" priority="46" stopIfTrue="1">
      <formula>AND(SUM($P21:$T21)&gt;0,NOT(ISBLANK(K21)))</formula>
    </cfRule>
    <cfRule type="expression" dxfId="340" priority="47" stopIfTrue="1">
      <formula>SUM($P21:$T21)&gt;0</formula>
    </cfRule>
  </conditionalFormatting>
  <conditionalFormatting sqref="N21">
    <cfRule type="expression" dxfId="339" priority="48" stopIfTrue="1">
      <formula>AND(NOT(ISBLANK($C21)),ISBLANK(N21))</formula>
    </cfRule>
  </conditionalFormatting>
  <conditionalFormatting sqref="L21">
    <cfRule type="expression" dxfId="338" priority="44" stopIfTrue="1">
      <formula>AND(NOT(ISBLANK($C21)),ISBLANK(L21))</formula>
    </cfRule>
  </conditionalFormatting>
  <conditionalFormatting sqref="A22">
    <cfRule type="expression" dxfId="337" priority="43" stopIfTrue="1">
      <formula>AND(NOT(ISBLANK(C22)),ISBLANK(A22))</formula>
    </cfRule>
  </conditionalFormatting>
  <conditionalFormatting sqref="C22">
    <cfRule type="expression" dxfId="336" priority="42" stopIfTrue="1">
      <formula>ISBLANK(C22)</formula>
    </cfRule>
  </conditionalFormatting>
  <conditionalFormatting sqref="K22">
    <cfRule type="expression" priority="40" stopIfTrue="1">
      <formula>AND(SUM($P22:$T22)&gt;0,NOT(ISBLANK(K22)))</formula>
    </cfRule>
    <cfRule type="expression" dxfId="335" priority="41" stopIfTrue="1">
      <formula>SUM($P22:$T22)&gt;0</formula>
    </cfRule>
  </conditionalFormatting>
  <conditionalFormatting sqref="N22">
    <cfRule type="expression" dxfId="334" priority="39" stopIfTrue="1">
      <formula>AND(NOT(ISBLANK($C22)),ISBLANK(N22))</formula>
    </cfRule>
  </conditionalFormatting>
  <conditionalFormatting sqref="L22">
    <cfRule type="expression" dxfId="333" priority="38" stopIfTrue="1">
      <formula>AND(NOT(ISBLANK($C22)),ISBLANK(L22))</formula>
    </cfRule>
  </conditionalFormatting>
  <conditionalFormatting sqref="M22">
    <cfRule type="expression" dxfId="332" priority="37" stopIfTrue="1">
      <formula>AND(NOT(ISBLANK($C22)),ISBLANK(M22))</formula>
    </cfRule>
  </conditionalFormatting>
  <conditionalFormatting sqref="A23">
    <cfRule type="expression" dxfId="331" priority="36" stopIfTrue="1">
      <formula>AND(NOT(ISBLANK(C23)),ISBLANK(A23))</formula>
    </cfRule>
  </conditionalFormatting>
  <conditionalFormatting sqref="K23">
    <cfRule type="expression" priority="33" stopIfTrue="1">
      <formula>AND(SUM($P23:$T23)&gt;0,NOT(ISBLANK(K23)))</formula>
    </cfRule>
    <cfRule type="expression" dxfId="330" priority="34" stopIfTrue="1">
      <formula>SUM($P23:$T23)&gt;0</formula>
    </cfRule>
  </conditionalFormatting>
  <conditionalFormatting sqref="N23">
    <cfRule type="expression" dxfId="329" priority="35" stopIfTrue="1">
      <formula>AND(NOT(ISBLANK($C23)),ISBLANK(N23))</formula>
    </cfRule>
  </conditionalFormatting>
  <conditionalFormatting sqref="L23">
    <cfRule type="expression" dxfId="328" priority="32" stopIfTrue="1">
      <formula>AND(NOT(ISBLANK($C23)),ISBLANK(L23))</formula>
    </cfRule>
  </conditionalFormatting>
  <conditionalFormatting sqref="M23">
    <cfRule type="expression" dxfId="327" priority="31" stopIfTrue="1">
      <formula>AND(NOT(ISBLANK($C23)),ISBLANK(M23))</formula>
    </cfRule>
  </conditionalFormatting>
  <conditionalFormatting sqref="K24">
    <cfRule type="expression" priority="28" stopIfTrue="1">
      <formula>AND(SUM($P24:$T24)&gt;0,NOT(ISBLANK(K24)))</formula>
    </cfRule>
    <cfRule type="expression" dxfId="326" priority="29" stopIfTrue="1">
      <formula>SUM($P24:$T24)&gt;0</formula>
    </cfRule>
  </conditionalFormatting>
  <conditionalFormatting sqref="N24">
    <cfRule type="expression" dxfId="325" priority="30" stopIfTrue="1">
      <formula>AND(NOT(ISBLANK($C24)),ISBLANK(N24))</formula>
    </cfRule>
  </conditionalFormatting>
  <conditionalFormatting sqref="M24">
    <cfRule type="expression" dxfId="324" priority="27" stopIfTrue="1">
      <formula>AND(NOT(ISBLANK($C24)),ISBLANK(M24))</formula>
    </cfRule>
  </conditionalFormatting>
  <conditionalFormatting sqref="L24">
    <cfRule type="expression" dxfId="323" priority="26" stopIfTrue="1">
      <formula>AND(NOT(ISBLANK($C24)),ISBLANK(L24))</formula>
    </cfRule>
  </conditionalFormatting>
  <conditionalFormatting sqref="A25">
    <cfRule type="expression" dxfId="322" priority="25" stopIfTrue="1">
      <formula>AND(NOT(ISBLANK(C25)),ISBLANK(A25))</formula>
    </cfRule>
  </conditionalFormatting>
  <conditionalFormatting sqref="L27">
    <cfRule type="expression" dxfId="321" priority="8" stopIfTrue="1">
      <formula>AND(NOT(ISBLANK($C27)),ISBLANK(L27))</formula>
    </cfRule>
  </conditionalFormatting>
  <conditionalFormatting sqref="A26">
    <cfRule type="expression" dxfId="320" priority="24" stopIfTrue="1">
      <formula>AND(NOT(ISBLANK(C26)),ISBLANK(A26))</formula>
    </cfRule>
  </conditionalFormatting>
  <conditionalFormatting sqref="K26">
    <cfRule type="expression" priority="21" stopIfTrue="1">
      <formula>AND(SUM($P26:$T26)&gt;0,NOT(ISBLANK(K26)))</formula>
    </cfRule>
    <cfRule type="expression" dxfId="319" priority="22" stopIfTrue="1">
      <formula>SUM($P26:$T26)&gt;0</formula>
    </cfRule>
  </conditionalFormatting>
  <conditionalFormatting sqref="N26">
    <cfRule type="expression" dxfId="318" priority="23" stopIfTrue="1">
      <formula>AND(NOT(ISBLANK($C26)),ISBLANK(N26))</formula>
    </cfRule>
  </conditionalFormatting>
  <conditionalFormatting sqref="L26">
    <cfRule type="expression" dxfId="317" priority="20" stopIfTrue="1">
      <formula>AND(NOT(ISBLANK($C26)),ISBLANK(L26))</formula>
    </cfRule>
  </conditionalFormatting>
  <conditionalFormatting sqref="M26">
    <cfRule type="expression" dxfId="316" priority="19" stopIfTrue="1">
      <formula>AND(NOT(ISBLANK($C26)),ISBLANK(M26))</formula>
    </cfRule>
  </conditionalFormatting>
  <conditionalFormatting sqref="K25">
    <cfRule type="expression" priority="16" stopIfTrue="1">
      <formula>AND(SUM($P25:$T25)&gt;0,NOT(ISBLANK(K25)))</formula>
    </cfRule>
    <cfRule type="expression" dxfId="315" priority="17" stopIfTrue="1">
      <formula>SUM($P25:$T25)&gt;0</formula>
    </cfRule>
  </conditionalFormatting>
  <conditionalFormatting sqref="M25">
    <cfRule type="expression" dxfId="314" priority="15" stopIfTrue="1">
      <formula>AND(NOT(ISBLANK($C25)),ISBLANK(M25))</formula>
    </cfRule>
  </conditionalFormatting>
  <conditionalFormatting sqref="L25">
    <cfRule type="expression" dxfId="313" priority="14" stopIfTrue="1">
      <formula>AND(NOT(ISBLANK($C25)),ISBLANK(L25))</formula>
    </cfRule>
  </conditionalFormatting>
  <conditionalFormatting sqref="A27">
    <cfRule type="expression" dxfId="312" priority="13" stopIfTrue="1">
      <formula>AND(NOT(ISBLANK(C27)),ISBLANK(A27))</formula>
    </cfRule>
  </conditionalFormatting>
  <conditionalFormatting sqref="K27">
    <cfRule type="expression" priority="10" stopIfTrue="1">
      <formula>AND(SUM($P27:$T27)&gt;0,NOT(ISBLANK(K27)))</formula>
    </cfRule>
    <cfRule type="expression" dxfId="311" priority="11" stopIfTrue="1">
      <formula>SUM($P27:$T27)&gt;0</formula>
    </cfRule>
  </conditionalFormatting>
  <conditionalFormatting sqref="N27">
    <cfRule type="expression" dxfId="310" priority="12" stopIfTrue="1">
      <formula>AND(NOT(ISBLANK($C27)),ISBLANK(N27))</formula>
    </cfRule>
  </conditionalFormatting>
  <conditionalFormatting sqref="M27">
    <cfRule type="expression" dxfId="309" priority="9" stopIfTrue="1">
      <formula>AND(NOT(ISBLANK($C27)),ISBLANK(M27))</formula>
    </cfRule>
  </conditionalFormatting>
  <conditionalFormatting sqref="B16">
    <cfRule type="expression" dxfId="308" priority="7" stopIfTrue="1">
      <formula>AND(NOT(ISBLANK(C16)),ISBLANK(B16))</formula>
    </cfRule>
  </conditionalFormatting>
  <conditionalFormatting sqref="B15">
    <cfRule type="expression" dxfId="307" priority="6" stopIfTrue="1">
      <formula>AND(NOT(ISBLANK(C15)),ISBLANK(B15))</formula>
    </cfRule>
  </conditionalFormatting>
  <conditionalFormatting sqref="B17">
    <cfRule type="expression" dxfId="306" priority="5" stopIfTrue="1">
      <formula>AND(NOT(ISBLANK(C17)),ISBLANK(B17))</formula>
    </cfRule>
  </conditionalFormatting>
  <conditionalFormatting sqref="B19">
    <cfRule type="expression" dxfId="305" priority="4" stopIfTrue="1">
      <formula>AND(NOT(ISBLANK(C19)),ISBLANK(B19))</formula>
    </cfRule>
  </conditionalFormatting>
  <conditionalFormatting sqref="B20:B29">
    <cfRule type="expression" dxfId="304" priority="3" stopIfTrue="1">
      <formula>AND(NOT(ISBLANK(C20)),ISBLANK(B20))</formula>
    </cfRule>
  </conditionalFormatting>
  <conditionalFormatting sqref="K14">
    <cfRule type="expression" priority="1" stopIfTrue="1">
      <formula>AND(SUM($P14:$T14)&gt;0,NOT(ISBLANK(K14)))</formula>
    </cfRule>
    <cfRule type="expression" dxfId="303" priority="2" stopIfTrue="1">
      <formula>SUM($P14:$T14)&gt;0</formula>
    </cfRule>
  </conditionalFormatting>
  <dataValidations count="3">
    <dataValidation type="date" allowBlank="1" showInputMessage="1" showErrorMessage="1" sqref="C5" xr:uid="{426270EB-86B5-4E4D-91ED-B15C074620ED}">
      <formula1>NOW()-120</formula1>
      <formula2>NOW()</formula2>
    </dataValidation>
    <dataValidation type="list" allowBlank="1" showInputMessage="1" showErrorMessage="1" sqref="B1:E1" xr:uid="{24E23727-F4D6-4A06-B31F-241FD7EF6DD4}">
      <formula1>"BARCLAYCARD,CORPORATE CARD"</formula1>
    </dataValidation>
    <dataValidation type="list" allowBlank="1" showInputMessage="1" showErrorMessage="1" sqref="B12:B29" xr:uid="{2C70584B-029C-46A6-B805-20AF58D181EA}">
      <formula1>$B$33:$B$36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Z37"/>
  <sheetViews>
    <sheetView topLeftCell="A25" workbookViewId="0">
      <selection activeCell="B4" sqref="B4"/>
    </sheetView>
  </sheetViews>
  <sheetFormatPr defaultColWidth="11.81640625" defaultRowHeight="12.5" x14ac:dyDescent="0.25"/>
  <cols>
    <col min="1" max="1" width="11.81640625" style="139"/>
    <col min="2" max="2" width="10.453125" style="139" customWidth="1"/>
    <col min="3" max="6" width="15.54296875" style="139" customWidth="1"/>
    <col min="7" max="7" width="8.453125" style="139" customWidth="1"/>
    <col min="8" max="8" width="25.26953125" style="139" customWidth="1"/>
    <col min="9" max="9" width="11.54296875" style="139" customWidth="1"/>
    <col min="10" max="10" width="3" style="139" customWidth="1"/>
    <col min="11" max="11" width="29.54296875" style="139" customWidth="1"/>
    <col min="12" max="12" width="50.54296875" style="139" customWidth="1"/>
    <col min="13" max="14" width="27.453125" style="139" customWidth="1"/>
    <col min="15" max="15" width="9.1796875" style="139" customWidth="1"/>
    <col min="16" max="19" width="11.81640625" style="139" hidden="1" customWidth="1"/>
    <col min="20" max="26" width="9.1796875" style="139" customWidth="1"/>
    <col min="27" max="16384" width="11.81640625" style="139"/>
  </cols>
  <sheetData>
    <row r="1" spans="1:26" ht="36.75" customHeight="1" x14ac:dyDescent="0.3">
      <c r="A1" s="131" t="s">
        <v>0</v>
      </c>
      <c r="B1" s="478" t="s">
        <v>1</v>
      </c>
      <c r="C1" s="479"/>
      <c r="D1" s="479"/>
      <c r="E1" s="480"/>
      <c r="F1" s="132"/>
      <c r="G1" s="133"/>
      <c r="H1" s="133"/>
      <c r="I1" s="133"/>
      <c r="J1" s="133"/>
      <c r="K1" s="133"/>
      <c r="L1" s="134"/>
      <c r="M1" s="134"/>
      <c r="N1" s="135"/>
      <c r="O1" s="136"/>
      <c r="P1" s="137"/>
      <c r="Q1" s="137"/>
      <c r="R1" s="137"/>
      <c r="S1" s="137"/>
      <c r="T1" s="138"/>
      <c r="U1" s="138"/>
      <c r="V1" s="138"/>
      <c r="W1" s="138"/>
      <c r="X1" s="138"/>
      <c r="Y1" s="138"/>
      <c r="Z1" s="138"/>
    </row>
    <row r="2" spans="1:26" ht="13.75" customHeight="1" x14ac:dyDescent="0.25">
      <c r="A2" s="140"/>
      <c r="B2" s="141"/>
      <c r="C2" s="141"/>
      <c r="D2" s="141"/>
      <c r="E2" s="141"/>
      <c r="F2" s="138"/>
      <c r="G2" s="138"/>
      <c r="H2" s="138"/>
      <c r="I2" s="138"/>
      <c r="J2" s="138"/>
      <c r="K2" s="138"/>
      <c r="L2" s="138"/>
      <c r="M2" s="138"/>
      <c r="N2" s="142"/>
      <c r="O2" s="136"/>
      <c r="P2" s="143"/>
      <c r="Q2" s="143"/>
      <c r="R2" s="143"/>
      <c r="S2" s="143"/>
      <c r="T2" s="138"/>
      <c r="U2" s="138"/>
      <c r="V2" s="138"/>
      <c r="W2" s="138"/>
      <c r="X2" s="138"/>
      <c r="Y2" s="138"/>
      <c r="Z2" s="138"/>
    </row>
    <row r="3" spans="1:26" ht="36.75" customHeight="1" x14ac:dyDescent="0.3">
      <c r="A3" s="144" t="s">
        <v>2</v>
      </c>
      <c r="B3" s="478" t="s">
        <v>126</v>
      </c>
      <c r="C3" s="479"/>
      <c r="D3" s="479"/>
      <c r="E3" s="480"/>
      <c r="F3" s="145"/>
      <c r="G3" s="146"/>
      <c r="H3" s="146"/>
      <c r="I3" s="146"/>
      <c r="J3" s="146"/>
      <c r="K3" s="146"/>
      <c r="L3" s="138"/>
      <c r="M3" s="138"/>
      <c r="N3" s="142"/>
      <c r="O3" s="136"/>
      <c r="P3" s="143"/>
      <c r="Q3" s="143"/>
      <c r="R3" s="143"/>
      <c r="S3" s="143"/>
      <c r="T3" s="138"/>
      <c r="U3" s="138"/>
      <c r="V3" s="138"/>
      <c r="W3" s="138"/>
      <c r="X3" s="138"/>
      <c r="Y3" s="138"/>
      <c r="Z3" s="138"/>
    </row>
    <row r="4" spans="1:26" ht="13.75" customHeight="1" x14ac:dyDescent="0.25">
      <c r="A4" s="140"/>
      <c r="B4" s="141"/>
      <c r="C4" s="141"/>
      <c r="D4" s="141"/>
      <c r="E4" s="141"/>
      <c r="F4" s="138"/>
      <c r="G4" s="138"/>
      <c r="H4" s="138"/>
      <c r="I4" s="138"/>
      <c r="J4" s="138"/>
      <c r="K4" s="138"/>
      <c r="L4" s="138"/>
      <c r="M4" s="138"/>
      <c r="N4" s="142"/>
      <c r="O4" s="136"/>
      <c r="P4" s="143"/>
      <c r="Q4" s="143"/>
      <c r="R4" s="143"/>
      <c r="S4" s="143"/>
      <c r="T4" s="138"/>
      <c r="U4" s="138"/>
      <c r="V4" s="138"/>
      <c r="W4" s="138"/>
      <c r="X4" s="138"/>
      <c r="Y4" s="138"/>
      <c r="Z4" s="138"/>
    </row>
    <row r="5" spans="1:26" ht="36" customHeight="1" x14ac:dyDescent="0.3">
      <c r="A5" s="62" t="s">
        <v>3</v>
      </c>
      <c r="B5" s="63" t="s">
        <v>4</v>
      </c>
      <c r="C5" s="211">
        <v>43200</v>
      </c>
      <c r="D5" s="63" t="s">
        <v>5</v>
      </c>
      <c r="E5" s="211">
        <v>43229</v>
      </c>
      <c r="F5" s="145"/>
      <c r="G5" s="147"/>
      <c r="H5" s="138"/>
      <c r="I5" s="138"/>
      <c r="J5" s="138"/>
      <c r="K5" s="138"/>
      <c r="L5" s="138"/>
      <c r="M5" s="138"/>
      <c r="N5" s="142"/>
      <c r="O5" s="136"/>
      <c r="P5" s="143"/>
      <c r="Q5" s="143"/>
      <c r="R5" s="143"/>
      <c r="S5" s="143"/>
      <c r="T5" s="138"/>
      <c r="U5" s="138"/>
      <c r="V5" s="138"/>
      <c r="W5" s="138"/>
      <c r="X5" s="138"/>
      <c r="Y5" s="138"/>
      <c r="Z5" s="138"/>
    </row>
    <row r="6" spans="1:26" ht="13.75" customHeight="1" x14ac:dyDescent="0.25">
      <c r="A6" s="148"/>
      <c r="B6" s="149"/>
      <c r="C6" s="149"/>
      <c r="D6" s="149"/>
      <c r="E6" s="149"/>
      <c r="F6" s="138"/>
      <c r="G6" s="138"/>
      <c r="H6" s="138"/>
      <c r="I6" s="138"/>
      <c r="J6" s="138"/>
      <c r="K6" s="138"/>
      <c r="L6" s="138"/>
      <c r="M6" s="138"/>
      <c r="N6" s="142"/>
      <c r="O6" s="136"/>
      <c r="P6" s="143"/>
      <c r="Q6" s="143"/>
      <c r="R6" s="143"/>
      <c r="S6" s="143"/>
      <c r="T6" s="138"/>
      <c r="U6" s="138"/>
      <c r="V6" s="138"/>
      <c r="W6" s="138"/>
      <c r="X6" s="138"/>
      <c r="Y6" s="138"/>
      <c r="Z6" s="138"/>
    </row>
    <row r="7" spans="1:26" ht="13.75" customHeight="1" x14ac:dyDescent="0.25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2"/>
      <c r="O7" s="388"/>
      <c r="P7" s="143"/>
      <c r="Q7" s="143"/>
      <c r="R7" s="143"/>
      <c r="S7" s="143"/>
      <c r="T7" s="138"/>
      <c r="U7" s="138"/>
      <c r="V7" s="138"/>
      <c r="W7" s="138"/>
      <c r="X7" s="138"/>
      <c r="Y7" s="138"/>
      <c r="Z7" s="138"/>
    </row>
    <row r="8" spans="1:26" ht="13.75" customHeight="1" x14ac:dyDescent="0.3">
      <c r="A8" s="64" t="s">
        <v>6</v>
      </c>
      <c r="B8" s="65" t="s">
        <v>7</v>
      </c>
      <c r="C8" s="65" t="s">
        <v>8</v>
      </c>
      <c r="D8" s="65" t="s">
        <v>7</v>
      </c>
      <c r="E8" s="65" t="s">
        <v>9</v>
      </c>
      <c r="F8" s="65" t="s">
        <v>10</v>
      </c>
      <c r="G8" s="476" t="s">
        <v>11</v>
      </c>
      <c r="H8" s="481"/>
      <c r="I8" s="481"/>
      <c r="J8" s="477"/>
      <c r="K8" s="65" t="s">
        <v>12</v>
      </c>
      <c r="L8" s="65" t="s">
        <v>13</v>
      </c>
      <c r="M8" s="66" t="s">
        <v>14</v>
      </c>
      <c r="N8" s="389" t="s">
        <v>15</v>
      </c>
      <c r="O8" s="390" t="s">
        <v>204</v>
      </c>
      <c r="P8" s="391"/>
      <c r="Q8" s="153"/>
      <c r="R8" s="153"/>
      <c r="S8" s="153"/>
      <c r="T8" s="154"/>
      <c r="U8" s="154"/>
      <c r="V8" s="154"/>
      <c r="W8" s="154"/>
      <c r="X8" s="154"/>
      <c r="Y8" s="154"/>
      <c r="Z8" s="154"/>
    </row>
    <row r="9" spans="1:26" ht="13.75" customHeight="1" x14ac:dyDescent="0.3">
      <c r="A9" s="67" t="s">
        <v>16</v>
      </c>
      <c r="B9" s="68" t="s">
        <v>17</v>
      </c>
      <c r="C9" s="68" t="s">
        <v>18</v>
      </c>
      <c r="D9" s="68" t="s">
        <v>18</v>
      </c>
      <c r="E9" s="68" t="s">
        <v>19</v>
      </c>
      <c r="F9" s="68" t="s">
        <v>18</v>
      </c>
      <c r="G9" s="482"/>
      <c r="H9" s="483"/>
      <c r="I9" s="483"/>
      <c r="J9" s="484"/>
      <c r="K9" s="68" t="s">
        <v>20</v>
      </c>
      <c r="L9" s="68" t="s">
        <v>21</v>
      </c>
      <c r="M9" s="155"/>
      <c r="N9" s="392" t="s">
        <v>22</v>
      </c>
      <c r="O9" s="393"/>
      <c r="P9" s="391"/>
      <c r="Q9" s="153"/>
      <c r="R9" s="153"/>
      <c r="S9" s="153"/>
      <c r="T9" s="154"/>
      <c r="U9" s="154"/>
      <c r="V9" s="154"/>
      <c r="W9" s="154"/>
      <c r="X9" s="154"/>
      <c r="Y9" s="154"/>
      <c r="Z9" s="154"/>
    </row>
    <row r="10" spans="1:26" ht="13.5" customHeight="1" x14ac:dyDescent="0.3">
      <c r="A10" s="156" t="s">
        <v>23</v>
      </c>
      <c r="B10" s="69" t="s">
        <v>24</v>
      </c>
      <c r="C10" s="69" t="s">
        <v>25</v>
      </c>
      <c r="D10" s="69" t="s">
        <v>25</v>
      </c>
      <c r="E10" s="69" t="s">
        <v>25</v>
      </c>
      <c r="F10" s="69" t="s">
        <v>25</v>
      </c>
      <c r="G10" s="70" t="s">
        <v>26</v>
      </c>
      <c r="H10" s="70" t="s">
        <v>27</v>
      </c>
      <c r="I10" s="70" t="s">
        <v>28</v>
      </c>
      <c r="J10" s="157"/>
      <c r="K10" s="71" t="s">
        <v>29</v>
      </c>
      <c r="L10" s="158"/>
      <c r="M10" s="158"/>
      <c r="N10" s="394"/>
      <c r="O10" s="395"/>
      <c r="P10" s="396"/>
      <c r="Q10" s="143"/>
      <c r="R10" s="143"/>
      <c r="S10" s="143"/>
      <c r="T10" s="138"/>
      <c r="U10" s="138"/>
      <c r="V10" s="138"/>
      <c r="W10" s="138"/>
      <c r="X10" s="138"/>
      <c r="Y10" s="138"/>
      <c r="Z10" s="138"/>
    </row>
    <row r="11" spans="1:26" ht="45.5" customHeight="1" x14ac:dyDescent="0.35">
      <c r="A11" s="213" t="s">
        <v>205</v>
      </c>
      <c r="B11" s="212" t="s">
        <v>31</v>
      </c>
      <c r="C11" s="162">
        <v>600</v>
      </c>
      <c r="D11" s="161">
        <v>0</v>
      </c>
      <c r="E11" s="162"/>
      <c r="F11" s="397">
        <f>C11</f>
        <v>600</v>
      </c>
      <c r="G11" s="163"/>
      <c r="H11" s="398" t="s">
        <v>206</v>
      </c>
      <c r="I11" s="212"/>
      <c r="J11" s="72" t="s">
        <v>39</v>
      </c>
      <c r="K11" s="343" t="s">
        <v>124</v>
      </c>
      <c r="L11" s="343" t="s">
        <v>125</v>
      </c>
      <c r="M11" s="344" t="s">
        <v>100</v>
      </c>
      <c r="N11" s="399" t="s">
        <v>101</v>
      </c>
      <c r="O11" s="400" t="s">
        <v>207</v>
      </c>
      <c r="P11" s="396" t="e">
        <f>OR(#REF!&lt;100,LEN(#REF!)=2)</f>
        <v>#REF!</v>
      </c>
      <c r="Q11" s="143" t="e">
        <f>OR(#REF!&lt;1000,LEN(#REF!)=3)</f>
        <v>#REF!</v>
      </c>
      <c r="R11" s="143" t="e">
        <f>IF(#REF!&lt;1000,TRUE)</f>
        <v>#REF!</v>
      </c>
      <c r="S11" s="165"/>
      <c r="T11" s="401"/>
      <c r="U11" s="401"/>
      <c r="V11" s="138"/>
      <c r="W11" s="138"/>
      <c r="X11" s="138"/>
      <c r="Y11" s="138"/>
      <c r="Z11" s="138"/>
    </row>
    <row r="12" spans="1:26" ht="45.5" customHeight="1" x14ac:dyDescent="0.35">
      <c r="A12" s="213" t="s">
        <v>208</v>
      </c>
      <c r="B12" s="212" t="s">
        <v>31</v>
      </c>
      <c r="C12" s="162">
        <v>700</v>
      </c>
      <c r="D12" s="161">
        <v>0</v>
      </c>
      <c r="E12" s="162"/>
      <c r="F12" s="397">
        <v>700</v>
      </c>
      <c r="G12" s="163"/>
      <c r="H12" s="398" t="s">
        <v>206</v>
      </c>
      <c r="I12" s="212" t="s">
        <v>99</v>
      </c>
      <c r="J12" s="72" t="s">
        <v>39</v>
      </c>
      <c r="K12" s="74" t="s">
        <v>124</v>
      </c>
      <c r="L12" s="74" t="s">
        <v>125</v>
      </c>
      <c r="M12" s="75" t="s">
        <v>100</v>
      </c>
      <c r="N12" s="399" t="s">
        <v>101</v>
      </c>
      <c r="O12" s="402" t="s">
        <v>209</v>
      </c>
      <c r="P12" s="396" t="e">
        <f>OR(#REF!&lt;100,LEN(#REF!)=2)</f>
        <v>#REF!</v>
      </c>
      <c r="Q12" s="143" t="e">
        <f>OR(#REF!&lt;1000,LEN(#REF!)=3)</f>
        <v>#REF!</v>
      </c>
      <c r="R12" s="143" t="e">
        <f>IF(#REF!&lt;1000,TRUE)</f>
        <v>#REF!</v>
      </c>
      <c r="S12" s="165"/>
      <c r="T12" s="403"/>
      <c r="U12" s="403"/>
      <c r="V12" s="138"/>
      <c r="W12" s="138"/>
      <c r="X12" s="138"/>
      <c r="Y12" s="138"/>
      <c r="Z12" s="138"/>
    </row>
    <row r="13" spans="1:26" ht="45.5" customHeight="1" x14ac:dyDescent="0.35">
      <c r="A13" s="213" t="s">
        <v>210</v>
      </c>
      <c r="B13" s="160" t="s">
        <v>31</v>
      </c>
      <c r="C13" s="162">
        <v>131.68</v>
      </c>
      <c r="D13" s="214" t="s">
        <v>211</v>
      </c>
      <c r="E13" s="162"/>
      <c r="F13" s="397">
        <f>C13</f>
        <v>131.68</v>
      </c>
      <c r="G13" s="161"/>
      <c r="H13" s="163" t="s">
        <v>206</v>
      </c>
      <c r="I13" s="214" t="s">
        <v>99</v>
      </c>
      <c r="J13" s="72" t="s">
        <v>39</v>
      </c>
      <c r="K13" s="74" t="s">
        <v>124</v>
      </c>
      <c r="L13" s="74" t="s">
        <v>125</v>
      </c>
      <c r="M13" s="75" t="s">
        <v>100</v>
      </c>
      <c r="N13" s="399" t="s">
        <v>101</v>
      </c>
      <c r="O13" s="400" t="s">
        <v>212</v>
      </c>
      <c r="P13" s="396" t="b">
        <f t="shared" ref="P13:P29" si="0">OR(G11&lt;100,LEN(G11)=2)</f>
        <v>1</v>
      </c>
      <c r="Q13" s="143" t="b">
        <f t="shared" ref="Q13:Q29" si="1">OR(H11&lt;1000,LEN(H11)=3)</f>
        <v>0</v>
      </c>
      <c r="R13" s="143" t="b">
        <f t="shared" ref="R13:R29" si="2">IF(I11&lt;1000,TRUE)</f>
        <v>1</v>
      </c>
      <c r="S13" s="165"/>
      <c r="T13" s="403"/>
      <c r="U13" s="403"/>
      <c r="V13" s="138"/>
      <c r="W13" s="138"/>
      <c r="X13" s="138"/>
      <c r="Y13" s="138"/>
      <c r="Z13" s="138"/>
    </row>
    <row r="14" spans="1:26" ht="20.149999999999999" customHeight="1" x14ac:dyDescent="0.35">
      <c r="A14" s="213" t="s">
        <v>213</v>
      </c>
      <c r="B14" s="160" t="s">
        <v>84</v>
      </c>
      <c r="C14" s="162">
        <v>495</v>
      </c>
      <c r="D14" s="214">
        <f t="shared" ref="D14:D27" si="3">IF(B14="S",IF(ISBLANK(E14),ROUND(C14*0.2/1.2,2),E14),"")</f>
        <v>82.5</v>
      </c>
      <c r="E14" s="162"/>
      <c r="F14" s="404">
        <v>412.5</v>
      </c>
      <c r="G14" s="214" t="s">
        <v>214</v>
      </c>
      <c r="H14" s="405" t="s">
        <v>215</v>
      </c>
      <c r="I14" s="214" t="s">
        <v>99</v>
      </c>
      <c r="J14" s="72" t="s">
        <v>39</v>
      </c>
      <c r="K14" s="74" t="s">
        <v>216</v>
      </c>
      <c r="L14" s="73" t="s">
        <v>217</v>
      </c>
      <c r="M14" s="161" t="s">
        <v>218</v>
      </c>
      <c r="N14" s="406" t="s">
        <v>219</v>
      </c>
      <c r="O14" s="402"/>
      <c r="P14" s="396" t="b">
        <f t="shared" si="0"/>
        <v>1</v>
      </c>
      <c r="Q14" s="143" t="b">
        <f t="shared" si="1"/>
        <v>0</v>
      </c>
      <c r="R14" s="143" t="b">
        <f t="shared" si="2"/>
        <v>0</v>
      </c>
      <c r="S14" s="165"/>
      <c r="T14" s="403"/>
      <c r="U14" s="403"/>
      <c r="V14" s="138"/>
      <c r="W14" s="138"/>
      <c r="X14" s="138"/>
      <c r="Y14" s="138"/>
      <c r="Z14" s="138"/>
    </row>
    <row r="15" spans="1:26" ht="20.149999999999999" customHeight="1" x14ac:dyDescent="0.35">
      <c r="A15" s="159"/>
      <c r="B15" s="160"/>
      <c r="C15" s="162"/>
      <c r="D15" s="214" t="str">
        <f t="shared" si="3"/>
        <v/>
      </c>
      <c r="E15" s="162"/>
      <c r="F15" s="162"/>
      <c r="G15" s="163"/>
      <c r="H15" s="163"/>
      <c r="I15" s="163"/>
      <c r="J15" s="72" t="s">
        <v>39</v>
      </c>
      <c r="K15" s="74"/>
      <c r="L15" s="75"/>
      <c r="M15" s="75"/>
      <c r="N15" s="73"/>
      <c r="O15" s="407"/>
      <c r="P15" s="143" t="b">
        <f t="shared" si="0"/>
        <v>1</v>
      </c>
      <c r="Q15" s="143" t="b">
        <f t="shared" si="1"/>
        <v>0</v>
      </c>
      <c r="R15" s="143" t="b">
        <f t="shared" si="2"/>
        <v>0</v>
      </c>
      <c r="S15" s="165"/>
      <c r="T15" s="138"/>
      <c r="U15" s="138"/>
      <c r="V15" s="138"/>
      <c r="W15" s="138"/>
      <c r="X15" s="138"/>
      <c r="Y15" s="138"/>
      <c r="Z15" s="138"/>
    </row>
    <row r="16" spans="1:26" ht="20.149999999999999" customHeight="1" x14ac:dyDescent="0.35">
      <c r="A16" s="159"/>
      <c r="B16" s="160"/>
      <c r="C16" s="162"/>
      <c r="D16" s="214" t="str">
        <f t="shared" si="3"/>
        <v/>
      </c>
      <c r="E16" s="162"/>
      <c r="F16" s="214" t="s">
        <v>99</v>
      </c>
      <c r="G16" s="163"/>
      <c r="H16" s="214" t="s">
        <v>99</v>
      </c>
      <c r="I16" s="214" t="s">
        <v>99</v>
      </c>
      <c r="J16" s="72" t="s">
        <v>39</v>
      </c>
      <c r="K16" s="74"/>
      <c r="L16" s="75"/>
      <c r="M16" s="75"/>
      <c r="N16" s="73" t="s">
        <v>99</v>
      </c>
      <c r="O16" s="164"/>
      <c r="P16" s="143" t="b">
        <f t="shared" si="0"/>
        <v>0</v>
      </c>
      <c r="Q16" s="143" t="b">
        <f t="shared" si="1"/>
        <v>0</v>
      </c>
      <c r="R16" s="143" t="b">
        <f t="shared" si="2"/>
        <v>0</v>
      </c>
      <c r="S16" s="165"/>
      <c r="T16" s="138"/>
      <c r="U16" s="138"/>
      <c r="V16" s="138"/>
      <c r="W16" s="138"/>
      <c r="X16" s="138"/>
      <c r="Y16" s="138"/>
      <c r="Z16" s="138"/>
    </row>
    <row r="17" spans="1:26" ht="20.149999999999999" customHeight="1" x14ac:dyDescent="0.35">
      <c r="A17" s="159"/>
      <c r="B17" s="160"/>
      <c r="C17" s="162"/>
      <c r="D17" s="214" t="str">
        <f t="shared" si="3"/>
        <v/>
      </c>
      <c r="E17" s="162"/>
      <c r="F17" s="214" t="s">
        <v>99</v>
      </c>
      <c r="G17" s="214" t="s">
        <v>99</v>
      </c>
      <c r="H17" s="214" t="s">
        <v>99</v>
      </c>
      <c r="I17" s="214" t="s">
        <v>99</v>
      </c>
      <c r="J17" s="72" t="s">
        <v>39</v>
      </c>
      <c r="K17" s="74"/>
      <c r="L17" s="75"/>
      <c r="M17" s="75"/>
      <c r="N17" s="75"/>
      <c r="O17" s="164"/>
      <c r="P17" s="143" t="b">
        <f t="shared" si="0"/>
        <v>1</v>
      </c>
      <c r="Q17" s="143" t="b">
        <f t="shared" si="1"/>
        <v>1</v>
      </c>
      <c r="R17" s="143" t="b">
        <f t="shared" si="2"/>
        <v>1</v>
      </c>
      <c r="S17" s="165"/>
      <c r="T17" s="138"/>
      <c r="U17" s="138"/>
      <c r="V17" s="138"/>
      <c r="W17" s="138"/>
      <c r="X17" s="138"/>
      <c r="Y17" s="138"/>
      <c r="Z17" s="138"/>
    </row>
    <row r="18" spans="1:26" ht="20.149999999999999" customHeight="1" x14ac:dyDescent="0.35">
      <c r="A18" s="159"/>
      <c r="B18" s="160"/>
      <c r="C18" s="162"/>
      <c r="D18" s="214" t="str">
        <f t="shared" si="3"/>
        <v/>
      </c>
      <c r="E18" s="162"/>
      <c r="F18" s="214" t="s">
        <v>99</v>
      </c>
      <c r="G18" s="214" t="s">
        <v>99</v>
      </c>
      <c r="H18" s="214" t="s">
        <v>99</v>
      </c>
      <c r="I18" s="214" t="s">
        <v>99</v>
      </c>
      <c r="J18" s="72" t="s">
        <v>39</v>
      </c>
      <c r="K18" s="74"/>
      <c r="L18" s="75"/>
      <c r="M18" s="75"/>
      <c r="N18" s="75"/>
      <c r="O18" s="164"/>
      <c r="P18" s="143" t="b">
        <f t="shared" si="0"/>
        <v>1</v>
      </c>
      <c r="Q18" s="143" t="b">
        <f t="shared" si="1"/>
        <v>0</v>
      </c>
      <c r="R18" s="143" t="b">
        <f t="shared" si="2"/>
        <v>0</v>
      </c>
      <c r="S18" s="165"/>
      <c r="T18" s="138"/>
      <c r="U18" s="138"/>
      <c r="V18" s="138"/>
      <c r="W18" s="138"/>
      <c r="X18" s="138"/>
      <c r="Y18" s="138"/>
      <c r="Z18" s="138"/>
    </row>
    <row r="19" spans="1:26" ht="20.149999999999999" customHeight="1" x14ac:dyDescent="0.35">
      <c r="A19" s="159"/>
      <c r="B19" s="160"/>
      <c r="C19" s="162"/>
      <c r="D19" s="214" t="str">
        <f t="shared" si="3"/>
        <v/>
      </c>
      <c r="E19" s="162"/>
      <c r="F19" s="214" t="s">
        <v>99</v>
      </c>
      <c r="G19" s="214" t="s">
        <v>99</v>
      </c>
      <c r="H19" s="214" t="s">
        <v>99</v>
      </c>
      <c r="I19" s="214" t="s">
        <v>99</v>
      </c>
      <c r="J19" s="72" t="s">
        <v>39</v>
      </c>
      <c r="K19" s="74"/>
      <c r="L19" s="75"/>
      <c r="M19" s="75"/>
      <c r="N19" s="75"/>
      <c r="O19" s="164"/>
      <c r="P19" s="143" t="b">
        <f t="shared" si="0"/>
        <v>0</v>
      </c>
      <c r="Q19" s="143" t="b">
        <f t="shared" si="1"/>
        <v>0</v>
      </c>
      <c r="R19" s="143" t="b">
        <f t="shared" si="2"/>
        <v>0</v>
      </c>
      <c r="S19" s="165"/>
      <c r="T19" s="138"/>
      <c r="U19" s="138"/>
      <c r="V19" s="138"/>
      <c r="W19" s="138"/>
      <c r="X19" s="138"/>
      <c r="Y19" s="138"/>
      <c r="Z19" s="138"/>
    </row>
    <row r="20" spans="1:26" ht="20.149999999999999" customHeight="1" x14ac:dyDescent="0.35">
      <c r="A20" s="159"/>
      <c r="B20" s="160"/>
      <c r="C20" s="162"/>
      <c r="D20" s="214" t="str">
        <f t="shared" si="3"/>
        <v/>
      </c>
      <c r="E20" s="162"/>
      <c r="F20" s="214" t="s">
        <v>99</v>
      </c>
      <c r="G20" s="214" t="s">
        <v>99</v>
      </c>
      <c r="H20" s="214" t="s">
        <v>99</v>
      </c>
      <c r="I20" s="214" t="s">
        <v>99</v>
      </c>
      <c r="J20" s="72" t="s">
        <v>39</v>
      </c>
      <c r="K20" s="74"/>
      <c r="L20" s="75"/>
      <c r="M20" s="75"/>
      <c r="N20" s="75"/>
      <c r="O20" s="164"/>
      <c r="P20" s="143" t="b">
        <f t="shared" si="0"/>
        <v>0</v>
      </c>
      <c r="Q20" s="143" t="b">
        <f t="shared" si="1"/>
        <v>0</v>
      </c>
      <c r="R20" s="143" t="b">
        <f t="shared" si="2"/>
        <v>0</v>
      </c>
      <c r="S20" s="165"/>
      <c r="T20" s="138"/>
      <c r="U20" s="138"/>
      <c r="V20" s="138"/>
      <c r="W20" s="138"/>
      <c r="X20" s="138"/>
      <c r="Y20" s="138"/>
      <c r="Z20" s="138"/>
    </row>
    <row r="21" spans="1:26" ht="20.149999999999999" customHeight="1" x14ac:dyDescent="0.35">
      <c r="A21" s="159"/>
      <c r="B21" s="160"/>
      <c r="C21" s="162"/>
      <c r="D21" s="214" t="str">
        <f t="shared" si="3"/>
        <v/>
      </c>
      <c r="E21" s="162"/>
      <c r="F21" s="214" t="s">
        <v>99</v>
      </c>
      <c r="G21" s="214" t="s">
        <v>99</v>
      </c>
      <c r="H21" s="214" t="s">
        <v>99</v>
      </c>
      <c r="I21" s="214" t="s">
        <v>99</v>
      </c>
      <c r="J21" s="72" t="s">
        <v>39</v>
      </c>
      <c r="K21" s="74"/>
      <c r="L21" s="75"/>
      <c r="M21" s="75"/>
      <c r="N21" s="75"/>
      <c r="O21" s="164"/>
      <c r="P21" s="143" t="b">
        <f t="shared" si="0"/>
        <v>0</v>
      </c>
      <c r="Q21" s="143" t="b">
        <f t="shared" si="1"/>
        <v>0</v>
      </c>
      <c r="R21" s="143" t="b">
        <f t="shared" si="2"/>
        <v>0</v>
      </c>
      <c r="S21" s="165"/>
      <c r="T21" s="138"/>
      <c r="U21" s="138"/>
      <c r="V21" s="138"/>
      <c r="W21" s="138"/>
      <c r="X21" s="138"/>
      <c r="Y21" s="138"/>
      <c r="Z21" s="138"/>
    </row>
    <row r="22" spans="1:26" ht="20.149999999999999" customHeight="1" x14ac:dyDescent="0.35">
      <c r="A22" s="159"/>
      <c r="B22" s="160"/>
      <c r="C22" s="162"/>
      <c r="D22" s="214" t="str">
        <f t="shared" si="3"/>
        <v/>
      </c>
      <c r="E22" s="162"/>
      <c r="F22" s="214" t="s">
        <v>99</v>
      </c>
      <c r="G22" s="214" t="s">
        <v>99</v>
      </c>
      <c r="H22" s="214" t="s">
        <v>99</v>
      </c>
      <c r="I22" s="214" t="s">
        <v>99</v>
      </c>
      <c r="J22" s="72" t="s">
        <v>39</v>
      </c>
      <c r="K22" s="74"/>
      <c r="L22" s="75"/>
      <c r="M22" s="75"/>
      <c r="N22" s="75"/>
      <c r="O22" s="164"/>
      <c r="P22" s="143" t="b">
        <f t="shared" si="0"/>
        <v>0</v>
      </c>
      <c r="Q22" s="143" t="b">
        <f t="shared" si="1"/>
        <v>0</v>
      </c>
      <c r="R22" s="143" t="b">
        <f t="shared" si="2"/>
        <v>0</v>
      </c>
      <c r="S22" s="165"/>
      <c r="T22" s="138"/>
      <c r="U22" s="138"/>
      <c r="V22" s="138"/>
      <c r="W22" s="138"/>
      <c r="X22" s="138"/>
      <c r="Y22" s="138"/>
      <c r="Z22" s="138"/>
    </row>
    <row r="23" spans="1:26" ht="20.149999999999999" customHeight="1" x14ac:dyDescent="0.35">
      <c r="A23" s="159"/>
      <c r="B23" s="160"/>
      <c r="C23" s="162"/>
      <c r="D23" s="214" t="str">
        <f t="shared" si="3"/>
        <v/>
      </c>
      <c r="E23" s="162"/>
      <c r="F23" s="214" t="s">
        <v>99</v>
      </c>
      <c r="G23" s="214" t="s">
        <v>99</v>
      </c>
      <c r="H23" s="214" t="s">
        <v>99</v>
      </c>
      <c r="I23" s="214" t="s">
        <v>99</v>
      </c>
      <c r="J23" s="72" t="s">
        <v>39</v>
      </c>
      <c r="K23" s="74"/>
      <c r="L23" s="75"/>
      <c r="M23" s="75"/>
      <c r="N23" s="75"/>
      <c r="O23" s="164"/>
      <c r="P23" s="143" t="b">
        <f t="shared" si="0"/>
        <v>0</v>
      </c>
      <c r="Q23" s="143" t="b">
        <f t="shared" si="1"/>
        <v>0</v>
      </c>
      <c r="R23" s="143" t="b">
        <f t="shared" si="2"/>
        <v>0</v>
      </c>
      <c r="S23" s="165"/>
      <c r="T23" s="138"/>
      <c r="U23" s="138"/>
      <c r="V23" s="138"/>
      <c r="W23" s="138"/>
      <c r="X23" s="138"/>
      <c r="Y23" s="138"/>
      <c r="Z23" s="138"/>
    </row>
    <row r="24" spans="1:26" ht="20.149999999999999" customHeight="1" x14ac:dyDescent="0.35">
      <c r="A24" s="159"/>
      <c r="B24" s="160"/>
      <c r="C24" s="162"/>
      <c r="D24" s="214" t="str">
        <f t="shared" si="3"/>
        <v/>
      </c>
      <c r="E24" s="162"/>
      <c r="F24" s="214" t="s">
        <v>99</v>
      </c>
      <c r="G24" s="214" t="s">
        <v>99</v>
      </c>
      <c r="H24" s="214" t="s">
        <v>99</v>
      </c>
      <c r="I24" s="214" t="s">
        <v>99</v>
      </c>
      <c r="J24" s="72" t="s">
        <v>39</v>
      </c>
      <c r="K24" s="74"/>
      <c r="L24" s="75"/>
      <c r="M24" s="75"/>
      <c r="N24" s="75"/>
      <c r="O24" s="164"/>
      <c r="P24" s="143" t="b">
        <f t="shared" si="0"/>
        <v>0</v>
      </c>
      <c r="Q24" s="143" t="b">
        <f t="shared" si="1"/>
        <v>0</v>
      </c>
      <c r="R24" s="143" t="b">
        <f t="shared" si="2"/>
        <v>0</v>
      </c>
      <c r="S24" s="165"/>
      <c r="T24" s="138"/>
      <c r="U24" s="138"/>
      <c r="V24" s="138"/>
      <c r="W24" s="138"/>
      <c r="X24" s="138"/>
      <c r="Y24" s="138"/>
      <c r="Z24" s="138"/>
    </row>
    <row r="25" spans="1:26" ht="20.149999999999999" customHeight="1" x14ac:dyDescent="0.35">
      <c r="A25" s="159"/>
      <c r="B25" s="160"/>
      <c r="C25" s="162"/>
      <c r="D25" s="214" t="str">
        <f t="shared" si="3"/>
        <v/>
      </c>
      <c r="E25" s="162"/>
      <c r="F25" s="214" t="s">
        <v>99</v>
      </c>
      <c r="G25" s="214" t="s">
        <v>99</v>
      </c>
      <c r="H25" s="214" t="s">
        <v>99</v>
      </c>
      <c r="I25" s="214" t="s">
        <v>99</v>
      </c>
      <c r="J25" s="72" t="s">
        <v>39</v>
      </c>
      <c r="K25" s="74"/>
      <c r="L25" s="75"/>
      <c r="M25" s="75"/>
      <c r="N25" s="75"/>
      <c r="O25" s="164"/>
      <c r="P25" s="143" t="b">
        <f t="shared" si="0"/>
        <v>0</v>
      </c>
      <c r="Q25" s="143" t="b">
        <f t="shared" si="1"/>
        <v>0</v>
      </c>
      <c r="R25" s="143" t="b">
        <f t="shared" si="2"/>
        <v>0</v>
      </c>
      <c r="S25" s="165"/>
      <c r="T25" s="138"/>
      <c r="U25" s="138"/>
      <c r="V25" s="138"/>
      <c r="W25" s="138"/>
      <c r="X25" s="138"/>
      <c r="Y25" s="138"/>
      <c r="Z25" s="138"/>
    </row>
    <row r="26" spans="1:26" ht="20.149999999999999" customHeight="1" x14ac:dyDescent="0.35">
      <c r="A26" s="159"/>
      <c r="B26" s="160"/>
      <c r="C26" s="162"/>
      <c r="D26" s="214" t="str">
        <f t="shared" si="3"/>
        <v/>
      </c>
      <c r="E26" s="162"/>
      <c r="F26" s="214" t="s">
        <v>99</v>
      </c>
      <c r="G26" s="214" t="s">
        <v>99</v>
      </c>
      <c r="H26" s="214" t="s">
        <v>99</v>
      </c>
      <c r="I26" s="214" t="s">
        <v>99</v>
      </c>
      <c r="J26" s="72" t="s">
        <v>39</v>
      </c>
      <c r="K26" s="74"/>
      <c r="L26" s="75"/>
      <c r="M26" s="75"/>
      <c r="N26" s="75"/>
      <c r="O26" s="164"/>
      <c r="P26" s="143" t="b">
        <f t="shared" si="0"/>
        <v>0</v>
      </c>
      <c r="Q26" s="143" t="b">
        <f t="shared" si="1"/>
        <v>0</v>
      </c>
      <c r="R26" s="143" t="b">
        <f t="shared" si="2"/>
        <v>0</v>
      </c>
      <c r="S26" s="165"/>
      <c r="T26" s="138"/>
      <c r="U26" s="138"/>
      <c r="V26" s="138"/>
      <c r="W26" s="138"/>
      <c r="X26" s="138"/>
      <c r="Y26" s="138"/>
      <c r="Z26" s="138"/>
    </row>
    <row r="27" spans="1:26" ht="20.149999999999999" customHeight="1" thickBot="1" x14ac:dyDescent="0.4">
      <c r="A27" s="159"/>
      <c r="B27" s="160"/>
      <c r="C27" s="162"/>
      <c r="D27" s="215" t="str">
        <f t="shared" si="3"/>
        <v/>
      </c>
      <c r="E27" s="162"/>
      <c r="F27" s="214" t="s">
        <v>99</v>
      </c>
      <c r="G27" s="214" t="s">
        <v>99</v>
      </c>
      <c r="H27" s="214" t="s">
        <v>99</v>
      </c>
      <c r="I27" s="214" t="s">
        <v>99</v>
      </c>
      <c r="J27" s="72" t="s">
        <v>39</v>
      </c>
      <c r="K27" s="74"/>
      <c r="L27" s="75"/>
      <c r="M27" s="75"/>
      <c r="N27" s="75"/>
      <c r="O27" s="164"/>
      <c r="P27" s="143" t="b">
        <f t="shared" si="0"/>
        <v>0</v>
      </c>
      <c r="Q27" s="143" t="b">
        <f t="shared" si="1"/>
        <v>0</v>
      </c>
      <c r="R27" s="143" t="b">
        <f t="shared" si="2"/>
        <v>0</v>
      </c>
      <c r="S27" s="165"/>
      <c r="T27" s="138"/>
      <c r="U27" s="138"/>
      <c r="V27" s="138"/>
      <c r="W27" s="138"/>
      <c r="X27" s="138"/>
      <c r="Y27" s="138"/>
      <c r="Z27" s="138"/>
    </row>
    <row r="28" spans="1:26" ht="20.149999999999999" customHeight="1" thickBot="1" x14ac:dyDescent="0.4">
      <c r="A28" s="485" t="s">
        <v>34</v>
      </c>
      <c r="B28" s="486"/>
      <c r="C28" s="166">
        <f>SUM(C11:C27)</f>
        <v>1926.68</v>
      </c>
      <c r="D28" s="167">
        <f>SUM(D11:D27)</f>
        <v>82.5</v>
      </c>
      <c r="E28" s="166"/>
      <c r="F28" s="166">
        <f>SUM(F11:F27)</f>
        <v>1844.18</v>
      </c>
      <c r="G28" s="168"/>
      <c r="H28" s="168"/>
      <c r="I28" s="168"/>
      <c r="J28" s="169"/>
      <c r="K28" s="169"/>
      <c r="L28" s="170"/>
      <c r="M28" s="170"/>
      <c r="N28" s="75"/>
      <c r="O28" s="164"/>
      <c r="P28" s="143" t="b">
        <f t="shared" si="0"/>
        <v>0</v>
      </c>
      <c r="Q28" s="143" t="b">
        <f t="shared" si="1"/>
        <v>0</v>
      </c>
      <c r="R28" s="143" t="b">
        <f t="shared" si="2"/>
        <v>0</v>
      </c>
      <c r="S28" s="165"/>
      <c r="T28" s="138"/>
      <c r="U28" s="138"/>
      <c r="V28" s="138"/>
      <c r="W28" s="138"/>
      <c r="X28" s="138"/>
      <c r="Y28" s="138"/>
      <c r="Z28" s="138"/>
    </row>
    <row r="29" spans="1:26" ht="20.149999999999999" customHeight="1" x14ac:dyDescent="0.35">
      <c r="A29" s="133"/>
      <c r="B29" s="172"/>
      <c r="C29" s="172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75"/>
      <c r="O29" s="164"/>
      <c r="P29" s="143" t="b">
        <f t="shared" si="0"/>
        <v>0</v>
      </c>
      <c r="Q29" s="143" t="b">
        <f t="shared" si="1"/>
        <v>0</v>
      </c>
      <c r="R29" s="143" t="b">
        <f t="shared" si="2"/>
        <v>0</v>
      </c>
      <c r="S29" s="165"/>
      <c r="T29" s="138"/>
      <c r="U29" s="138"/>
      <c r="V29" s="138"/>
      <c r="W29" s="138"/>
      <c r="X29" s="138"/>
      <c r="Y29" s="138"/>
      <c r="Z29" s="138"/>
    </row>
    <row r="30" spans="1:26" ht="20.149999999999999" customHeight="1" thickBot="1" x14ac:dyDescent="0.35">
      <c r="A30" s="173"/>
      <c r="B30" s="476" t="s">
        <v>35</v>
      </c>
      <c r="C30" s="477"/>
      <c r="D30" s="164"/>
      <c r="E30" s="138"/>
      <c r="F30" s="138"/>
      <c r="G30" s="138"/>
      <c r="H30" s="138"/>
      <c r="I30" s="138"/>
      <c r="J30" s="138"/>
      <c r="K30" s="138"/>
      <c r="L30" s="138"/>
      <c r="M30" s="138"/>
      <c r="N30" s="171"/>
      <c r="O30" s="136"/>
      <c r="P30" s="143"/>
      <c r="Q30" s="143"/>
      <c r="R30" s="143"/>
      <c r="S30" s="143"/>
      <c r="T30" s="138"/>
      <c r="U30" s="138"/>
      <c r="V30" s="138"/>
      <c r="W30" s="138"/>
      <c r="X30" s="138"/>
      <c r="Y30" s="138"/>
      <c r="Z30" s="138"/>
    </row>
    <row r="31" spans="1:26" ht="14.15" customHeight="1" x14ac:dyDescent="0.25">
      <c r="A31" s="173"/>
      <c r="B31" s="174" t="s">
        <v>36</v>
      </c>
      <c r="C31" s="175" t="s">
        <v>37</v>
      </c>
      <c r="D31" s="164"/>
      <c r="E31" s="138"/>
      <c r="F31" s="408"/>
      <c r="G31" s="138"/>
      <c r="H31" s="138"/>
      <c r="I31" s="138"/>
      <c r="J31" s="138"/>
      <c r="K31" s="138"/>
      <c r="L31" s="138"/>
      <c r="M31" s="138"/>
      <c r="N31" s="133"/>
      <c r="O31" s="138"/>
      <c r="P31" s="143"/>
      <c r="Q31" s="143"/>
      <c r="R31" s="143"/>
      <c r="S31" s="143"/>
      <c r="T31" s="138"/>
      <c r="U31" s="138"/>
      <c r="V31" s="138"/>
      <c r="W31" s="138"/>
      <c r="X31" s="138"/>
      <c r="Y31" s="138"/>
      <c r="Z31" s="138"/>
    </row>
    <row r="32" spans="1:26" ht="13.75" customHeight="1" x14ac:dyDescent="0.25">
      <c r="A32" s="173"/>
      <c r="B32" s="174" t="s">
        <v>31</v>
      </c>
      <c r="C32" s="175" t="s">
        <v>38</v>
      </c>
      <c r="D32" s="164"/>
      <c r="E32" s="138"/>
      <c r="F32" s="408">
        <f>F28+D28</f>
        <v>1926.68</v>
      </c>
      <c r="G32" s="138"/>
      <c r="H32" s="138"/>
      <c r="I32" s="138"/>
      <c r="J32" s="138"/>
      <c r="K32" s="138"/>
      <c r="L32" s="138"/>
      <c r="M32" s="138"/>
      <c r="N32" s="138"/>
      <c r="O32" s="138"/>
      <c r="P32" s="143"/>
      <c r="Q32" s="143"/>
      <c r="R32" s="143"/>
      <c r="S32" s="143"/>
      <c r="T32" s="138"/>
      <c r="U32" s="138"/>
      <c r="V32" s="138"/>
      <c r="W32" s="138"/>
      <c r="X32" s="138"/>
      <c r="Y32" s="138"/>
      <c r="Z32" s="138"/>
    </row>
    <row r="33" spans="1:26" ht="13.75" customHeight="1" x14ac:dyDescent="0.25">
      <c r="A33" s="173"/>
      <c r="B33" s="174" t="s">
        <v>39</v>
      </c>
      <c r="C33" s="175" t="s">
        <v>40</v>
      </c>
      <c r="D33" s="164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43"/>
      <c r="Q33" s="143"/>
      <c r="R33" s="143"/>
      <c r="S33" s="143"/>
      <c r="T33" s="138"/>
      <c r="U33" s="138"/>
      <c r="V33" s="138"/>
      <c r="W33" s="138"/>
      <c r="X33" s="138"/>
      <c r="Y33" s="138"/>
      <c r="Z33" s="138"/>
    </row>
    <row r="34" spans="1:26" ht="13.75" customHeight="1" x14ac:dyDescent="0.25">
      <c r="A34" s="173"/>
      <c r="B34" s="176" t="s">
        <v>33</v>
      </c>
      <c r="C34" s="177" t="s">
        <v>41</v>
      </c>
      <c r="D34" s="164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43"/>
      <c r="Q34" s="143"/>
      <c r="R34" s="143"/>
      <c r="S34" s="143"/>
      <c r="T34" s="138"/>
      <c r="U34" s="138"/>
      <c r="V34" s="138"/>
      <c r="W34" s="138"/>
      <c r="X34" s="138"/>
      <c r="Y34" s="138"/>
      <c r="Z34" s="138"/>
    </row>
    <row r="35" spans="1:26" ht="13.75" customHeight="1" x14ac:dyDescent="0.25">
      <c r="N35" s="138"/>
      <c r="O35" s="138"/>
      <c r="P35" s="143"/>
      <c r="Q35" s="143"/>
      <c r="R35" s="143"/>
      <c r="S35" s="143"/>
      <c r="T35" s="138"/>
      <c r="U35" s="138"/>
      <c r="V35" s="138"/>
      <c r="W35" s="138"/>
      <c r="X35" s="138"/>
      <c r="Y35" s="138"/>
      <c r="Z35" s="138"/>
    </row>
    <row r="36" spans="1:26" ht="13.75" customHeight="1" x14ac:dyDescent="0.25">
      <c r="N36" s="138"/>
      <c r="O36" s="138"/>
      <c r="P36" s="178"/>
      <c r="Q36" s="178"/>
      <c r="R36" s="178"/>
      <c r="S36" s="178"/>
      <c r="T36" s="138"/>
      <c r="U36" s="138"/>
      <c r="V36" s="138"/>
      <c r="W36" s="138"/>
      <c r="X36" s="138"/>
      <c r="Y36" s="138"/>
      <c r="Z36" s="138"/>
    </row>
    <row r="37" spans="1:26" ht="13.5" customHeight="1" x14ac:dyDescent="0.25"/>
  </sheetData>
  <mergeCells count="6">
    <mergeCell ref="B30:C30"/>
    <mergeCell ref="B1:E1"/>
    <mergeCell ref="B3:E3"/>
    <mergeCell ref="G8:J8"/>
    <mergeCell ref="G9:J9"/>
    <mergeCell ref="A28:B28"/>
  </mergeCells>
  <conditionalFormatting sqref="E5 C5">
    <cfRule type="expression" dxfId="93" priority="1" stopIfTrue="1">
      <formula>ISBLANK(C5)</formula>
    </cfRule>
  </conditionalFormatting>
  <dataValidations count="2">
    <dataValidation type="date" allowBlank="1" showInputMessage="1" showErrorMessage="1" sqref="C5" xr:uid="{00000000-0002-0000-0700-000000000000}">
      <formula1>NOW()-120</formula1>
      <formula2>NOW()</formula2>
    </dataValidation>
    <dataValidation type="date" allowBlank="1" showInputMessage="1" showErrorMessage="1" sqref="E5" xr:uid="{00000000-0002-0000-0700-000001000000}">
      <formula1>C5+1</formula1>
      <formula2>NOW()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Y53"/>
  <sheetViews>
    <sheetView workbookViewId="0">
      <selection activeCell="C6" sqref="C6"/>
    </sheetView>
  </sheetViews>
  <sheetFormatPr defaultColWidth="9.1796875" defaultRowHeight="12.5" outlineLevelCol="1" x14ac:dyDescent="0.25"/>
  <cols>
    <col min="1" max="1" width="11.81640625" style="197" bestFit="1" customWidth="1"/>
    <col min="2" max="2" width="10.453125" style="197" customWidth="1"/>
    <col min="3" max="6" width="15.7265625" style="197" customWidth="1"/>
    <col min="7" max="7" width="8.453125" style="197" customWidth="1"/>
    <col min="8" max="8" width="9" style="197" customWidth="1"/>
    <col min="9" max="9" width="11.7265625" style="197" bestFit="1" customWidth="1"/>
    <col min="10" max="10" width="29.7265625" style="197" customWidth="1"/>
    <col min="11" max="11" width="50.7265625" style="197" customWidth="1"/>
    <col min="12" max="13" width="27.453125" style="197" customWidth="1"/>
    <col min="14" max="14" width="9.1796875" style="197"/>
    <col min="15" max="18" width="0" style="197" hidden="1" customWidth="1" outlineLevel="1"/>
    <col min="19" max="19" width="9.1796875" style="197" collapsed="1"/>
    <col min="20" max="16384" width="9.1796875" style="197"/>
  </cols>
  <sheetData>
    <row r="1" spans="1:25" ht="36.75" customHeight="1" x14ac:dyDescent="0.3">
      <c r="A1" s="216" t="s">
        <v>0</v>
      </c>
      <c r="B1" s="489" t="s">
        <v>1</v>
      </c>
      <c r="C1" s="490"/>
      <c r="D1" s="490"/>
      <c r="E1" s="491"/>
      <c r="F1" s="217"/>
      <c r="G1" s="217"/>
      <c r="H1" s="217"/>
      <c r="I1" s="217"/>
      <c r="J1" s="217"/>
      <c r="K1" s="218"/>
      <c r="L1" s="218"/>
      <c r="M1" s="219"/>
    </row>
    <row r="2" spans="1:25" x14ac:dyDescent="0.25">
      <c r="A2" s="220"/>
      <c r="M2" s="221"/>
    </row>
    <row r="3" spans="1:25" ht="36.75" customHeight="1" x14ac:dyDescent="0.3">
      <c r="A3" s="222" t="s">
        <v>2</v>
      </c>
      <c r="B3" s="489" t="s">
        <v>95</v>
      </c>
      <c r="C3" s="490"/>
      <c r="D3" s="490"/>
      <c r="E3" s="491"/>
      <c r="F3" s="209"/>
      <c r="G3" s="209"/>
      <c r="H3" s="209"/>
      <c r="I3" s="209"/>
      <c r="J3" s="209"/>
      <c r="M3" s="221"/>
    </row>
    <row r="4" spans="1:25" x14ac:dyDescent="0.25">
      <c r="A4" s="220"/>
      <c r="M4" s="221"/>
    </row>
    <row r="5" spans="1:25" ht="36" customHeight="1" x14ac:dyDescent="0.3">
      <c r="A5" s="223" t="s">
        <v>3</v>
      </c>
      <c r="B5" s="224" t="s">
        <v>4</v>
      </c>
      <c r="C5" s="409">
        <v>44662</v>
      </c>
      <c r="D5" s="224" t="s">
        <v>5</v>
      </c>
      <c r="E5" s="409">
        <v>44691</v>
      </c>
      <c r="F5" s="209"/>
      <c r="G5" s="225"/>
      <c r="H5" s="204"/>
      <c r="I5" s="204"/>
      <c r="J5" s="204"/>
      <c r="M5" s="221"/>
    </row>
    <row r="6" spans="1:25" x14ac:dyDescent="0.25">
      <c r="A6" s="220"/>
      <c r="M6" s="221"/>
    </row>
    <row r="7" spans="1:25" x14ac:dyDescent="0.25">
      <c r="A7" s="220"/>
      <c r="M7" s="221"/>
    </row>
    <row r="8" spans="1:25" ht="13" x14ac:dyDescent="0.3">
      <c r="A8" s="358" t="s">
        <v>6</v>
      </c>
      <c r="B8" s="181" t="s">
        <v>7</v>
      </c>
      <c r="C8" s="181" t="s">
        <v>8</v>
      </c>
      <c r="D8" s="181" t="s">
        <v>7</v>
      </c>
      <c r="E8" s="181" t="s">
        <v>9</v>
      </c>
      <c r="F8" s="181" t="s">
        <v>10</v>
      </c>
      <c r="G8" s="487" t="s">
        <v>11</v>
      </c>
      <c r="H8" s="492"/>
      <c r="I8" s="492"/>
      <c r="J8" s="181" t="s">
        <v>12</v>
      </c>
      <c r="K8" s="181" t="s">
        <v>13</v>
      </c>
      <c r="L8" s="182" t="s">
        <v>14</v>
      </c>
      <c r="M8" s="182" t="s">
        <v>15</v>
      </c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299"/>
    </row>
    <row r="9" spans="1:25" ht="13" x14ac:dyDescent="0.3">
      <c r="A9" s="183" t="s">
        <v>16</v>
      </c>
      <c r="B9" s="184" t="s">
        <v>17</v>
      </c>
      <c r="C9" s="184" t="s">
        <v>18</v>
      </c>
      <c r="D9" s="184" t="s">
        <v>18</v>
      </c>
      <c r="E9" s="184" t="s">
        <v>19</v>
      </c>
      <c r="F9" s="184" t="s">
        <v>18</v>
      </c>
      <c r="G9" s="493"/>
      <c r="H9" s="494"/>
      <c r="I9" s="494"/>
      <c r="J9" s="184" t="s">
        <v>20</v>
      </c>
      <c r="K9" s="184" t="s">
        <v>21</v>
      </c>
      <c r="L9" s="185"/>
      <c r="M9" s="186" t="s">
        <v>22</v>
      </c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299"/>
    </row>
    <row r="10" spans="1:25" ht="13" x14ac:dyDescent="0.3">
      <c r="A10" s="187" t="s">
        <v>23</v>
      </c>
      <c r="B10" s="188" t="s">
        <v>24</v>
      </c>
      <c r="C10" s="188" t="s">
        <v>25</v>
      </c>
      <c r="D10" s="188" t="s">
        <v>25</v>
      </c>
      <c r="E10" s="188" t="s">
        <v>25</v>
      </c>
      <c r="F10" s="188" t="s">
        <v>25</v>
      </c>
      <c r="G10" s="189" t="s">
        <v>26</v>
      </c>
      <c r="H10" s="189" t="s">
        <v>27</v>
      </c>
      <c r="I10" s="226" t="s">
        <v>28</v>
      </c>
      <c r="J10" s="190" t="s">
        <v>29</v>
      </c>
      <c r="K10" s="191"/>
      <c r="L10" s="192"/>
      <c r="M10" s="193"/>
    </row>
    <row r="11" spans="1:25" ht="0.75" customHeight="1" x14ac:dyDescent="0.25">
      <c r="A11" s="194"/>
      <c r="B11" s="188"/>
      <c r="C11" s="188"/>
      <c r="D11" s="188"/>
      <c r="E11" s="188"/>
      <c r="F11" s="188"/>
      <c r="G11" s="227"/>
      <c r="H11" s="227"/>
      <c r="I11" s="227"/>
      <c r="J11" s="189" t="s">
        <v>30</v>
      </c>
      <c r="K11" s="191"/>
      <c r="L11" s="192"/>
      <c r="M11" s="192"/>
    </row>
    <row r="12" spans="1:25" ht="15.5" x14ac:dyDescent="0.35">
      <c r="A12" s="103">
        <v>44664</v>
      </c>
      <c r="B12" s="104" t="s">
        <v>39</v>
      </c>
      <c r="C12" s="105">
        <v>618.53</v>
      </c>
      <c r="D12" s="105">
        <v>103.1</v>
      </c>
      <c r="E12" s="105"/>
      <c r="F12" s="105">
        <v>515.42999999999995</v>
      </c>
      <c r="G12" s="300">
        <v>110</v>
      </c>
      <c r="H12" s="61">
        <v>4400</v>
      </c>
      <c r="I12" s="106" t="s">
        <v>96</v>
      </c>
      <c r="J12" s="107" t="s">
        <v>95</v>
      </c>
      <c r="K12" s="295" t="s">
        <v>220</v>
      </c>
      <c r="L12" s="108" t="s">
        <v>221</v>
      </c>
      <c r="M12" s="108" t="s">
        <v>149</v>
      </c>
      <c r="N12"/>
      <c r="O12" s="197" t="b">
        <f t="shared" ref="O12:O45" si="0">OR(G12&lt;100,LEN(G12)=2)</f>
        <v>0</v>
      </c>
      <c r="P12" s="197" t="b">
        <f t="shared" ref="P12:P45" si="1">OR(H12&lt;1000,LEN(H12)=3)</f>
        <v>0</v>
      </c>
      <c r="Q12" s="197" t="b">
        <f t="shared" ref="Q12:Q45" si="2">IF(I12&lt;1000,TRUE)</f>
        <v>0</v>
      </c>
      <c r="R12" s="197" t="e">
        <f>OR(#REF!&lt;100000,LEN(#REF!)=5)</f>
        <v>#REF!</v>
      </c>
    </row>
    <row r="13" spans="1:25" ht="20.149999999999999" customHeight="1" x14ac:dyDescent="0.35">
      <c r="A13" s="103">
        <v>44680</v>
      </c>
      <c r="B13" s="104" t="s">
        <v>39</v>
      </c>
      <c r="C13" s="105">
        <v>529.04</v>
      </c>
      <c r="D13" s="105">
        <v>88.17</v>
      </c>
      <c r="E13" s="105"/>
      <c r="F13" s="105">
        <v>440.87</v>
      </c>
      <c r="G13" s="109">
        <v>110</v>
      </c>
      <c r="H13" s="61">
        <v>4400</v>
      </c>
      <c r="I13" s="301" t="s">
        <v>96</v>
      </c>
      <c r="J13" s="107" t="s">
        <v>95</v>
      </c>
      <c r="K13" s="295" t="s">
        <v>222</v>
      </c>
      <c r="L13" s="108" t="s">
        <v>105</v>
      </c>
      <c r="M13" s="302" t="s">
        <v>223</v>
      </c>
      <c r="N13" s="83"/>
      <c r="O13" s="197" t="b">
        <f t="shared" si="0"/>
        <v>0</v>
      </c>
      <c r="P13" s="197" t="b">
        <f t="shared" si="1"/>
        <v>0</v>
      </c>
      <c r="Q13" s="197" t="b">
        <f t="shared" si="2"/>
        <v>0</v>
      </c>
      <c r="R13" s="197" t="e">
        <f>OR(#REF!&lt;100000,LEN(#REF!)=5)</f>
        <v>#REF!</v>
      </c>
    </row>
    <row r="14" spans="1:25" ht="20.149999999999999" customHeight="1" x14ac:dyDescent="0.35">
      <c r="A14" s="210">
        <v>44684</v>
      </c>
      <c r="B14" s="60" t="s">
        <v>39</v>
      </c>
      <c r="C14" s="228">
        <v>57.35</v>
      </c>
      <c r="D14" s="228">
        <v>9.56</v>
      </c>
      <c r="E14" s="228"/>
      <c r="F14" s="228">
        <v>47.79</v>
      </c>
      <c r="G14" s="233">
        <v>490</v>
      </c>
      <c r="H14" s="195">
        <v>4001</v>
      </c>
      <c r="I14" s="234"/>
      <c r="J14" s="230" t="s">
        <v>224</v>
      </c>
      <c r="K14" s="231" t="s">
        <v>225</v>
      </c>
      <c r="L14" s="232" t="s">
        <v>110</v>
      </c>
      <c r="M14" s="235" t="s">
        <v>226</v>
      </c>
      <c r="N14" s="209"/>
      <c r="O14" s="197" t="b">
        <f t="shared" si="0"/>
        <v>0</v>
      </c>
      <c r="P14" s="197" t="b">
        <f t="shared" si="1"/>
        <v>0</v>
      </c>
      <c r="Q14" s="197" t="b">
        <f t="shared" si="2"/>
        <v>1</v>
      </c>
      <c r="R14" s="197" t="e">
        <f>OR(#REF!&lt;100000,LEN(#REF!)=5)</f>
        <v>#REF!</v>
      </c>
    </row>
    <row r="15" spans="1:25" ht="20.149999999999999" customHeight="1" x14ac:dyDescent="0.35">
      <c r="A15" s="210">
        <v>44687</v>
      </c>
      <c r="B15" s="60" t="s">
        <v>31</v>
      </c>
      <c r="C15" s="228">
        <v>15.58</v>
      </c>
      <c r="D15" s="228"/>
      <c r="E15" s="228"/>
      <c r="F15" s="228">
        <v>15.58</v>
      </c>
      <c r="G15" s="233">
        <v>110</v>
      </c>
      <c r="H15" s="195">
        <v>4400</v>
      </c>
      <c r="I15" s="234" t="s">
        <v>227</v>
      </c>
      <c r="J15" s="230" t="s">
        <v>95</v>
      </c>
      <c r="K15" s="231" t="s">
        <v>228</v>
      </c>
      <c r="L15" s="232" t="s">
        <v>229</v>
      </c>
      <c r="M15" s="235" t="s">
        <v>230</v>
      </c>
      <c r="N15" s="209"/>
    </row>
    <row r="16" spans="1:25" ht="54.65" customHeight="1" x14ac:dyDescent="0.35">
      <c r="A16" s="210">
        <v>44687</v>
      </c>
      <c r="B16" s="60" t="s">
        <v>31</v>
      </c>
      <c r="C16" s="228">
        <v>14.34</v>
      </c>
      <c r="D16" s="228"/>
      <c r="E16" s="228"/>
      <c r="F16" s="228">
        <v>14.34</v>
      </c>
      <c r="G16" s="233">
        <v>110</v>
      </c>
      <c r="H16" s="195">
        <v>4400</v>
      </c>
      <c r="I16" s="234" t="s">
        <v>227</v>
      </c>
      <c r="J16" s="230" t="s">
        <v>95</v>
      </c>
      <c r="K16" s="231" t="s">
        <v>231</v>
      </c>
      <c r="L16" s="232" t="s">
        <v>232</v>
      </c>
      <c r="M16" s="235" t="s">
        <v>149</v>
      </c>
      <c r="N16" s="209"/>
      <c r="O16" s="197" t="b">
        <f t="shared" ref="O16:O18" si="3">OR(G16&lt;100,LEN(G16)=2)</f>
        <v>0</v>
      </c>
      <c r="P16" s="197" t="b">
        <f t="shared" ref="P16:P18" si="4">OR(H16&lt;1000,LEN(H16)=3)</f>
        <v>0</v>
      </c>
      <c r="Q16" s="197" t="b">
        <f t="shared" ref="Q16:Q18" si="5">IF(I16&lt;1000,TRUE)</f>
        <v>0</v>
      </c>
      <c r="R16" s="197" t="e">
        <f>OR(#REF!&lt;100000,LEN(#REF!)=5)</f>
        <v>#REF!</v>
      </c>
    </row>
    <row r="17" spans="1:18" ht="20.149999999999999" customHeight="1" x14ac:dyDescent="0.35">
      <c r="A17" s="210">
        <v>44690</v>
      </c>
      <c r="B17" s="60" t="s">
        <v>39</v>
      </c>
      <c r="C17" s="228">
        <v>536.02</v>
      </c>
      <c r="D17" s="228">
        <v>89.34</v>
      </c>
      <c r="E17" s="228"/>
      <c r="F17" s="228">
        <v>446.68</v>
      </c>
      <c r="G17" s="233">
        <v>110</v>
      </c>
      <c r="H17" s="195">
        <v>4400</v>
      </c>
      <c r="I17" s="229" t="s">
        <v>96</v>
      </c>
      <c r="J17" s="230" t="s">
        <v>95</v>
      </c>
      <c r="K17" s="232" t="s">
        <v>222</v>
      </c>
      <c r="L17" s="232" t="s">
        <v>105</v>
      </c>
      <c r="M17" s="232" t="s">
        <v>223</v>
      </c>
      <c r="N17" s="209"/>
      <c r="O17" s="197" t="b">
        <f t="shared" si="3"/>
        <v>0</v>
      </c>
      <c r="P17" s="197" t="b">
        <f t="shared" si="4"/>
        <v>0</v>
      </c>
      <c r="Q17" s="197" t="b">
        <f t="shared" si="5"/>
        <v>0</v>
      </c>
    </row>
    <row r="18" spans="1:18" ht="20.149999999999999" customHeight="1" x14ac:dyDescent="0.35">
      <c r="A18" s="210">
        <v>44690</v>
      </c>
      <c r="B18" s="60" t="s">
        <v>33</v>
      </c>
      <c r="C18" s="228">
        <v>27.98</v>
      </c>
      <c r="D18" s="228">
        <v>0</v>
      </c>
      <c r="E18" s="228"/>
      <c r="F18" s="228">
        <v>27.98</v>
      </c>
      <c r="G18" s="233">
        <v>110</v>
      </c>
      <c r="H18" s="195">
        <v>4400</v>
      </c>
      <c r="I18" s="229" t="s">
        <v>96</v>
      </c>
      <c r="J18" s="230" t="s">
        <v>95</v>
      </c>
      <c r="K18" s="232" t="s">
        <v>222</v>
      </c>
      <c r="L18" s="232" t="s">
        <v>105</v>
      </c>
      <c r="M18" s="232" t="s">
        <v>223</v>
      </c>
      <c r="N18" s="209"/>
      <c r="O18" s="197" t="b">
        <f t="shared" si="3"/>
        <v>0</v>
      </c>
      <c r="P18" s="197" t="b">
        <f t="shared" si="4"/>
        <v>0</v>
      </c>
      <c r="Q18" s="197" t="b">
        <f t="shared" si="5"/>
        <v>0</v>
      </c>
    </row>
    <row r="19" spans="1:18" ht="15.5" x14ac:dyDescent="0.35">
      <c r="A19" s="210"/>
      <c r="B19" s="60"/>
      <c r="C19" s="228"/>
      <c r="D19" s="228"/>
      <c r="E19" s="228"/>
      <c r="F19" s="228"/>
      <c r="G19" s="233"/>
      <c r="H19" s="195"/>
      <c r="I19" s="229"/>
      <c r="J19" s="230"/>
      <c r="K19" s="232"/>
      <c r="L19" s="231"/>
      <c r="M19" s="235"/>
      <c r="O19" s="197" t="b">
        <f>OR(G19&lt;100,LEN(G19)=2)</f>
        <v>1</v>
      </c>
      <c r="P19" s="197" t="b">
        <f t="shared" si="1"/>
        <v>1</v>
      </c>
    </row>
    <row r="20" spans="1:18" ht="20.149999999999999" customHeight="1" x14ac:dyDescent="0.35">
      <c r="A20" s="210"/>
      <c r="B20" s="60"/>
      <c r="D20" s="228"/>
      <c r="E20" s="228"/>
      <c r="F20" s="228"/>
      <c r="G20" s="233"/>
      <c r="H20" s="195"/>
      <c r="I20" s="229"/>
      <c r="J20" s="230"/>
      <c r="K20" s="232"/>
      <c r="L20" s="232"/>
      <c r="M20" s="235"/>
      <c r="O20" s="197" t="b">
        <f t="shared" si="0"/>
        <v>1</v>
      </c>
      <c r="P20" s="197" t="b">
        <f t="shared" si="1"/>
        <v>1</v>
      </c>
      <c r="Q20" s="197" t="b">
        <f t="shared" si="2"/>
        <v>1</v>
      </c>
      <c r="R20" s="197" t="e">
        <f>OR(#REF!&lt;100000,LEN(#REF!)=5)</f>
        <v>#REF!</v>
      </c>
    </row>
    <row r="21" spans="1:18" ht="20.149999999999999" customHeight="1" x14ac:dyDescent="0.35">
      <c r="A21" s="210"/>
      <c r="B21" s="60"/>
      <c r="C21" s="228"/>
      <c r="D21" s="228"/>
      <c r="E21" s="228"/>
      <c r="F21" s="228"/>
      <c r="G21" s="233"/>
      <c r="H21" s="195"/>
      <c r="I21" s="229"/>
      <c r="J21" s="230"/>
      <c r="K21" s="232"/>
      <c r="L21" s="232"/>
      <c r="M21" s="235"/>
    </row>
    <row r="22" spans="1:18" ht="20.149999999999999" customHeight="1" x14ac:dyDescent="0.35">
      <c r="A22" s="210"/>
      <c r="B22" s="60"/>
      <c r="C22" s="228"/>
      <c r="D22" s="228"/>
      <c r="E22" s="228"/>
      <c r="F22" s="228"/>
      <c r="G22" s="233"/>
      <c r="H22" s="195"/>
      <c r="I22" s="229"/>
      <c r="J22" s="230"/>
      <c r="K22" s="232"/>
      <c r="L22" s="232"/>
      <c r="M22" s="235"/>
      <c r="O22" s="197" t="b">
        <f t="shared" si="0"/>
        <v>1</v>
      </c>
      <c r="P22" s="197" t="b">
        <f t="shared" si="1"/>
        <v>1</v>
      </c>
      <c r="Q22" s="197" t="b">
        <f t="shared" si="2"/>
        <v>1</v>
      </c>
      <c r="R22" s="197" t="e">
        <f>OR(#REF!&lt;100000,LEN(#REF!)=5)</f>
        <v>#REF!</v>
      </c>
    </row>
    <row r="23" spans="1:18" ht="18.75" customHeight="1" x14ac:dyDescent="0.35">
      <c r="A23" s="210"/>
      <c r="B23" s="60"/>
      <c r="C23" s="228"/>
      <c r="D23" s="228"/>
      <c r="E23" s="228"/>
      <c r="F23" s="228"/>
      <c r="G23" s="233"/>
      <c r="H23" s="195"/>
      <c r="I23" s="229"/>
      <c r="J23" s="230"/>
      <c r="K23" s="232"/>
      <c r="L23" s="232"/>
      <c r="M23" s="235"/>
      <c r="O23" s="197" t="b">
        <f t="shared" si="0"/>
        <v>1</v>
      </c>
      <c r="P23" s="197" t="b">
        <f t="shared" si="1"/>
        <v>1</v>
      </c>
      <c r="Q23" s="197" t="b">
        <f t="shared" si="2"/>
        <v>1</v>
      </c>
      <c r="R23" s="197" t="e">
        <f>OR(#REF!&lt;100000,LEN(#REF!)=5)</f>
        <v>#REF!</v>
      </c>
    </row>
    <row r="24" spans="1:18" ht="20.149999999999999" customHeight="1" x14ac:dyDescent="0.35">
      <c r="A24" s="210"/>
      <c r="B24" s="60"/>
      <c r="C24" s="228"/>
      <c r="D24" s="228"/>
      <c r="E24" s="228"/>
      <c r="F24" s="228"/>
      <c r="G24" s="233"/>
      <c r="H24" s="195"/>
      <c r="I24" s="229"/>
      <c r="J24" s="230"/>
      <c r="K24" s="232"/>
      <c r="L24" s="232"/>
      <c r="M24" s="235"/>
      <c r="O24" s="197" t="b">
        <f t="shared" si="0"/>
        <v>1</v>
      </c>
      <c r="P24" s="197" t="b">
        <f t="shared" si="1"/>
        <v>1</v>
      </c>
      <c r="Q24" s="197" t="b">
        <f t="shared" si="2"/>
        <v>1</v>
      </c>
      <c r="R24" s="197" t="e">
        <f>OR(#REF!&lt;100000,LEN(#REF!)=5)</f>
        <v>#REF!</v>
      </c>
    </row>
    <row r="25" spans="1:18" ht="16.5" customHeight="1" x14ac:dyDescent="0.35">
      <c r="A25" s="210"/>
      <c r="B25" s="60"/>
      <c r="C25" s="228"/>
      <c r="D25" s="228"/>
      <c r="E25" s="228"/>
      <c r="F25" s="179"/>
      <c r="G25" s="233"/>
      <c r="H25" s="195"/>
      <c r="I25" s="229"/>
      <c r="J25" s="230"/>
      <c r="K25" s="232"/>
      <c r="L25" s="232"/>
      <c r="M25" s="235"/>
      <c r="O25" s="197" t="b">
        <f t="shared" si="0"/>
        <v>1</v>
      </c>
      <c r="P25" s="197" t="b">
        <f t="shared" si="1"/>
        <v>1</v>
      </c>
      <c r="Q25" s="197" t="b">
        <f t="shared" si="2"/>
        <v>1</v>
      </c>
      <c r="R25" s="197" t="e">
        <f>OR(#REF!&lt;100000,LEN(#REF!)=5)</f>
        <v>#REF!</v>
      </c>
    </row>
    <row r="26" spans="1:18" ht="15.5" x14ac:dyDescent="0.35">
      <c r="A26" s="210"/>
      <c r="B26" s="60"/>
      <c r="C26" s="228"/>
      <c r="D26" s="228"/>
      <c r="E26" s="228"/>
      <c r="F26" s="179"/>
      <c r="G26" s="233"/>
      <c r="H26" s="195"/>
      <c r="I26" s="229"/>
      <c r="J26" s="230"/>
      <c r="K26" s="231"/>
      <c r="L26" s="232"/>
      <c r="M26" s="235"/>
      <c r="O26" s="197" t="b">
        <f t="shared" si="0"/>
        <v>1</v>
      </c>
      <c r="P26" s="197" t="b">
        <f t="shared" si="1"/>
        <v>1</v>
      </c>
      <c r="Q26" s="197" t="b">
        <f t="shared" si="2"/>
        <v>1</v>
      </c>
    </row>
    <row r="27" spans="1:18" ht="15.5" x14ac:dyDescent="0.35">
      <c r="A27" s="210"/>
      <c r="B27" s="60"/>
      <c r="C27" s="228"/>
      <c r="D27" s="228"/>
      <c r="E27" s="228"/>
      <c r="F27" s="179"/>
      <c r="G27" s="233"/>
      <c r="H27" s="195"/>
      <c r="I27" s="229"/>
      <c r="J27" s="230"/>
      <c r="K27" s="231"/>
      <c r="L27" s="232"/>
      <c r="M27" s="235"/>
      <c r="O27" s="197" t="b">
        <f t="shared" si="0"/>
        <v>1</v>
      </c>
      <c r="P27" s="197" t="b">
        <f t="shared" si="1"/>
        <v>1</v>
      </c>
    </row>
    <row r="28" spans="1:18" ht="15.5" x14ac:dyDescent="0.35">
      <c r="A28" s="210"/>
      <c r="B28" s="60"/>
      <c r="C28" s="228"/>
      <c r="D28" s="228"/>
      <c r="E28" s="228"/>
      <c r="F28" s="179"/>
      <c r="G28" s="233"/>
      <c r="H28" s="195"/>
      <c r="I28" s="229"/>
      <c r="J28" s="230"/>
      <c r="K28" s="232"/>
      <c r="L28" s="232"/>
      <c r="M28" s="235"/>
      <c r="O28" s="197" t="b">
        <f t="shared" si="0"/>
        <v>1</v>
      </c>
      <c r="P28" s="197" t="b">
        <f t="shared" si="1"/>
        <v>1</v>
      </c>
      <c r="Q28" s="197" t="b">
        <f t="shared" si="2"/>
        <v>1</v>
      </c>
      <c r="R28" s="197" t="e">
        <f>OR(#REF!&lt;100000,LEN(#REF!)=5)</f>
        <v>#REF!</v>
      </c>
    </row>
    <row r="29" spans="1:18" ht="20.149999999999999" customHeight="1" x14ac:dyDescent="0.35">
      <c r="A29" s="210"/>
      <c r="B29" s="60"/>
      <c r="C29" s="228"/>
      <c r="D29" s="228"/>
      <c r="E29" s="228"/>
      <c r="F29" s="179"/>
      <c r="G29" s="233"/>
      <c r="H29" s="195"/>
      <c r="I29" s="229"/>
      <c r="J29" s="230"/>
      <c r="K29" s="231"/>
      <c r="L29" s="232"/>
      <c r="M29" s="235"/>
      <c r="O29" s="197" t="b">
        <f t="shared" si="0"/>
        <v>1</v>
      </c>
      <c r="P29" s="197" t="b">
        <f t="shared" si="1"/>
        <v>1</v>
      </c>
      <c r="Q29" s="197" t="b">
        <f t="shared" si="2"/>
        <v>1</v>
      </c>
      <c r="R29" s="197" t="e">
        <f>OR(#REF!&lt;100000,LEN(#REF!)=5)</f>
        <v>#REF!</v>
      </c>
    </row>
    <row r="30" spans="1:18" ht="20.149999999999999" customHeight="1" x14ac:dyDescent="0.35">
      <c r="A30" s="236"/>
      <c r="B30" s="237"/>
      <c r="C30" s="59"/>
      <c r="D30" s="59"/>
      <c r="E30" s="191"/>
      <c r="F30" s="179"/>
      <c r="G30" s="233"/>
      <c r="H30" s="195"/>
      <c r="I30" s="229"/>
      <c r="J30" s="230"/>
      <c r="K30" s="232"/>
      <c r="L30" s="232"/>
      <c r="M30" s="235"/>
      <c r="O30" s="197" t="b">
        <f t="shared" si="0"/>
        <v>1</v>
      </c>
      <c r="P30" s="197" t="b">
        <f t="shared" si="1"/>
        <v>1</v>
      </c>
    </row>
    <row r="31" spans="1:18" ht="20.149999999999999" customHeight="1" x14ac:dyDescent="0.35">
      <c r="A31" s="236"/>
      <c r="B31" s="237"/>
      <c r="C31" s="59"/>
      <c r="D31" s="196"/>
      <c r="E31" s="59"/>
      <c r="F31" s="179"/>
      <c r="G31" s="233"/>
      <c r="H31" s="195"/>
      <c r="I31" s="229"/>
      <c r="J31" s="230"/>
      <c r="K31" s="231"/>
      <c r="L31" s="232"/>
      <c r="M31" s="235"/>
      <c r="O31" s="197" t="b">
        <f t="shared" si="0"/>
        <v>1</v>
      </c>
      <c r="P31" s="197" t="b">
        <f t="shared" si="1"/>
        <v>1</v>
      </c>
      <c r="Q31" s="197" t="b">
        <f t="shared" si="2"/>
        <v>1</v>
      </c>
      <c r="R31" s="197" t="e">
        <f>OR(#REF!&lt;100000,LEN(#REF!)=5)</f>
        <v>#REF!</v>
      </c>
    </row>
    <row r="32" spans="1:18" ht="20.149999999999999" customHeight="1" x14ac:dyDescent="0.35">
      <c r="A32" s="236"/>
      <c r="B32" s="237"/>
      <c r="C32" s="59"/>
      <c r="D32" s="196"/>
      <c r="E32" s="59"/>
      <c r="F32" s="179"/>
      <c r="G32" s="233"/>
      <c r="H32" s="195"/>
      <c r="I32" s="229"/>
      <c r="J32" s="230"/>
      <c r="K32" s="231"/>
      <c r="L32" s="232"/>
      <c r="M32" s="232"/>
      <c r="O32" s="197" t="b">
        <f t="shared" si="0"/>
        <v>1</v>
      </c>
      <c r="P32" s="197" t="b">
        <f t="shared" si="1"/>
        <v>1</v>
      </c>
      <c r="Q32" s="197" t="b">
        <f t="shared" si="2"/>
        <v>1</v>
      </c>
      <c r="R32" s="197" t="e">
        <f>OR(#REF!&lt;100000,LEN(#REF!)=5)</f>
        <v>#REF!</v>
      </c>
    </row>
    <row r="33" spans="1:18" ht="20.149999999999999" customHeight="1" x14ac:dyDescent="0.35">
      <c r="A33" s="236"/>
      <c r="B33" s="237"/>
      <c r="C33" s="59"/>
      <c r="D33" s="196"/>
      <c r="E33" s="59"/>
      <c r="F33" s="179"/>
      <c r="G33" s="233"/>
      <c r="H33" s="195"/>
      <c r="I33" s="229"/>
      <c r="J33" s="230"/>
      <c r="K33" s="231"/>
      <c r="L33" s="232"/>
      <c r="M33" s="232"/>
      <c r="O33" s="197" t="b">
        <f t="shared" si="0"/>
        <v>1</v>
      </c>
      <c r="P33" s="197" t="b">
        <f t="shared" si="1"/>
        <v>1</v>
      </c>
      <c r="Q33" s="197" t="b">
        <f t="shared" si="2"/>
        <v>1</v>
      </c>
      <c r="R33" s="197" t="e">
        <f>OR(#REF!&lt;100000,LEN(#REF!)=5)</f>
        <v>#REF!</v>
      </c>
    </row>
    <row r="34" spans="1:18" ht="20.149999999999999" customHeight="1" x14ac:dyDescent="0.35">
      <c r="A34" s="236"/>
      <c r="B34" s="237"/>
      <c r="C34" s="59"/>
      <c r="D34" s="196"/>
      <c r="E34" s="59"/>
      <c r="F34" s="179"/>
      <c r="G34" s="233"/>
      <c r="H34" s="195"/>
      <c r="I34" s="229"/>
      <c r="J34" s="230"/>
      <c r="K34" s="232"/>
      <c r="L34" s="232"/>
      <c r="M34" s="232"/>
      <c r="O34" s="197" t="b">
        <f t="shared" si="0"/>
        <v>1</v>
      </c>
      <c r="P34" s="197" t="b">
        <f t="shared" si="1"/>
        <v>1</v>
      </c>
      <c r="Q34" s="197" t="b">
        <f t="shared" si="2"/>
        <v>1</v>
      </c>
      <c r="R34" s="197" t="e">
        <f>OR(#REF!&lt;100000,LEN(#REF!)=5)</f>
        <v>#REF!</v>
      </c>
    </row>
    <row r="35" spans="1:18" ht="20.149999999999999" customHeight="1" x14ac:dyDescent="0.35">
      <c r="A35" s="236"/>
      <c r="B35" s="237"/>
      <c r="C35" s="59"/>
      <c r="D35" s="196"/>
      <c r="E35" s="59"/>
      <c r="F35" s="179"/>
      <c r="G35" s="233"/>
      <c r="H35" s="195"/>
      <c r="I35" s="229"/>
      <c r="J35" s="230"/>
      <c r="K35" s="232"/>
      <c r="L35" s="232"/>
      <c r="M35" s="235"/>
      <c r="O35" s="197" t="b">
        <f t="shared" si="0"/>
        <v>1</v>
      </c>
      <c r="P35" s="197" t="b">
        <f t="shared" si="1"/>
        <v>1</v>
      </c>
      <c r="Q35" s="197" t="b">
        <f t="shared" si="2"/>
        <v>1</v>
      </c>
      <c r="R35" s="197" t="e">
        <f>OR(#REF!&lt;100000,LEN(#REF!)=5)</f>
        <v>#REF!</v>
      </c>
    </row>
    <row r="36" spans="1:18" ht="20.149999999999999" customHeight="1" x14ac:dyDescent="0.35">
      <c r="A36" s="236"/>
      <c r="B36" s="237"/>
      <c r="C36" s="59"/>
      <c r="D36" s="238"/>
      <c r="E36" s="59"/>
      <c r="F36" s="179"/>
      <c r="G36" s="233"/>
      <c r="H36" s="195"/>
      <c r="I36" s="229"/>
      <c r="J36" s="230"/>
      <c r="K36" s="232"/>
      <c r="L36" s="232"/>
      <c r="M36" s="232"/>
      <c r="O36" s="197" t="b">
        <f t="shared" si="0"/>
        <v>1</v>
      </c>
      <c r="P36" s="197" t="b">
        <f t="shared" si="1"/>
        <v>1</v>
      </c>
    </row>
    <row r="37" spans="1:18" ht="20.149999999999999" customHeight="1" x14ac:dyDescent="0.35">
      <c r="A37" s="236"/>
      <c r="B37" s="237"/>
      <c r="C37" s="59"/>
      <c r="D37" s="238"/>
      <c r="E37" s="59"/>
      <c r="F37" s="179"/>
      <c r="G37" s="233"/>
      <c r="H37" s="195"/>
      <c r="I37" s="229"/>
      <c r="J37" s="230"/>
      <c r="K37" s="232"/>
      <c r="L37" s="232"/>
      <c r="M37" s="232"/>
      <c r="O37" s="197" t="b">
        <f t="shared" si="0"/>
        <v>1</v>
      </c>
      <c r="P37" s="197" t="b">
        <f t="shared" si="1"/>
        <v>1</v>
      </c>
    </row>
    <row r="38" spans="1:18" ht="20.149999999999999" customHeight="1" x14ac:dyDescent="0.35">
      <c r="A38" s="236"/>
      <c r="B38" s="237"/>
      <c r="C38" s="59"/>
      <c r="D38" s="238"/>
      <c r="E38" s="59"/>
      <c r="F38" s="179"/>
      <c r="G38" s="233"/>
      <c r="H38" s="195"/>
      <c r="I38" s="229"/>
      <c r="J38" s="230"/>
      <c r="K38" s="232"/>
      <c r="L38" s="232"/>
      <c r="M38" s="232"/>
      <c r="O38" s="197" t="b">
        <f t="shared" si="0"/>
        <v>1</v>
      </c>
      <c r="P38" s="197" t="b">
        <f t="shared" si="1"/>
        <v>1</v>
      </c>
    </row>
    <row r="39" spans="1:18" ht="20.149999999999999" customHeight="1" x14ac:dyDescent="0.35">
      <c r="A39" s="236"/>
      <c r="B39" s="237"/>
      <c r="C39" s="59"/>
      <c r="D39" s="238"/>
      <c r="E39" s="59"/>
      <c r="F39" s="179"/>
      <c r="G39" s="233"/>
      <c r="H39" s="195"/>
      <c r="I39" s="229"/>
      <c r="J39" s="230"/>
      <c r="K39" s="232"/>
      <c r="L39" s="232"/>
      <c r="M39" s="232"/>
      <c r="O39" s="197" t="b">
        <f t="shared" si="0"/>
        <v>1</v>
      </c>
      <c r="P39" s="197" t="b">
        <f t="shared" si="1"/>
        <v>1</v>
      </c>
    </row>
    <row r="40" spans="1:18" ht="20.149999999999999" customHeight="1" x14ac:dyDescent="0.35">
      <c r="A40" s="236"/>
      <c r="B40" s="237"/>
      <c r="C40" s="59"/>
      <c r="D40" s="238"/>
      <c r="E40" s="59"/>
      <c r="F40" s="179"/>
      <c r="G40" s="233"/>
      <c r="H40" s="195"/>
      <c r="I40" s="229"/>
      <c r="J40" s="230"/>
      <c r="K40" s="232"/>
      <c r="L40" s="232"/>
      <c r="M40" s="232"/>
      <c r="O40" s="197" t="b">
        <f t="shared" si="0"/>
        <v>1</v>
      </c>
      <c r="P40" s="197" t="b">
        <f t="shared" si="1"/>
        <v>1</v>
      </c>
    </row>
    <row r="41" spans="1:18" ht="20.149999999999999" customHeight="1" x14ac:dyDescent="0.35">
      <c r="A41" s="236"/>
      <c r="B41" s="237"/>
      <c r="C41" s="59"/>
      <c r="D41" s="238"/>
      <c r="E41" s="59"/>
      <c r="F41" s="179"/>
      <c r="G41" s="233"/>
      <c r="H41" s="195"/>
      <c r="I41" s="229"/>
      <c r="J41" s="230"/>
      <c r="K41" s="232"/>
      <c r="L41" s="232"/>
      <c r="M41" s="232"/>
      <c r="O41" s="197" t="b">
        <f t="shared" si="0"/>
        <v>1</v>
      </c>
      <c r="P41" s="197" t="b">
        <f t="shared" si="1"/>
        <v>1</v>
      </c>
    </row>
    <row r="42" spans="1:18" ht="20.149999999999999" customHeight="1" x14ac:dyDescent="0.35">
      <c r="A42" s="236"/>
      <c r="B42" s="237"/>
      <c r="C42" s="59"/>
      <c r="D42" s="238"/>
      <c r="E42" s="59"/>
      <c r="F42" s="179"/>
      <c r="G42" s="233"/>
      <c r="H42" s="195"/>
      <c r="I42" s="229"/>
      <c r="J42" s="230"/>
      <c r="K42" s="232"/>
      <c r="L42" s="232"/>
      <c r="M42" s="232"/>
      <c r="O42" s="197" t="b">
        <f t="shared" si="0"/>
        <v>1</v>
      </c>
      <c r="P42" s="197" t="b">
        <f t="shared" si="1"/>
        <v>1</v>
      </c>
    </row>
    <row r="43" spans="1:18" ht="20.149999999999999" customHeight="1" x14ac:dyDescent="0.35">
      <c r="A43" s="236"/>
      <c r="B43" s="237"/>
      <c r="C43" s="59"/>
      <c r="D43" s="238"/>
      <c r="E43" s="59"/>
      <c r="F43" s="179"/>
      <c r="G43" s="233"/>
      <c r="H43" s="195"/>
      <c r="I43" s="229"/>
      <c r="J43" s="230"/>
      <c r="K43" s="232"/>
      <c r="L43" s="232"/>
      <c r="M43" s="232"/>
      <c r="O43" s="197" t="b">
        <f t="shared" si="0"/>
        <v>1</v>
      </c>
      <c r="P43" s="197" t="b">
        <f t="shared" si="1"/>
        <v>1</v>
      </c>
    </row>
    <row r="44" spans="1:18" ht="20.149999999999999" customHeight="1" x14ac:dyDescent="0.35">
      <c r="A44" s="236"/>
      <c r="B44" s="237"/>
      <c r="C44" s="59"/>
      <c r="D44" s="238"/>
      <c r="E44" s="59"/>
      <c r="F44" s="179"/>
      <c r="G44" s="233"/>
      <c r="H44" s="195"/>
      <c r="I44" s="229"/>
      <c r="J44" s="230"/>
      <c r="K44" s="232"/>
      <c r="L44" s="232"/>
      <c r="M44" s="232"/>
      <c r="O44" s="197" t="b">
        <f t="shared" si="0"/>
        <v>1</v>
      </c>
      <c r="P44" s="197" t="b">
        <f t="shared" si="1"/>
        <v>1</v>
      </c>
    </row>
    <row r="45" spans="1:18" ht="20.149999999999999" customHeight="1" thickBot="1" x14ac:dyDescent="0.4">
      <c r="A45" s="239"/>
      <c r="B45" s="237"/>
      <c r="C45" s="59"/>
      <c r="D45" s="240"/>
      <c r="E45" s="59"/>
      <c r="F45" s="179"/>
      <c r="G45" s="233"/>
      <c r="H45" s="195"/>
      <c r="I45" s="229"/>
      <c r="J45" s="230"/>
      <c r="K45" s="232"/>
      <c r="L45" s="232"/>
      <c r="M45" s="232"/>
      <c r="O45" s="197" t="b">
        <f t="shared" si="0"/>
        <v>1</v>
      </c>
      <c r="P45" s="197" t="b">
        <f t="shared" si="1"/>
        <v>1</v>
      </c>
      <c r="Q45" s="197" t="b">
        <f t="shared" si="2"/>
        <v>1</v>
      </c>
      <c r="R45" s="197" t="e">
        <f>OR(#REF!&lt;100000,LEN(#REF!)=5)</f>
        <v>#REF!</v>
      </c>
    </row>
    <row r="46" spans="1:18" ht="20.149999999999999" customHeight="1" thickBot="1" x14ac:dyDescent="0.35">
      <c r="A46" s="495" t="s">
        <v>34</v>
      </c>
      <c r="B46" s="496"/>
      <c r="C46" s="198">
        <f>SUM(C12:C45)</f>
        <v>1798.8399999999997</v>
      </c>
      <c r="D46" s="198">
        <f>SUM(D12:D45)</f>
        <v>290.16999999999996</v>
      </c>
      <c r="E46" s="198"/>
      <c r="F46" s="241">
        <f>SUM(F12:F45)</f>
        <v>1508.67</v>
      </c>
      <c r="G46" s="242"/>
      <c r="H46" s="199"/>
      <c r="I46" s="243"/>
      <c r="J46" s="244"/>
      <c r="K46" s="200"/>
      <c r="L46" s="201"/>
      <c r="M46" s="202"/>
    </row>
    <row r="48" spans="1:18" ht="13" x14ac:dyDescent="0.3">
      <c r="B48" s="487" t="s">
        <v>35</v>
      </c>
      <c r="C48" s="488"/>
    </row>
    <row r="49" spans="2:7" x14ac:dyDescent="0.25">
      <c r="B49" s="245" t="s">
        <v>36</v>
      </c>
      <c r="C49" s="246" t="s">
        <v>37</v>
      </c>
      <c r="E49" s="248"/>
    </row>
    <row r="50" spans="2:7" x14ac:dyDescent="0.25">
      <c r="B50" s="245" t="s">
        <v>31</v>
      </c>
      <c r="C50" s="246" t="s">
        <v>38</v>
      </c>
    </row>
    <row r="51" spans="2:7" x14ac:dyDescent="0.25">
      <c r="B51" s="245" t="s">
        <v>39</v>
      </c>
      <c r="C51" s="246" t="s">
        <v>40</v>
      </c>
      <c r="F51" s="248">
        <f>F46+D46</f>
        <v>1798.8400000000001</v>
      </c>
    </row>
    <row r="52" spans="2:7" x14ac:dyDescent="0.25">
      <c r="B52" s="192" t="s">
        <v>33</v>
      </c>
      <c r="C52" s="247" t="s">
        <v>41</v>
      </c>
    </row>
    <row r="53" spans="2:7" x14ac:dyDescent="0.25">
      <c r="G53" s="248"/>
    </row>
  </sheetData>
  <mergeCells count="6">
    <mergeCell ref="B48:C48"/>
    <mergeCell ref="B1:E1"/>
    <mergeCell ref="B3:E3"/>
    <mergeCell ref="G8:I8"/>
    <mergeCell ref="G9:I9"/>
    <mergeCell ref="A46:B46"/>
  </mergeCells>
  <conditionalFormatting sqref="B1:E1 B3:E3 F12:F13 C12:C13 C21:C45 C17:C19 F17:F24">
    <cfRule type="expression" dxfId="92" priority="64" stopIfTrue="1">
      <formula>ISBLANK(B1)</formula>
    </cfRule>
  </conditionalFormatting>
  <conditionalFormatting sqref="K12:L12 K34:M34 K26:L26 K36:M45 K21:L23 K17:L19">
    <cfRule type="expression" dxfId="91" priority="65" stopIfTrue="1">
      <formula>AND(NOT(ISBLANK($C12)),ISBLANK(K12))</formula>
    </cfRule>
  </conditionalFormatting>
  <conditionalFormatting sqref="B12 B21:B45">
    <cfRule type="expression" dxfId="90" priority="66" stopIfTrue="1">
      <formula>AND(NOT(ISBLANK(C12)),ISBLANK(B12))</formula>
    </cfRule>
  </conditionalFormatting>
  <conditionalFormatting sqref="A12 A23:A44 A21">
    <cfRule type="expression" dxfId="89" priority="67" stopIfTrue="1">
      <formula>AND(NOT(ISBLANK(C12)),ISBLANK(A12))</formula>
    </cfRule>
  </conditionalFormatting>
  <conditionalFormatting sqref="E31:E45 D12:E13 E14:E15 E19:E28 D19:D30 D17:E18">
    <cfRule type="expression" dxfId="88" priority="68" stopIfTrue="1">
      <formula>AND(NOT(ISBLANK(B12)),ISBLANK(D12),A12="S")</formula>
    </cfRule>
  </conditionalFormatting>
  <conditionalFormatting sqref="J34 J36:J45 J26 J22:J23">
    <cfRule type="expression" priority="69" stopIfTrue="1">
      <formula>AND(SUM($O22:$S22)&gt;0,NOT(ISBLANK(J22)))</formula>
    </cfRule>
    <cfRule type="expression" dxfId="87" priority="70" stopIfTrue="1">
      <formula>SUM($O22:$S22)&gt;0</formula>
    </cfRule>
  </conditionalFormatting>
  <conditionalFormatting sqref="B13 B17:B19">
    <cfRule type="expression" dxfId="86" priority="62" stopIfTrue="1">
      <formula>AND(NOT(ISBLANK(C13)),ISBLANK(B13))</formula>
    </cfRule>
  </conditionalFormatting>
  <conditionalFormatting sqref="A13 A17:A19">
    <cfRule type="expression" dxfId="85" priority="63" stopIfTrue="1">
      <formula>AND(NOT(ISBLANK(C13)),ISBLANK(A13))</formula>
    </cfRule>
  </conditionalFormatting>
  <conditionalFormatting sqref="M12">
    <cfRule type="expression" dxfId="84" priority="61" stopIfTrue="1">
      <formula>AND(NOT(ISBLANK($C12)),ISBLANK(M12))</formula>
    </cfRule>
  </conditionalFormatting>
  <conditionalFormatting sqref="A22">
    <cfRule type="expression" dxfId="83" priority="60" stopIfTrue="1">
      <formula>AND(NOT(ISBLANK(C22)),ISBLANK(A22))</formula>
    </cfRule>
  </conditionalFormatting>
  <conditionalFormatting sqref="L13">
    <cfRule type="expression" dxfId="82" priority="59" stopIfTrue="1">
      <formula>AND(NOT(ISBLANK($C13)),ISBLANK(L13))</formula>
    </cfRule>
  </conditionalFormatting>
  <conditionalFormatting sqref="M17:M18">
    <cfRule type="expression" dxfId="81" priority="58" stopIfTrue="1">
      <formula>AND(NOT(ISBLANK($C17)),ISBLANK(M17))</formula>
    </cfRule>
  </conditionalFormatting>
  <conditionalFormatting sqref="K13">
    <cfRule type="expression" dxfId="80" priority="57" stopIfTrue="1">
      <formula>AND(NOT(ISBLANK($C13)),ISBLANK(K13))</formula>
    </cfRule>
  </conditionalFormatting>
  <conditionalFormatting sqref="J33">
    <cfRule type="expression" priority="44" stopIfTrue="1">
      <formula>AND(SUM($O33:$S33)&gt;0,NOT(ISBLANK(J33)))</formula>
    </cfRule>
    <cfRule type="expression" dxfId="79" priority="45" stopIfTrue="1">
      <formula>SUM($O33:$S33)&gt;0</formula>
    </cfRule>
  </conditionalFormatting>
  <conditionalFormatting sqref="L24">
    <cfRule type="expression" dxfId="78" priority="56" stopIfTrue="1">
      <formula>AND(NOT(ISBLANK($C24)),ISBLANK(L24))</formula>
    </cfRule>
  </conditionalFormatting>
  <conditionalFormatting sqref="K33">
    <cfRule type="expression" dxfId="77" priority="42" stopIfTrue="1">
      <formula>AND(NOT(ISBLANK($C33)),ISBLANK(K33))</formula>
    </cfRule>
  </conditionalFormatting>
  <conditionalFormatting sqref="L25">
    <cfRule type="expression" dxfId="76" priority="55" stopIfTrue="1">
      <formula>AND(NOT(ISBLANK($C25)),ISBLANK(L25))</formula>
    </cfRule>
  </conditionalFormatting>
  <conditionalFormatting sqref="K29:L29">
    <cfRule type="expression" dxfId="75" priority="52" stopIfTrue="1">
      <formula>AND(NOT(ISBLANK($C29)),ISBLANK(K29))</formula>
    </cfRule>
  </conditionalFormatting>
  <conditionalFormatting sqref="J29">
    <cfRule type="expression" priority="53" stopIfTrue="1">
      <formula>AND(SUM($O29:$S29)&gt;0,NOT(ISBLANK(J29)))</formula>
    </cfRule>
    <cfRule type="expression" dxfId="74" priority="54" stopIfTrue="1">
      <formula>SUM($O29:$S29)&gt;0</formula>
    </cfRule>
  </conditionalFormatting>
  <conditionalFormatting sqref="L30">
    <cfRule type="expression" dxfId="73" priority="51" stopIfTrue="1">
      <formula>AND(NOT(ISBLANK($C30)),ISBLANK(L30))</formula>
    </cfRule>
  </conditionalFormatting>
  <conditionalFormatting sqref="K31:L31">
    <cfRule type="expression" dxfId="72" priority="50" stopIfTrue="1">
      <formula>AND(NOT(ISBLANK($C31)),ISBLANK(K31))</formula>
    </cfRule>
  </conditionalFormatting>
  <conditionalFormatting sqref="L32:M32">
    <cfRule type="expression" dxfId="71" priority="47" stopIfTrue="1">
      <formula>AND(NOT(ISBLANK($C32)),ISBLANK(L32))</formula>
    </cfRule>
  </conditionalFormatting>
  <conditionalFormatting sqref="J32">
    <cfRule type="expression" priority="48" stopIfTrue="1">
      <formula>AND(SUM($O32:$S32)&gt;0,NOT(ISBLANK(J32)))</formula>
    </cfRule>
    <cfRule type="expression" dxfId="70" priority="49" stopIfTrue="1">
      <formula>SUM($O32:$S32)&gt;0</formula>
    </cfRule>
  </conditionalFormatting>
  <conditionalFormatting sqref="K32">
    <cfRule type="expression" dxfId="69" priority="46" stopIfTrue="1">
      <formula>AND(NOT(ISBLANK($C32)),ISBLANK(K32))</formula>
    </cfRule>
  </conditionalFormatting>
  <conditionalFormatting sqref="L33:M33">
    <cfRule type="expression" dxfId="68" priority="43" stopIfTrue="1">
      <formula>AND(NOT(ISBLANK($C33)),ISBLANK(L33))</formula>
    </cfRule>
  </conditionalFormatting>
  <conditionalFormatting sqref="J35">
    <cfRule type="expression" priority="40" stopIfTrue="1">
      <formula>AND(SUM($O35:$S35)&gt;0,NOT(ISBLANK(J35)))</formula>
    </cfRule>
    <cfRule type="expression" dxfId="67" priority="41" stopIfTrue="1">
      <formula>SUM($O35:$S35)&gt;0</formula>
    </cfRule>
  </conditionalFormatting>
  <conditionalFormatting sqref="L35">
    <cfRule type="expression" dxfId="66" priority="39" stopIfTrue="1">
      <formula>AND(NOT(ISBLANK($C35)),ISBLANK(L35))</formula>
    </cfRule>
  </conditionalFormatting>
  <conditionalFormatting sqref="K35">
    <cfRule type="expression" dxfId="65" priority="38" stopIfTrue="1">
      <formula>AND(NOT(ISBLANK($C35)),ISBLANK(K35))</formula>
    </cfRule>
  </conditionalFormatting>
  <conditionalFormatting sqref="J12:J13 J17:J45">
    <cfRule type="expression" priority="36" stopIfTrue="1">
      <formula>AND(SUM($O12:$S12)&gt;0,NOT(ISBLANK(J12)))</formula>
    </cfRule>
    <cfRule type="expression" dxfId="64" priority="37" stopIfTrue="1">
      <formula>SUM($O12:$S12)&gt;0</formula>
    </cfRule>
  </conditionalFormatting>
  <conditionalFormatting sqref="J24">
    <cfRule type="expression" priority="34" stopIfTrue="1">
      <formula>AND(SUM($O24:$S24)&gt;0,NOT(ISBLANK(J24)))</formula>
    </cfRule>
    <cfRule type="expression" dxfId="63" priority="35" stopIfTrue="1">
      <formula>SUM($O24:$S24)&gt;0</formula>
    </cfRule>
  </conditionalFormatting>
  <conditionalFormatting sqref="K24">
    <cfRule type="expression" dxfId="62" priority="33" stopIfTrue="1">
      <formula>AND(NOT(ISBLANK($C24)),ISBLANK(K24))</formula>
    </cfRule>
  </conditionalFormatting>
  <conditionalFormatting sqref="J25">
    <cfRule type="expression" priority="31" stopIfTrue="1">
      <formula>AND(SUM($O25:$S25)&gt;0,NOT(ISBLANK(J25)))</formula>
    </cfRule>
    <cfRule type="expression" dxfId="61" priority="32" stopIfTrue="1">
      <formula>SUM($O25:$S25)&gt;0</formula>
    </cfRule>
  </conditionalFormatting>
  <conditionalFormatting sqref="K25">
    <cfRule type="expression" dxfId="60" priority="30" stopIfTrue="1">
      <formula>AND(NOT(ISBLANK($C25)),ISBLANK(K25))</formula>
    </cfRule>
  </conditionalFormatting>
  <conditionalFormatting sqref="K27:L27">
    <cfRule type="expression" dxfId="59" priority="27" stopIfTrue="1">
      <formula>AND(NOT(ISBLANK($C27)),ISBLANK(K27))</formula>
    </cfRule>
  </conditionalFormatting>
  <conditionalFormatting sqref="J27">
    <cfRule type="expression" priority="28" stopIfTrue="1">
      <formula>AND(SUM($O27:$S27)&gt;0,NOT(ISBLANK(J27)))</formula>
    </cfRule>
    <cfRule type="expression" dxfId="58" priority="29" stopIfTrue="1">
      <formula>SUM($O27:$S27)&gt;0</formula>
    </cfRule>
  </conditionalFormatting>
  <conditionalFormatting sqref="J28">
    <cfRule type="expression" priority="25" stopIfTrue="1">
      <formula>AND(SUM($O28:$S28)&gt;0,NOT(ISBLANK(J28)))</formula>
    </cfRule>
    <cfRule type="expression" dxfId="57" priority="26" stopIfTrue="1">
      <formula>SUM($O28:$S28)&gt;0</formula>
    </cfRule>
  </conditionalFormatting>
  <conditionalFormatting sqref="L28">
    <cfRule type="expression" dxfId="56" priority="24" stopIfTrue="1">
      <formula>AND(NOT(ISBLANK($C28)),ISBLANK(L28))</formula>
    </cfRule>
  </conditionalFormatting>
  <conditionalFormatting sqref="K28">
    <cfRule type="expression" dxfId="55" priority="23" stopIfTrue="1">
      <formula>AND(NOT(ISBLANK($C28)),ISBLANK(K28))</formula>
    </cfRule>
  </conditionalFormatting>
  <conditionalFormatting sqref="J30">
    <cfRule type="expression" priority="21" stopIfTrue="1">
      <formula>AND(SUM($O30:$S30)&gt;0,NOT(ISBLANK(J30)))</formula>
    </cfRule>
    <cfRule type="expression" dxfId="54" priority="22" stopIfTrue="1">
      <formula>SUM($O30:$S30)&gt;0</formula>
    </cfRule>
  </conditionalFormatting>
  <conditionalFormatting sqref="K30">
    <cfRule type="expression" dxfId="53" priority="20" stopIfTrue="1">
      <formula>AND(NOT(ISBLANK($C30)),ISBLANK(K30))</formula>
    </cfRule>
  </conditionalFormatting>
  <conditionalFormatting sqref="J31">
    <cfRule type="expression" priority="18" stopIfTrue="1">
      <formula>AND(SUM($O31:$S31)&gt;0,NOT(ISBLANK(J31)))</formula>
    </cfRule>
    <cfRule type="expression" dxfId="52" priority="19" stopIfTrue="1">
      <formula>SUM($O31:$S31)&gt;0</formula>
    </cfRule>
  </conditionalFormatting>
  <conditionalFormatting sqref="E29">
    <cfRule type="expression" dxfId="51" priority="71" stopIfTrue="1">
      <formula>AND(NOT(ISBLANK(#REF!)),ISBLANK(E29),#REF!="S")</formula>
    </cfRule>
  </conditionalFormatting>
  <conditionalFormatting sqref="C14:C15 F14:F15">
    <cfRule type="expression" dxfId="50" priority="16" stopIfTrue="1">
      <formula>ISBLANK(C14)</formula>
    </cfRule>
  </conditionalFormatting>
  <conditionalFormatting sqref="D14:D15">
    <cfRule type="expression" dxfId="49" priority="17" stopIfTrue="1">
      <formula>AND(NOT(ISBLANK(B14)),ISBLANK(D14),A14="S")</formula>
    </cfRule>
  </conditionalFormatting>
  <conditionalFormatting sqref="B14:B15">
    <cfRule type="expression" dxfId="48" priority="14" stopIfTrue="1">
      <formula>AND(NOT(ISBLANK(C14)),ISBLANK(B14))</formula>
    </cfRule>
  </conditionalFormatting>
  <conditionalFormatting sqref="A14:A15">
    <cfRule type="expression" dxfId="47" priority="15" stopIfTrue="1">
      <formula>AND(NOT(ISBLANK(C14)),ISBLANK(A14))</formula>
    </cfRule>
  </conditionalFormatting>
  <conditionalFormatting sqref="B20">
    <cfRule type="expression" dxfId="46" priority="72" stopIfTrue="1">
      <formula>AND(NOT(ISBLANK(F20)),ISBLANK(B20))</formula>
    </cfRule>
  </conditionalFormatting>
  <conditionalFormatting sqref="A20">
    <cfRule type="expression" dxfId="45" priority="73" stopIfTrue="1">
      <formula>AND(NOT(ISBLANK(F20)),ISBLANK(A20))</formula>
    </cfRule>
  </conditionalFormatting>
  <conditionalFormatting sqref="K20:L20">
    <cfRule type="expression" dxfId="44" priority="74" stopIfTrue="1">
      <formula>AND(NOT(ISBLANK($F20)),ISBLANK(K20))</formula>
    </cfRule>
  </conditionalFormatting>
  <conditionalFormatting sqref="E16">
    <cfRule type="expression" dxfId="43" priority="13" stopIfTrue="1">
      <formula>AND(NOT(ISBLANK(C16)),ISBLANK(E16),B16="S")</formula>
    </cfRule>
  </conditionalFormatting>
  <conditionalFormatting sqref="J16">
    <cfRule type="expression" priority="11" stopIfTrue="1">
      <formula>AND(SUM($O16:$S16)&gt;0,NOT(ISBLANK(J16)))</formula>
    </cfRule>
    <cfRule type="expression" dxfId="42" priority="12" stopIfTrue="1">
      <formula>SUM($O16:$S16)&gt;0</formula>
    </cfRule>
  </conditionalFormatting>
  <conditionalFormatting sqref="C16 F16">
    <cfRule type="expression" dxfId="41" priority="9" stopIfTrue="1">
      <formula>ISBLANK(C16)</formula>
    </cfRule>
  </conditionalFormatting>
  <conditionalFormatting sqref="D16">
    <cfRule type="expression" dxfId="40" priority="10" stopIfTrue="1">
      <formula>AND(NOT(ISBLANK(B16)),ISBLANK(D16),A16="S")</formula>
    </cfRule>
  </conditionalFormatting>
  <conditionalFormatting sqref="B16">
    <cfRule type="expression" dxfId="39" priority="7" stopIfTrue="1">
      <formula>AND(NOT(ISBLANK(C16)),ISBLANK(B16))</formula>
    </cfRule>
  </conditionalFormatting>
  <conditionalFormatting sqref="A16">
    <cfRule type="expression" dxfId="38" priority="8" stopIfTrue="1">
      <formula>AND(NOT(ISBLANK(C16)),ISBLANK(A16))</formula>
    </cfRule>
  </conditionalFormatting>
  <conditionalFormatting sqref="L16">
    <cfRule type="expression" dxfId="37" priority="6" stopIfTrue="1">
      <formula>AND(NOT(ISBLANK($C16)),ISBLANK(L16))</formula>
    </cfRule>
  </conditionalFormatting>
  <conditionalFormatting sqref="K16">
    <cfRule type="expression" dxfId="36" priority="5" stopIfTrue="1">
      <formula>AND(NOT(ISBLANK($C16)),ISBLANK(K16))</formula>
    </cfRule>
  </conditionalFormatting>
  <conditionalFormatting sqref="L14:L15">
    <cfRule type="expression" dxfId="35" priority="4" stopIfTrue="1">
      <formula>AND(NOT(ISBLANK($C14)),ISBLANK(L14))</formula>
    </cfRule>
  </conditionalFormatting>
  <conditionalFormatting sqref="K14:K15">
    <cfRule type="expression" dxfId="34" priority="3" stopIfTrue="1">
      <formula>AND(NOT(ISBLANK($C14)),ISBLANK(K14))</formula>
    </cfRule>
  </conditionalFormatting>
  <conditionalFormatting sqref="J14:J15">
    <cfRule type="expression" priority="1" stopIfTrue="1">
      <formula>AND(SUM($O14:$S14)&gt;0,NOT(ISBLANK(J14)))</formula>
    </cfRule>
    <cfRule type="expression" dxfId="33" priority="2" stopIfTrue="1">
      <formula>SUM($O14:$S14)&gt;0</formula>
    </cfRule>
  </conditionalFormatting>
  <dataValidations count="2">
    <dataValidation type="list" allowBlank="1" showInputMessage="1" showErrorMessage="1" sqref="B1:E1" xr:uid="{EF908015-2334-4CC1-A4C2-F7A497DF6106}">
      <formula1>"BARCLAYCARD,CORPORATE CARD"</formula1>
    </dataValidation>
    <dataValidation type="list" allowBlank="1" showInputMessage="1" showErrorMessage="1" sqref="B12:B45" xr:uid="{4149CE21-E85C-484C-8451-3B024CFD41A3}">
      <formula1>$B$49:$B$52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Y35"/>
  <sheetViews>
    <sheetView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29.7265625" customWidth="1"/>
    <col min="11" max="11" width="50.7265625" customWidth="1"/>
    <col min="12" max="13" width="27.453125" customWidth="1"/>
    <col min="15" max="18" width="0" hidden="1" customWidth="1" outlineLevel="1"/>
    <col min="19" max="19" width="9.1796875" collapsed="1"/>
  </cols>
  <sheetData>
    <row r="1" spans="1:25" ht="36.75" customHeight="1" x14ac:dyDescent="0.3">
      <c r="A1" s="76" t="s">
        <v>0</v>
      </c>
      <c r="B1" s="463" t="s">
        <v>1</v>
      </c>
      <c r="C1" s="464"/>
      <c r="D1" s="464"/>
      <c r="E1" s="465"/>
      <c r="F1" s="77"/>
      <c r="G1" s="77"/>
      <c r="H1" s="77"/>
      <c r="I1" s="77"/>
      <c r="J1" s="77"/>
      <c r="K1" s="78"/>
      <c r="L1" s="78"/>
      <c r="M1" s="79"/>
    </row>
    <row r="2" spans="1:25" x14ac:dyDescent="0.25">
      <c r="A2" s="80"/>
      <c r="M2" s="81"/>
    </row>
    <row r="3" spans="1:25" ht="36.75" customHeight="1" x14ac:dyDescent="0.3">
      <c r="A3" s="82" t="s">
        <v>2</v>
      </c>
      <c r="B3" s="463" t="s">
        <v>95</v>
      </c>
      <c r="C3" s="464"/>
      <c r="D3" s="464"/>
      <c r="E3" s="465"/>
      <c r="F3" s="83"/>
      <c r="G3" s="83"/>
      <c r="H3" s="83"/>
      <c r="I3" s="83"/>
      <c r="J3" s="83"/>
      <c r="M3" s="81"/>
    </row>
    <row r="4" spans="1:25" x14ac:dyDescent="0.25">
      <c r="A4" s="80"/>
      <c r="M4" s="81"/>
    </row>
    <row r="5" spans="1:25" ht="36" customHeight="1" x14ac:dyDescent="0.3">
      <c r="A5" s="84" t="s">
        <v>3</v>
      </c>
      <c r="B5" s="85" t="s">
        <v>4</v>
      </c>
      <c r="C5" s="122">
        <v>44662</v>
      </c>
      <c r="D5" s="85" t="s">
        <v>5</v>
      </c>
      <c r="E5" s="122">
        <v>44691</v>
      </c>
      <c r="F5" s="83"/>
      <c r="G5" s="86"/>
      <c r="H5" s="87"/>
      <c r="I5" s="87"/>
      <c r="J5" s="87"/>
      <c r="M5" s="81"/>
    </row>
    <row r="6" spans="1:25" x14ac:dyDescent="0.25">
      <c r="A6" s="80"/>
      <c r="M6" s="81"/>
    </row>
    <row r="7" spans="1:25" x14ac:dyDescent="0.25">
      <c r="A7" s="80"/>
      <c r="M7" s="81"/>
    </row>
    <row r="8" spans="1:25" ht="13" x14ac:dyDescent="0.3">
      <c r="A8" s="359" t="s">
        <v>6</v>
      </c>
      <c r="B8" s="88" t="s">
        <v>7</v>
      </c>
      <c r="C8" s="88" t="s">
        <v>8</v>
      </c>
      <c r="D8" s="88" t="s">
        <v>7</v>
      </c>
      <c r="E8" s="88" t="s">
        <v>9</v>
      </c>
      <c r="F8" s="88" t="s">
        <v>10</v>
      </c>
      <c r="G8" s="461" t="s">
        <v>11</v>
      </c>
      <c r="H8" s="466"/>
      <c r="I8" s="466"/>
      <c r="J8" s="88" t="s">
        <v>12</v>
      </c>
      <c r="K8" s="88" t="s">
        <v>13</v>
      </c>
      <c r="L8" s="89" t="s">
        <v>14</v>
      </c>
      <c r="M8" s="89" t="s">
        <v>15</v>
      </c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</row>
    <row r="9" spans="1:25" ht="13" x14ac:dyDescent="0.3">
      <c r="A9" s="91" t="s">
        <v>16</v>
      </c>
      <c r="B9" s="92" t="s">
        <v>17</v>
      </c>
      <c r="C9" s="92" t="s">
        <v>18</v>
      </c>
      <c r="D9" s="92" t="s">
        <v>18</v>
      </c>
      <c r="E9" s="92" t="s">
        <v>19</v>
      </c>
      <c r="F9" s="92" t="s">
        <v>18</v>
      </c>
      <c r="G9" s="467"/>
      <c r="H9" s="468"/>
      <c r="I9" s="468"/>
      <c r="J9" s="92" t="s">
        <v>20</v>
      </c>
      <c r="K9" s="92" t="s">
        <v>21</v>
      </c>
      <c r="L9" s="93"/>
      <c r="M9" s="94" t="s">
        <v>22</v>
      </c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</row>
    <row r="10" spans="1:25" ht="13" x14ac:dyDescent="0.3">
      <c r="A10" s="95" t="s">
        <v>23</v>
      </c>
      <c r="B10" s="96" t="s">
        <v>24</v>
      </c>
      <c r="C10" s="96" t="s">
        <v>25</v>
      </c>
      <c r="D10" s="96" t="s">
        <v>25</v>
      </c>
      <c r="E10" s="96" t="s">
        <v>25</v>
      </c>
      <c r="F10" s="96" t="s">
        <v>25</v>
      </c>
      <c r="G10" s="97" t="s">
        <v>26</v>
      </c>
      <c r="H10" s="97" t="s">
        <v>27</v>
      </c>
      <c r="I10" s="346" t="s">
        <v>28</v>
      </c>
      <c r="J10" s="98" t="s">
        <v>29</v>
      </c>
      <c r="K10" s="99"/>
      <c r="L10" s="100"/>
      <c r="M10" s="101"/>
    </row>
    <row r="11" spans="1:25" ht="0.75" customHeight="1" x14ac:dyDescent="0.25">
      <c r="A11" s="102"/>
      <c r="B11" s="96"/>
      <c r="C11" s="96"/>
      <c r="D11" s="96"/>
      <c r="E11" s="96"/>
      <c r="F11" s="96"/>
      <c r="G11" s="347"/>
      <c r="H11" s="347"/>
      <c r="I11" s="347"/>
      <c r="J11" s="97"/>
      <c r="K11" s="99"/>
      <c r="L11" s="100"/>
      <c r="M11" s="100"/>
    </row>
    <row r="12" spans="1:25" ht="20.149999999999999" customHeight="1" x14ac:dyDescent="0.35">
      <c r="A12" s="110">
        <v>44682</v>
      </c>
      <c r="B12" s="111" t="s">
        <v>31</v>
      </c>
      <c r="C12" s="105">
        <v>16.989999999999998</v>
      </c>
      <c r="D12" s="348"/>
      <c r="E12" s="112"/>
      <c r="F12" s="179">
        <v>16.989999999999998</v>
      </c>
      <c r="G12" s="109">
        <v>110</v>
      </c>
      <c r="H12" s="61">
        <v>4400</v>
      </c>
      <c r="I12" s="106" t="s">
        <v>127</v>
      </c>
      <c r="J12" s="107" t="s">
        <v>95</v>
      </c>
      <c r="K12" s="108" t="s">
        <v>128</v>
      </c>
      <c r="L12" s="108" t="s">
        <v>129</v>
      </c>
      <c r="M12" s="108" t="s">
        <v>130</v>
      </c>
      <c r="O12" t="b">
        <f t="shared" ref="O12:O28" si="0">OR(G12&lt;100,LEN(G12)=2)</f>
        <v>0</v>
      </c>
      <c r="P12" t="b">
        <f t="shared" ref="P12:P28" si="1">OR(H12&lt;1000,LEN(H12)=3)</f>
        <v>0</v>
      </c>
      <c r="Q12" t="b">
        <f t="shared" ref="Q12:Q28" si="2">IF(I12&lt;1000,TRUE)</f>
        <v>0</v>
      </c>
      <c r="R12" t="e">
        <f>OR(#REF!&lt;100000,LEN(#REF!)=5)</f>
        <v>#REF!</v>
      </c>
    </row>
    <row r="13" spans="1:25" ht="20.149999999999999" customHeight="1" x14ac:dyDescent="0.35">
      <c r="A13" s="103" t="s">
        <v>233</v>
      </c>
      <c r="B13" s="111"/>
      <c r="C13" s="112"/>
      <c r="D13" s="113"/>
      <c r="E13" s="112"/>
      <c r="F13" s="349"/>
      <c r="G13" s="109"/>
      <c r="H13" s="61"/>
      <c r="I13" s="106"/>
      <c r="J13" s="107"/>
      <c r="K13" s="108"/>
      <c r="L13" s="108"/>
      <c r="M13" s="108"/>
      <c r="O13" t="b">
        <f t="shared" si="0"/>
        <v>1</v>
      </c>
      <c r="P13" t="b">
        <f t="shared" si="1"/>
        <v>1</v>
      </c>
      <c r="Q13" t="b">
        <f t="shared" si="2"/>
        <v>1</v>
      </c>
      <c r="R13" t="e">
        <f>OR(#REF!&lt;100000,LEN(#REF!)=5)</f>
        <v>#REF!</v>
      </c>
    </row>
    <row r="14" spans="1:25" ht="20.149999999999999" customHeight="1" x14ac:dyDescent="0.35">
      <c r="A14" s="110"/>
      <c r="B14" s="111"/>
      <c r="C14" s="112"/>
      <c r="D14" s="113"/>
      <c r="E14" s="112"/>
      <c r="F14" s="349"/>
      <c r="G14" s="109"/>
      <c r="H14" s="61"/>
      <c r="I14" s="106"/>
      <c r="J14" s="107"/>
      <c r="K14" s="108"/>
      <c r="L14" s="108"/>
      <c r="M14" s="108"/>
      <c r="O14" t="b">
        <f t="shared" si="0"/>
        <v>1</v>
      </c>
      <c r="P14" t="b">
        <f t="shared" si="1"/>
        <v>1</v>
      </c>
      <c r="Q14" t="b">
        <f t="shared" si="2"/>
        <v>1</v>
      </c>
      <c r="R14" t="e">
        <f>OR(#REF!&lt;100000,LEN(#REF!)=5)</f>
        <v>#REF!</v>
      </c>
    </row>
    <row r="15" spans="1:25" ht="20.149999999999999" customHeight="1" x14ac:dyDescent="0.35">
      <c r="A15" s="110"/>
      <c r="B15" s="111"/>
      <c r="C15" s="112"/>
      <c r="D15" s="113"/>
      <c r="E15" s="112"/>
      <c r="F15" s="349"/>
      <c r="G15" s="109"/>
      <c r="H15" s="61"/>
      <c r="I15" s="106"/>
      <c r="J15" s="107"/>
      <c r="K15" s="108"/>
      <c r="L15" s="108"/>
      <c r="M15" s="108"/>
      <c r="O15" t="b">
        <f t="shared" si="0"/>
        <v>1</v>
      </c>
      <c r="P15" t="b">
        <f t="shared" si="1"/>
        <v>1</v>
      </c>
    </row>
    <row r="16" spans="1:25" ht="20.149999999999999" customHeight="1" x14ac:dyDescent="0.35">
      <c r="A16" s="110"/>
      <c r="B16" s="111"/>
      <c r="C16" s="112"/>
      <c r="D16" s="113"/>
      <c r="E16" s="112"/>
      <c r="F16" s="349"/>
      <c r="G16" s="109"/>
      <c r="H16" s="61"/>
      <c r="I16" s="106"/>
      <c r="J16" s="107"/>
      <c r="K16" s="108"/>
      <c r="L16" s="108"/>
      <c r="M16" s="108"/>
    </row>
    <row r="17" spans="1:18" ht="20.149999999999999" customHeight="1" x14ac:dyDescent="0.35">
      <c r="A17" s="110"/>
      <c r="B17" s="111"/>
      <c r="C17" s="112"/>
      <c r="D17" s="113"/>
      <c r="E17" s="112"/>
      <c r="F17" s="349"/>
      <c r="G17" s="109"/>
      <c r="H17" s="61"/>
      <c r="I17" s="106"/>
      <c r="J17" s="107"/>
      <c r="K17" s="108"/>
      <c r="L17" s="108"/>
      <c r="M17" s="108"/>
    </row>
    <row r="18" spans="1:18" ht="20.149999999999999" customHeight="1" x14ac:dyDescent="0.35">
      <c r="A18" s="110"/>
      <c r="B18" s="111"/>
      <c r="C18" s="112"/>
      <c r="D18" s="113"/>
      <c r="E18" s="112"/>
      <c r="F18" s="349"/>
      <c r="G18" s="109"/>
      <c r="H18" s="61"/>
      <c r="I18" s="106"/>
      <c r="J18" s="107"/>
      <c r="K18" s="108"/>
      <c r="L18" s="108"/>
      <c r="M18" s="108"/>
    </row>
    <row r="19" spans="1:18" ht="20.149999999999999" customHeight="1" x14ac:dyDescent="0.35">
      <c r="A19" s="110"/>
      <c r="B19" s="111"/>
      <c r="C19" s="112"/>
      <c r="D19" s="113"/>
      <c r="E19" s="112"/>
      <c r="F19" s="349"/>
      <c r="G19" s="109"/>
      <c r="H19" s="61"/>
      <c r="I19" s="106"/>
      <c r="J19" s="107"/>
      <c r="K19" s="108"/>
      <c r="L19" s="108"/>
      <c r="M19" s="108"/>
    </row>
    <row r="20" spans="1:18" ht="20.149999999999999" customHeight="1" x14ac:dyDescent="0.35">
      <c r="A20" s="110"/>
      <c r="B20" s="111"/>
      <c r="C20" s="112"/>
      <c r="D20" s="113"/>
      <c r="E20" s="112"/>
      <c r="F20" s="349"/>
      <c r="G20" s="109"/>
      <c r="H20" s="61"/>
      <c r="I20" s="106"/>
      <c r="J20" s="107"/>
      <c r="K20" s="108"/>
      <c r="L20" s="108"/>
      <c r="M20" s="108"/>
      <c r="O20" t="b">
        <f t="shared" si="0"/>
        <v>1</v>
      </c>
      <c r="P20" t="b">
        <f t="shared" si="1"/>
        <v>1</v>
      </c>
      <c r="Q20" t="b">
        <f t="shared" si="2"/>
        <v>1</v>
      </c>
      <c r="R20" t="e">
        <f>OR(#REF!&lt;100000,LEN(#REF!)=5)</f>
        <v>#REF!</v>
      </c>
    </row>
    <row r="21" spans="1:18" ht="20.149999999999999" customHeight="1" x14ac:dyDescent="0.35">
      <c r="A21" s="110"/>
      <c r="B21" s="111"/>
      <c r="C21" s="112"/>
      <c r="D21" s="350"/>
      <c r="E21" s="112"/>
      <c r="F21" s="349"/>
      <c r="G21" s="109"/>
      <c r="H21" s="61"/>
      <c r="I21" s="106"/>
      <c r="J21" s="107"/>
      <c r="K21" s="108"/>
      <c r="L21" s="108"/>
      <c r="M21" s="108"/>
    </row>
    <row r="22" spans="1:18" ht="20.149999999999999" customHeight="1" x14ac:dyDescent="0.35">
      <c r="A22" s="110"/>
      <c r="B22" s="111"/>
      <c r="C22" s="112"/>
      <c r="D22" s="350"/>
      <c r="E22" s="112"/>
      <c r="F22" s="349"/>
      <c r="G22" s="109"/>
      <c r="H22" s="61"/>
      <c r="I22" s="106"/>
      <c r="J22" s="107"/>
      <c r="K22" s="108"/>
      <c r="L22" s="108"/>
      <c r="M22" s="108"/>
    </row>
    <row r="23" spans="1:18" ht="20.149999999999999" customHeight="1" x14ac:dyDescent="0.35">
      <c r="A23" s="110"/>
      <c r="B23" s="111"/>
      <c r="C23" s="112"/>
      <c r="D23" s="350"/>
      <c r="E23" s="112"/>
      <c r="F23" s="349"/>
      <c r="G23" s="109"/>
      <c r="H23" s="61"/>
      <c r="I23" s="106"/>
      <c r="J23" s="107"/>
      <c r="K23" s="108"/>
      <c r="L23" s="108"/>
      <c r="M23" s="108"/>
    </row>
    <row r="24" spans="1:18" ht="20.149999999999999" customHeight="1" x14ac:dyDescent="0.35">
      <c r="A24" s="110"/>
      <c r="B24" s="111"/>
      <c r="C24" s="112"/>
      <c r="D24" s="350"/>
      <c r="E24" s="112"/>
      <c r="F24" s="349"/>
      <c r="G24" s="109"/>
      <c r="H24" s="61"/>
      <c r="I24" s="106"/>
      <c r="J24" s="107"/>
      <c r="K24" s="108"/>
      <c r="L24" s="108"/>
      <c r="M24" s="108"/>
    </row>
    <row r="25" spans="1:18" ht="20.149999999999999" customHeight="1" x14ac:dyDescent="0.35">
      <c r="A25" s="110"/>
      <c r="B25" s="111"/>
      <c r="C25" s="112"/>
      <c r="D25" s="350"/>
      <c r="E25" s="112"/>
      <c r="F25" s="349"/>
      <c r="G25" s="109"/>
      <c r="H25" s="61"/>
      <c r="I25" s="106"/>
      <c r="J25" s="107"/>
      <c r="K25" s="108"/>
      <c r="L25" s="108"/>
      <c r="M25" s="108"/>
    </row>
    <row r="26" spans="1:18" ht="20.149999999999999" customHeight="1" x14ac:dyDescent="0.35">
      <c r="A26" s="110"/>
      <c r="B26" s="111"/>
      <c r="C26" s="112"/>
      <c r="D26" s="350"/>
      <c r="E26" s="112"/>
      <c r="F26" s="349"/>
      <c r="G26" s="109"/>
      <c r="H26" s="61"/>
      <c r="I26" s="106"/>
      <c r="J26" s="107"/>
      <c r="K26" s="108"/>
      <c r="L26" s="108"/>
      <c r="M26" s="108"/>
    </row>
    <row r="27" spans="1:18" ht="20.149999999999999" customHeight="1" x14ac:dyDescent="0.35">
      <c r="A27" s="110"/>
      <c r="B27" s="111"/>
      <c r="C27" s="112"/>
      <c r="D27" s="350"/>
      <c r="E27" s="112"/>
      <c r="F27" s="349"/>
      <c r="G27" s="109"/>
      <c r="H27" s="61"/>
      <c r="I27" s="106"/>
      <c r="J27" s="107"/>
      <c r="K27" s="108"/>
      <c r="L27" s="108"/>
      <c r="M27" s="108"/>
    </row>
    <row r="28" spans="1:18" ht="20.149999999999999" customHeight="1" thickBot="1" x14ac:dyDescent="0.4">
      <c r="A28" s="351"/>
      <c r="B28" s="111"/>
      <c r="C28" s="112"/>
      <c r="D28" s="352"/>
      <c r="E28" s="112"/>
      <c r="F28" s="349"/>
      <c r="G28" s="109"/>
      <c r="H28" s="61"/>
      <c r="I28" s="106"/>
      <c r="J28" s="107"/>
      <c r="K28" s="108"/>
      <c r="L28" s="108"/>
      <c r="M28" s="108"/>
      <c r="O28" t="b">
        <f t="shared" si="0"/>
        <v>1</v>
      </c>
      <c r="P28" t="b">
        <f t="shared" si="1"/>
        <v>1</v>
      </c>
      <c r="Q28" t="b">
        <f t="shared" si="2"/>
        <v>1</v>
      </c>
      <c r="R28" t="e">
        <f>OR(#REF!&lt;100000,LEN(#REF!)=5)</f>
        <v>#REF!</v>
      </c>
    </row>
    <row r="29" spans="1:18" ht="20.149999999999999" customHeight="1" thickBot="1" x14ac:dyDescent="0.35">
      <c r="A29" s="459" t="s">
        <v>34</v>
      </c>
      <c r="B29" s="460"/>
      <c r="C29" s="114">
        <f>SUM(C12:C28)</f>
        <v>16.989999999999998</v>
      </c>
      <c r="D29" s="114">
        <f>SUM(D12:D28)</f>
        <v>0</v>
      </c>
      <c r="E29" s="114"/>
      <c r="F29" s="353">
        <f>SUM(F12:F28)</f>
        <v>16.989999999999998</v>
      </c>
      <c r="G29" s="354"/>
      <c r="H29" s="115"/>
      <c r="I29" s="355"/>
      <c r="J29" s="356"/>
      <c r="K29" s="116"/>
      <c r="L29" s="117"/>
      <c r="M29" s="118"/>
    </row>
    <row r="31" spans="1:18" ht="13" x14ac:dyDescent="0.3">
      <c r="B31" s="461" t="s">
        <v>35</v>
      </c>
      <c r="C31" s="462"/>
    </row>
    <row r="32" spans="1:18" x14ac:dyDescent="0.25">
      <c r="B32" s="119" t="s">
        <v>36</v>
      </c>
      <c r="C32" s="120" t="s">
        <v>37</v>
      </c>
    </row>
    <row r="33" spans="2:7" x14ac:dyDescent="0.25">
      <c r="B33" s="119" t="s">
        <v>31</v>
      </c>
      <c r="C33" s="120" t="s">
        <v>38</v>
      </c>
    </row>
    <row r="34" spans="2:7" x14ac:dyDescent="0.25">
      <c r="B34" s="119" t="s">
        <v>39</v>
      </c>
      <c r="C34" s="120" t="s">
        <v>40</v>
      </c>
      <c r="G34" s="56"/>
    </row>
    <row r="35" spans="2:7" x14ac:dyDescent="0.25">
      <c r="B35" s="100" t="s">
        <v>33</v>
      </c>
      <c r="C35" s="121" t="s">
        <v>41</v>
      </c>
    </row>
  </sheetData>
  <mergeCells count="6">
    <mergeCell ref="B31:C31"/>
    <mergeCell ref="B1:E1"/>
    <mergeCell ref="B3:E3"/>
    <mergeCell ref="G8:I8"/>
    <mergeCell ref="G9:I9"/>
    <mergeCell ref="A29:B29"/>
  </mergeCells>
  <conditionalFormatting sqref="E5 C5 B1:E1 B3:E3 C13:C28">
    <cfRule type="expression" dxfId="32" priority="10" stopIfTrue="1">
      <formula>ISBLANK(B1)</formula>
    </cfRule>
  </conditionalFormatting>
  <conditionalFormatting sqref="K13:M28">
    <cfRule type="expression" dxfId="31" priority="11" stopIfTrue="1">
      <formula>AND(NOT(ISBLANK($C13)),ISBLANK(K13))</formula>
    </cfRule>
  </conditionalFormatting>
  <conditionalFormatting sqref="B13:B28">
    <cfRule type="expression" dxfId="30" priority="12" stopIfTrue="1">
      <formula>AND(NOT(ISBLANK(C13)),ISBLANK(B13))</formula>
    </cfRule>
  </conditionalFormatting>
  <conditionalFormatting sqref="A13:A28">
    <cfRule type="expression" dxfId="29" priority="13" stopIfTrue="1">
      <formula>AND(NOT(ISBLANK(C13)),ISBLANK(A13))</formula>
    </cfRule>
  </conditionalFormatting>
  <conditionalFormatting sqref="E13:E28">
    <cfRule type="expression" dxfId="28" priority="14" stopIfTrue="1">
      <formula>AND(NOT(ISBLANK(C13)),ISBLANK(E13),B13="S")</formula>
    </cfRule>
  </conditionalFormatting>
  <conditionalFormatting sqref="J13:J28">
    <cfRule type="expression" priority="8" stopIfTrue="1">
      <formula>AND(SUM($O13:$S13)&gt;0,NOT(ISBLANK(J13)))</formula>
    </cfRule>
    <cfRule type="expression" dxfId="27" priority="9" stopIfTrue="1">
      <formula>SUM($O13:$S13)&gt;0</formula>
    </cfRule>
  </conditionalFormatting>
  <conditionalFormatting sqref="C12">
    <cfRule type="expression" dxfId="26" priority="3" stopIfTrue="1">
      <formula>ISBLANK(C12)</formula>
    </cfRule>
  </conditionalFormatting>
  <conditionalFormatting sqref="K12:M12">
    <cfRule type="expression" dxfId="25" priority="4" stopIfTrue="1">
      <formula>AND(NOT(ISBLANK($C12)),ISBLANK(K12))</formula>
    </cfRule>
  </conditionalFormatting>
  <conditionalFormatting sqref="B12">
    <cfRule type="expression" dxfId="24" priority="5" stopIfTrue="1">
      <formula>AND(NOT(ISBLANK(C12)),ISBLANK(B12))</formula>
    </cfRule>
  </conditionalFormatting>
  <conditionalFormatting sqref="A12">
    <cfRule type="expression" dxfId="23" priority="6" stopIfTrue="1">
      <formula>AND(NOT(ISBLANK(C12)),ISBLANK(A12))</formula>
    </cfRule>
  </conditionalFormatting>
  <conditionalFormatting sqref="E12">
    <cfRule type="expression" dxfId="22" priority="7" stopIfTrue="1">
      <formula>AND(NOT(ISBLANK(C12)),ISBLANK(E12),B12="S")</formula>
    </cfRule>
  </conditionalFormatting>
  <conditionalFormatting sqref="J12">
    <cfRule type="expression" priority="1" stopIfTrue="1">
      <formula>AND(SUM($O12:$S12)&gt;0,NOT(ISBLANK(J12)))</formula>
    </cfRule>
    <cfRule type="expression" dxfId="21" priority="2" stopIfTrue="1">
      <formula>SUM($O12:$S12)&gt;0</formula>
    </cfRule>
  </conditionalFormatting>
  <dataValidations count="4">
    <dataValidation type="list" allowBlank="1" showInputMessage="1" showErrorMessage="1" sqref="B1:E1" xr:uid="{7BA6BE6C-9B14-478E-9482-8188E11229D2}">
      <formula1>"BARCLAYCARD,CORPORATE CARD"</formula1>
    </dataValidation>
    <dataValidation type="date" allowBlank="1" showInputMessage="1" showErrorMessage="1" sqref="C5" xr:uid="{82275273-4546-4C10-815E-3CDAD214F5ED}">
      <formula1>NOW()-120</formula1>
      <formula2>NOW()</formula2>
    </dataValidation>
    <dataValidation type="date" allowBlank="1" showInputMessage="1" showErrorMessage="1" sqref="E5" xr:uid="{C604F941-2793-48A8-A566-D7E085D48CAD}">
      <formula1>C5+1</formula1>
      <formula2>NOW()</formula2>
    </dataValidation>
    <dataValidation type="list" allowBlank="1" showInputMessage="1" showErrorMessage="1" sqref="B12:B28" xr:uid="{1201392A-64D7-45DE-A645-FB1A526DD5F3}">
      <formula1>$B$32:$B$35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38"/>
  <sheetViews>
    <sheetView zoomScale="90" workbookViewId="0">
      <selection activeCell="H35" sqref="H35"/>
    </sheetView>
  </sheetViews>
  <sheetFormatPr defaultColWidth="9.1796875" defaultRowHeight="12.5" outlineLevelCol="1" x14ac:dyDescent="0.25"/>
  <cols>
    <col min="1" max="1" width="9.1796875" style="5"/>
    <col min="2" max="2" width="10.453125" style="5" customWidth="1"/>
    <col min="3" max="6" width="15.7265625" style="5" customWidth="1"/>
    <col min="7" max="7" width="5.26953125" style="5" bestFit="1" customWidth="1"/>
    <col min="8" max="8" width="7.453125" style="5" bestFit="1" customWidth="1"/>
    <col min="9" max="9" width="5.26953125" style="5" customWidth="1"/>
    <col min="10" max="10" width="9.7265625" style="5" bestFit="1" customWidth="1"/>
    <col min="11" max="11" width="7.54296875" style="5" customWidth="1"/>
    <col min="12" max="12" width="3" style="5" customWidth="1"/>
    <col min="13" max="13" width="50.7265625" style="5" customWidth="1"/>
    <col min="14" max="14" width="27.453125" style="5" customWidth="1"/>
    <col min="15" max="15" width="9.1796875" style="5"/>
    <col min="16" max="19" width="0" style="5" hidden="1" customWidth="1" outlineLevel="1"/>
    <col min="20" max="20" width="9.1796875" style="5" collapsed="1"/>
    <col min="21" max="16384" width="9.1796875" style="5"/>
  </cols>
  <sheetData>
    <row r="1" spans="1:26" ht="36.75" customHeight="1" x14ac:dyDescent="0.3">
      <c r="A1" s="2" t="s">
        <v>0</v>
      </c>
      <c r="B1" s="505" t="s">
        <v>42</v>
      </c>
      <c r="C1" s="506"/>
      <c r="D1" s="506"/>
      <c r="E1" s="507"/>
      <c r="F1" s="1"/>
      <c r="G1" s="1"/>
      <c r="H1" s="1"/>
      <c r="I1" s="1"/>
      <c r="J1" s="1"/>
      <c r="K1" s="1"/>
      <c r="L1" s="1"/>
      <c r="M1" s="3"/>
      <c r="N1" s="4"/>
    </row>
    <row r="2" spans="1:26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3">
      <c r="A3" s="9" t="s">
        <v>2</v>
      </c>
      <c r="B3" s="505" t="s">
        <v>43</v>
      </c>
      <c r="C3" s="506"/>
      <c r="D3" s="506"/>
      <c r="E3" s="507"/>
      <c r="F3" s="10"/>
      <c r="G3" s="10"/>
      <c r="H3" s="10"/>
      <c r="I3" s="10"/>
      <c r="J3" s="10"/>
      <c r="K3" s="10"/>
      <c r="L3" s="10"/>
      <c r="M3" s="7"/>
      <c r="N3" s="8"/>
    </row>
    <row r="4" spans="1:26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3">
      <c r="A5" s="11" t="s">
        <v>3</v>
      </c>
      <c r="B5" s="12" t="s">
        <v>4</v>
      </c>
      <c r="C5" s="48"/>
      <c r="D5" s="12" t="s">
        <v>5</v>
      </c>
      <c r="E5" s="48"/>
      <c r="F5" s="13"/>
      <c r="G5" s="14"/>
      <c r="H5" s="15"/>
      <c r="I5" s="15"/>
      <c r="J5" s="15"/>
      <c r="K5" s="15"/>
      <c r="L5" s="15"/>
      <c r="M5" s="7"/>
      <c r="N5" s="8"/>
    </row>
    <row r="6" spans="1:26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ht="13" x14ac:dyDescent="0.3">
      <c r="A8" s="16" t="s">
        <v>44</v>
      </c>
      <c r="B8" s="17" t="s">
        <v>7</v>
      </c>
      <c r="C8" s="17" t="s">
        <v>8</v>
      </c>
      <c r="D8" s="17" t="s">
        <v>7</v>
      </c>
      <c r="E8" s="17" t="s">
        <v>9</v>
      </c>
      <c r="F8" s="17" t="s">
        <v>10</v>
      </c>
      <c r="G8" s="497" t="s">
        <v>11</v>
      </c>
      <c r="H8" s="498"/>
      <c r="I8" s="498"/>
      <c r="J8" s="498"/>
      <c r="K8" s="498"/>
      <c r="L8" s="499"/>
      <c r="M8" s="17" t="s">
        <v>13</v>
      </c>
      <c r="N8" s="18" t="s">
        <v>14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3" x14ac:dyDescent="0.3">
      <c r="A9" s="20" t="s">
        <v>45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500"/>
      <c r="H9" s="501"/>
      <c r="I9" s="501"/>
      <c r="J9" s="501"/>
      <c r="K9" s="501"/>
      <c r="L9" s="502"/>
      <c r="M9" s="22" t="s">
        <v>46</v>
      </c>
      <c r="N9" s="23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5">
      <c r="A10" s="24"/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47</v>
      </c>
      <c r="H10" s="26" t="s">
        <v>48</v>
      </c>
      <c r="I10" s="26" t="s">
        <v>49</v>
      </c>
      <c r="J10" s="26" t="s">
        <v>50</v>
      </c>
      <c r="K10" s="26"/>
      <c r="L10" s="26"/>
      <c r="M10" s="27"/>
      <c r="N10" s="28"/>
    </row>
    <row r="11" spans="1:26" ht="0.75" customHeight="1" x14ac:dyDescent="0.25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6"/>
      <c r="M11" s="27"/>
      <c r="N11" s="43"/>
    </row>
    <row r="12" spans="1:26" ht="20.149999999999999" customHeight="1" x14ac:dyDescent="0.35">
      <c r="A12" s="29" t="s">
        <v>51</v>
      </c>
      <c r="B12" s="30" t="s">
        <v>31</v>
      </c>
      <c r="C12" s="31">
        <v>127.95</v>
      </c>
      <c r="D12" s="32" t="str">
        <f>IF(B12="S",IF(ISBLANK(E12),ROUND(C12*0.2/1.2,2),E12),"")</f>
        <v/>
      </c>
      <c r="E12" s="31"/>
      <c r="F12" s="32">
        <f>IF(ISBLANK(C12),"",IF(B12="S",C12-D12,C12))</f>
        <v>127.95</v>
      </c>
      <c r="G12" s="33">
        <v>45</v>
      </c>
      <c r="H12" s="34">
        <v>450</v>
      </c>
      <c r="I12" s="34">
        <v>301</v>
      </c>
      <c r="J12" s="35">
        <v>0</v>
      </c>
      <c r="K12" s="36">
        <v>0</v>
      </c>
      <c r="L12" s="37" t="s">
        <v>39</v>
      </c>
      <c r="M12" s="45" t="s">
        <v>52</v>
      </c>
      <c r="N12" s="45" t="s">
        <v>53</v>
      </c>
      <c r="P12" s="5" t="b">
        <f>OR(G12&lt;100,LEN(G12)=2)</f>
        <v>1</v>
      </c>
      <c r="Q12" s="5" t="b">
        <f>OR(H12&lt;1000,LEN(H12)=3)</f>
        <v>1</v>
      </c>
      <c r="R12" s="5" t="b">
        <f>IF(I12&lt;1000,TRUE)</f>
        <v>1</v>
      </c>
      <c r="S12" s="5" t="b">
        <f>OR(J12&lt;100000,LEN(J12)=5)</f>
        <v>1</v>
      </c>
    </row>
    <row r="13" spans="1:26" ht="20.149999999999999" customHeight="1" x14ac:dyDescent="0.35">
      <c r="A13" s="29" t="s">
        <v>51</v>
      </c>
      <c r="B13" s="30" t="s">
        <v>39</v>
      </c>
      <c r="C13" s="31">
        <v>10.38</v>
      </c>
      <c r="D13" s="32">
        <f>IF(B13="S",IF(ISBLANK(E13),ROUND(C13*0.2/1.2,2),E13),"")</f>
        <v>1.73</v>
      </c>
      <c r="E13" s="31"/>
      <c r="F13" s="32">
        <f>IF(ISBLANK(C13),"",IF(B13="S",C13-D13,C13))</f>
        <v>8.65</v>
      </c>
      <c r="G13" s="33">
        <v>45</v>
      </c>
      <c r="H13" s="34">
        <v>450</v>
      </c>
      <c r="I13" s="34">
        <v>301</v>
      </c>
      <c r="J13" s="35">
        <v>0</v>
      </c>
      <c r="K13" s="36">
        <v>0</v>
      </c>
      <c r="L13" s="37" t="s">
        <v>39</v>
      </c>
      <c r="M13" s="45" t="s">
        <v>54</v>
      </c>
      <c r="N13" s="45" t="s">
        <v>53</v>
      </c>
      <c r="P13" s="5" t="b">
        <f t="shared" ref="P13:P31" si="0">OR(G13&lt;100,LEN(G13)=2)</f>
        <v>1</v>
      </c>
      <c r="Q13" s="5" t="b">
        <f t="shared" ref="Q13:Q31" si="1">OR(H13&lt;1000,LEN(H13)=3)</f>
        <v>1</v>
      </c>
      <c r="R13" s="5" t="b">
        <f t="shared" ref="R13:R31" si="2">IF(I13&lt;1000,TRUE)</f>
        <v>1</v>
      </c>
      <c r="S13" s="5" t="b">
        <f t="shared" ref="S13:S31" si="3">OR(J13&lt;100000,LEN(J13)=5)</f>
        <v>1</v>
      </c>
    </row>
    <row r="14" spans="1:26" ht="20.149999999999999" customHeight="1" x14ac:dyDescent="0.35">
      <c r="A14" s="29" t="s">
        <v>55</v>
      </c>
      <c r="B14" s="30" t="s">
        <v>31</v>
      </c>
      <c r="C14" s="31">
        <v>25.59</v>
      </c>
      <c r="D14" s="32" t="str">
        <f t="shared" ref="D14:D31" si="4">IF(B14="S",IF(ISBLANK(E14),ROUND(C14*0.2/1.2,2),E14),"")</f>
        <v/>
      </c>
      <c r="E14" s="31"/>
      <c r="F14" s="32">
        <f t="shared" ref="F14:F31" si="5">IF(ISBLANK(C14),"",IF(B14="S",C14-D14,C14))</f>
        <v>25.59</v>
      </c>
      <c r="G14" s="33">
        <v>45</v>
      </c>
      <c r="H14" s="34">
        <v>450</v>
      </c>
      <c r="I14" s="34">
        <v>301</v>
      </c>
      <c r="J14" s="35">
        <v>0</v>
      </c>
      <c r="K14" s="36">
        <v>0</v>
      </c>
      <c r="L14" s="37" t="s">
        <v>39</v>
      </c>
      <c r="M14" s="45" t="s">
        <v>56</v>
      </c>
      <c r="N14" s="45" t="s">
        <v>32</v>
      </c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b">
        <f t="shared" si="3"/>
        <v>1</v>
      </c>
    </row>
    <row r="15" spans="1:26" ht="20.149999999999999" customHeight="1" x14ac:dyDescent="0.35">
      <c r="A15" s="29" t="s">
        <v>57</v>
      </c>
      <c r="B15" s="30" t="s">
        <v>39</v>
      </c>
      <c r="C15" s="31">
        <v>35.97</v>
      </c>
      <c r="D15" s="32">
        <f t="shared" si="4"/>
        <v>5.99</v>
      </c>
      <c r="E15" s="31">
        <v>5.99</v>
      </c>
      <c r="F15" s="32">
        <f t="shared" si="5"/>
        <v>29.979999999999997</v>
      </c>
      <c r="G15" s="33">
        <v>45</v>
      </c>
      <c r="H15" s="34">
        <v>450</v>
      </c>
      <c r="I15" s="34">
        <v>301</v>
      </c>
      <c r="J15" s="35">
        <v>0</v>
      </c>
      <c r="K15" s="36">
        <v>0</v>
      </c>
      <c r="L15" s="37" t="s">
        <v>39</v>
      </c>
      <c r="M15" s="45" t="s">
        <v>58</v>
      </c>
      <c r="N15" s="45" t="s">
        <v>59</v>
      </c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b">
        <f t="shared" si="3"/>
        <v>1</v>
      </c>
    </row>
    <row r="16" spans="1:26" ht="20.149999999999999" customHeight="1" x14ac:dyDescent="0.35">
      <c r="A16" s="29" t="s">
        <v>60</v>
      </c>
      <c r="B16" s="30" t="s">
        <v>31</v>
      </c>
      <c r="C16" s="31">
        <v>63.84</v>
      </c>
      <c r="D16" s="32" t="str">
        <f t="shared" si="4"/>
        <v/>
      </c>
      <c r="E16" s="31"/>
      <c r="F16" s="32">
        <f t="shared" si="5"/>
        <v>63.84</v>
      </c>
      <c r="G16" s="33">
        <v>45</v>
      </c>
      <c r="H16" s="34">
        <v>450</v>
      </c>
      <c r="I16" s="34">
        <v>352</v>
      </c>
      <c r="J16" s="35">
        <v>0</v>
      </c>
      <c r="K16" s="36">
        <v>0</v>
      </c>
      <c r="L16" s="37" t="s">
        <v>39</v>
      </c>
      <c r="M16" s="45" t="s">
        <v>61</v>
      </c>
      <c r="N16" s="45" t="s">
        <v>62</v>
      </c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b">
        <f t="shared" si="3"/>
        <v>1</v>
      </c>
    </row>
    <row r="17" spans="1:19" ht="20.149999999999999" customHeight="1" x14ac:dyDescent="0.35">
      <c r="A17" s="29" t="s">
        <v>63</v>
      </c>
      <c r="B17" s="30" t="s">
        <v>39</v>
      </c>
      <c r="C17" s="31">
        <v>196.65</v>
      </c>
      <c r="D17" s="32">
        <f t="shared" si="4"/>
        <v>32.770000000000003</v>
      </c>
      <c r="E17" s="31">
        <v>32.770000000000003</v>
      </c>
      <c r="F17" s="32">
        <f t="shared" si="5"/>
        <v>163.88</v>
      </c>
      <c r="G17" s="33">
        <v>45</v>
      </c>
      <c r="H17" s="34">
        <v>450</v>
      </c>
      <c r="I17" s="34">
        <v>430</v>
      </c>
      <c r="J17" s="35">
        <v>0</v>
      </c>
      <c r="K17" s="36">
        <v>0</v>
      </c>
      <c r="L17" s="37" t="s">
        <v>39</v>
      </c>
      <c r="M17" s="45" t="s">
        <v>64</v>
      </c>
      <c r="N17" s="45" t="s">
        <v>65</v>
      </c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b">
        <f t="shared" si="3"/>
        <v>1</v>
      </c>
    </row>
    <row r="18" spans="1:19" ht="20.149999999999999" customHeight="1" x14ac:dyDescent="0.35">
      <c r="A18" s="29" t="s">
        <v>66</v>
      </c>
      <c r="B18" s="30" t="s">
        <v>31</v>
      </c>
      <c r="C18" s="31">
        <v>160.38</v>
      </c>
      <c r="D18" s="32" t="str">
        <f t="shared" si="4"/>
        <v/>
      </c>
      <c r="E18" s="31"/>
      <c r="F18" s="32">
        <f t="shared" si="5"/>
        <v>160.38</v>
      </c>
      <c r="G18" s="33">
        <v>45</v>
      </c>
      <c r="H18" s="34">
        <v>450</v>
      </c>
      <c r="I18" s="34">
        <v>430</v>
      </c>
      <c r="J18" s="35">
        <v>0</v>
      </c>
      <c r="K18" s="36">
        <v>0</v>
      </c>
      <c r="L18" s="37" t="s">
        <v>39</v>
      </c>
      <c r="M18" s="45" t="s">
        <v>67</v>
      </c>
      <c r="N18" s="45" t="s">
        <v>68</v>
      </c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b">
        <f t="shared" si="3"/>
        <v>1</v>
      </c>
    </row>
    <row r="19" spans="1:19" ht="20.149999999999999" customHeight="1" x14ac:dyDescent="0.35">
      <c r="A19" s="29" t="s">
        <v>69</v>
      </c>
      <c r="B19" s="30" t="s">
        <v>33</v>
      </c>
      <c r="C19" s="31">
        <v>36.36</v>
      </c>
      <c r="D19" s="32" t="str">
        <f t="shared" si="4"/>
        <v/>
      </c>
      <c r="E19" s="31"/>
      <c r="F19" s="32">
        <f t="shared" si="5"/>
        <v>36.36</v>
      </c>
      <c r="G19" s="33">
        <v>45</v>
      </c>
      <c r="H19" s="34">
        <v>210</v>
      </c>
      <c r="I19" s="34">
        <v>390</v>
      </c>
      <c r="J19" s="35">
        <v>0</v>
      </c>
      <c r="K19" s="36">
        <v>0</v>
      </c>
      <c r="L19" s="37" t="s">
        <v>39</v>
      </c>
      <c r="M19" s="45" t="s">
        <v>70</v>
      </c>
      <c r="N19" s="45" t="s">
        <v>32</v>
      </c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b">
        <f t="shared" si="3"/>
        <v>1</v>
      </c>
    </row>
    <row r="20" spans="1:19" ht="20.149999999999999" customHeight="1" x14ac:dyDescent="0.35">
      <c r="A20" s="29" t="s">
        <v>71</v>
      </c>
      <c r="B20" s="30" t="s">
        <v>33</v>
      </c>
      <c r="C20" s="31">
        <v>103</v>
      </c>
      <c r="D20" s="32" t="str">
        <f t="shared" si="4"/>
        <v/>
      </c>
      <c r="E20" s="31"/>
      <c r="F20" s="32">
        <f t="shared" si="5"/>
        <v>103</v>
      </c>
      <c r="G20" s="33">
        <v>52</v>
      </c>
      <c r="H20" s="34">
        <v>527</v>
      </c>
      <c r="I20" s="34">
        <v>230</v>
      </c>
      <c r="J20" s="35">
        <v>7055</v>
      </c>
      <c r="K20" s="36">
        <v>0</v>
      </c>
      <c r="L20" s="37" t="s">
        <v>39</v>
      </c>
      <c r="M20" s="45" t="s">
        <v>72</v>
      </c>
      <c r="N20" s="45" t="s">
        <v>73</v>
      </c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b">
        <f t="shared" si="3"/>
        <v>1</v>
      </c>
    </row>
    <row r="21" spans="1:19" ht="20.149999999999999" customHeight="1" x14ac:dyDescent="0.35">
      <c r="A21" s="29" t="s">
        <v>71</v>
      </c>
      <c r="B21" s="30" t="s">
        <v>33</v>
      </c>
      <c r="C21" s="31">
        <v>103</v>
      </c>
      <c r="D21" s="32" t="str">
        <f t="shared" si="4"/>
        <v/>
      </c>
      <c r="E21" s="31"/>
      <c r="F21" s="32">
        <f t="shared" si="5"/>
        <v>103</v>
      </c>
      <c r="G21" s="33">
        <v>52</v>
      </c>
      <c r="H21" s="34">
        <v>527</v>
      </c>
      <c r="I21" s="34">
        <v>230</v>
      </c>
      <c r="J21" s="35">
        <v>7056</v>
      </c>
      <c r="K21" s="36">
        <v>0</v>
      </c>
      <c r="L21" s="37" t="s">
        <v>39</v>
      </c>
      <c r="M21" s="45" t="s">
        <v>72</v>
      </c>
      <c r="N21" s="45" t="s">
        <v>73</v>
      </c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b">
        <f t="shared" si="3"/>
        <v>1</v>
      </c>
    </row>
    <row r="22" spans="1:19" ht="20.149999999999999" customHeight="1" x14ac:dyDescent="0.35">
      <c r="A22" s="29" t="s">
        <v>74</v>
      </c>
      <c r="B22" s="30" t="s">
        <v>39</v>
      </c>
      <c r="C22" s="31">
        <v>43.82</v>
      </c>
      <c r="D22" s="32">
        <f t="shared" si="4"/>
        <v>7.3</v>
      </c>
      <c r="E22" s="31"/>
      <c r="F22" s="32">
        <f t="shared" si="5"/>
        <v>36.520000000000003</v>
      </c>
      <c r="G22" s="33">
        <v>76</v>
      </c>
      <c r="H22" s="34">
        <v>561</v>
      </c>
      <c r="I22" s="34">
        <v>399</v>
      </c>
      <c r="J22" s="35">
        <v>0</v>
      </c>
      <c r="K22" s="36">
        <v>0</v>
      </c>
      <c r="L22" s="37" t="s">
        <v>39</v>
      </c>
      <c r="M22" s="45" t="s">
        <v>75</v>
      </c>
      <c r="N22" s="45" t="s">
        <v>76</v>
      </c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b">
        <f t="shared" si="3"/>
        <v>1</v>
      </c>
    </row>
    <row r="23" spans="1:19" ht="20.149999999999999" customHeight="1" x14ac:dyDescent="0.35">
      <c r="A23" s="29"/>
      <c r="B23" s="30"/>
      <c r="C23" s="31"/>
      <c r="D23" s="32" t="str">
        <f t="shared" si="4"/>
        <v/>
      </c>
      <c r="E23" s="31"/>
      <c r="F23" s="32" t="str">
        <f t="shared" si="5"/>
        <v/>
      </c>
      <c r="G23" s="33"/>
      <c r="H23" s="34"/>
      <c r="I23" s="34"/>
      <c r="J23" s="35"/>
      <c r="K23" s="36">
        <v>0</v>
      </c>
      <c r="L23" s="37" t="s">
        <v>39</v>
      </c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b">
        <f t="shared" si="3"/>
        <v>1</v>
      </c>
    </row>
    <row r="24" spans="1:19" ht="20.149999999999999" customHeight="1" x14ac:dyDescent="0.35">
      <c r="A24" s="29"/>
      <c r="B24" s="30"/>
      <c r="C24" s="31"/>
      <c r="D24" s="32" t="str">
        <f t="shared" si="4"/>
        <v/>
      </c>
      <c r="E24" s="31"/>
      <c r="F24" s="32" t="str">
        <f t="shared" si="5"/>
        <v/>
      </c>
      <c r="G24" s="33"/>
      <c r="H24" s="34"/>
      <c r="I24" s="34"/>
      <c r="J24" s="35"/>
      <c r="K24" s="36">
        <v>0</v>
      </c>
      <c r="L24" s="37" t="s">
        <v>39</v>
      </c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b">
        <f t="shared" si="3"/>
        <v>1</v>
      </c>
    </row>
    <row r="25" spans="1:19" ht="20.149999999999999" customHeight="1" x14ac:dyDescent="0.35">
      <c r="A25" s="29"/>
      <c r="B25" s="30"/>
      <c r="C25" s="31"/>
      <c r="D25" s="32" t="str">
        <f t="shared" si="4"/>
        <v/>
      </c>
      <c r="E25" s="31"/>
      <c r="F25" s="32" t="str">
        <f t="shared" si="5"/>
        <v/>
      </c>
      <c r="G25" s="33"/>
      <c r="H25" s="34"/>
      <c r="I25" s="34"/>
      <c r="J25" s="35"/>
      <c r="K25" s="36">
        <v>0</v>
      </c>
      <c r="L25" s="37" t="s">
        <v>39</v>
      </c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b">
        <f t="shared" si="3"/>
        <v>1</v>
      </c>
    </row>
    <row r="26" spans="1:19" ht="20.149999999999999" customHeight="1" x14ac:dyDescent="0.35">
      <c r="A26" s="29"/>
      <c r="B26" s="30"/>
      <c r="C26" s="31"/>
      <c r="D26" s="32" t="str">
        <f t="shared" si="4"/>
        <v/>
      </c>
      <c r="E26" s="31"/>
      <c r="F26" s="32" t="str">
        <f t="shared" si="5"/>
        <v/>
      </c>
      <c r="G26" s="33"/>
      <c r="H26" s="34"/>
      <c r="I26" s="34"/>
      <c r="J26" s="35"/>
      <c r="K26" s="36">
        <v>0</v>
      </c>
      <c r="L26" s="37" t="s">
        <v>39</v>
      </c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b">
        <f t="shared" si="3"/>
        <v>1</v>
      </c>
    </row>
    <row r="27" spans="1:19" ht="20.149999999999999" customHeight="1" x14ac:dyDescent="0.35">
      <c r="A27" s="29"/>
      <c r="B27" s="30"/>
      <c r="C27" s="31"/>
      <c r="D27" s="32" t="str">
        <f t="shared" si="4"/>
        <v/>
      </c>
      <c r="E27" s="31"/>
      <c r="F27" s="32" t="str">
        <f t="shared" si="5"/>
        <v/>
      </c>
      <c r="G27" s="33"/>
      <c r="H27" s="34"/>
      <c r="I27" s="34"/>
      <c r="J27" s="35"/>
      <c r="K27" s="36">
        <v>0</v>
      </c>
      <c r="L27" s="37" t="s">
        <v>39</v>
      </c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b">
        <f t="shared" si="3"/>
        <v>1</v>
      </c>
    </row>
    <row r="28" spans="1:19" ht="20.149999999999999" customHeight="1" x14ac:dyDescent="0.35">
      <c r="A28" s="29"/>
      <c r="B28" s="30"/>
      <c r="C28" s="31"/>
      <c r="D28" s="32" t="str">
        <f t="shared" si="4"/>
        <v/>
      </c>
      <c r="E28" s="31"/>
      <c r="F28" s="32" t="str">
        <f t="shared" si="5"/>
        <v/>
      </c>
      <c r="G28" s="33"/>
      <c r="H28" s="34"/>
      <c r="I28" s="34"/>
      <c r="J28" s="35"/>
      <c r="K28" s="36">
        <v>0</v>
      </c>
      <c r="L28" s="37" t="s">
        <v>39</v>
      </c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b">
        <f t="shared" si="3"/>
        <v>1</v>
      </c>
    </row>
    <row r="29" spans="1:19" ht="20.149999999999999" customHeight="1" x14ac:dyDescent="0.35">
      <c r="A29" s="29"/>
      <c r="B29" s="30"/>
      <c r="C29" s="31"/>
      <c r="D29" s="32" t="str">
        <f t="shared" si="4"/>
        <v/>
      </c>
      <c r="E29" s="31"/>
      <c r="F29" s="32" t="str">
        <f t="shared" si="5"/>
        <v/>
      </c>
      <c r="G29" s="33"/>
      <c r="H29" s="34"/>
      <c r="I29" s="34"/>
      <c r="J29" s="35"/>
      <c r="K29" s="36">
        <v>0</v>
      </c>
      <c r="L29" s="37" t="s">
        <v>39</v>
      </c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b">
        <f t="shared" si="3"/>
        <v>1</v>
      </c>
    </row>
    <row r="30" spans="1:19" ht="20.149999999999999" customHeight="1" x14ac:dyDescent="0.35">
      <c r="A30" s="29"/>
      <c r="B30" s="30"/>
      <c r="C30" s="31"/>
      <c r="D30" s="32" t="str">
        <f t="shared" si="4"/>
        <v/>
      </c>
      <c r="E30" s="31"/>
      <c r="F30" s="32" t="str">
        <f t="shared" si="5"/>
        <v/>
      </c>
      <c r="G30" s="33"/>
      <c r="H30" s="34"/>
      <c r="I30" s="34"/>
      <c r="J30" s="35"/>
      <c r="K30" s="36">
        <v>0</v>
      </c>
      <c r="L30" s="37" t="s">
        <v>39</v>
      </c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b">
        <f t="shared" si="3"/>
        <v>1</v>
      </c>
    </row>
    <row r="31" spans="1:19" ht="20.149999999999999" customHeight="1" thickBot="1" x14ac:dyDescent="0.4">
      <c r="A31" s="29"/>
      <c r="B31" s="30"/>
      <c r="C31" s="31"/>
      <c r="D31" s="38" t="str">
        <f t="shared" si="4"/>
        <v/>
      </c>
      <c r="E31" s="31"/>
      <c r="F31" s="38" t="str">
        <f t="shared" si="5"/>
        <v/>
      </c>
      <c r="G31" s="33"/>
      <c r="H31" s="34"/>
      <c r="I31" s="34"/>
      <c r="J31" s="35"/>
      <c r="K31" s="36">
        <v>0</v>
      </c>
      <c r="L31" s="37" t="s">
        <v>39</v>
      </c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1</v>
      </c>
      <c r="S31" s="5" t="b">
        <f t="shared" si="3"/>
        <v>1</v>
      </c>
    </row>
    <row r="32" spans="1:19" ht="20.149999999999999" customHeight="1" thickBot="1" x14ac:dyDescent="0.35">
      <c r="A32" s="503" t="s">
        <v>34</v>
      </c>
      <c r="B32" s="504"/>
      <c r="C32" s="39">
        <f>SUM(C12:C31)</f>
        <v>906.94</v>
      </c>
      <c r="D32" s="39">
        <f>SUM(D12:D31)</f>
        <v>47.79</v>
      </c>
      <c r="E32" s="39"/>
      <c r="F32" s="39">
        <f>SUM(F12:F31)</f>
        <v>859.15</v>
      </c>
      <c r="G32" s="39"/>
      <c r="H32" s="39"/>
      <c r="I32" s="39"/>
      <c r="J32" s="39"/>
      <c r="K32" s="39"/>
      <c r="L32" s="40"/>
      <c r="M32" s="46"/>
      <c r="N32" s="47"/>
    </row>
    <row r="34" spans="2:3" ht="13" x14ac:dyDescent="0.3">
      <c r="B34" s="497" t="s">
        <v>35</v>
      </c>
      <c r="C34" s="499"/>
    </row>
    <row r="35" spans="2:3" x14ac:dyDescent="0.25">
      <c r="B35" s="41" t="s">
        <v>36</v>
      </c>
      <c r="C35" s="42" t="s">
        <v>37</v>
      </c>
    </row>
    <row r="36" spans="2:3" x14ac:dyDescent="0.25">
      <c r="B36" s="41" t="s">
        <v>31</v>
      </c>
      <c r="C36" s="42" t="s">
        <v>38</v>
      </c>
    </row>
    <row r="37" spans="2:3" x14ac:dyDescent="0.25">
      <c r="B37" s="41" t="s">
        <v>39</v>
      </c>
      <c r="C37" s="42" t="s">
        <v>40</v>
      </c>
    </row>
    <row r="38" spans="2:3" x14ac:dyDescent="0.25">
      <c r="B38" s="43" t="s">
        <v>33</v>
      </c>
      <c r="C38" s="44" t="s">
        <v>41</v>
      </c>
    </row>
  </sheetData>
  <sheetProtection sheet="1" objects="1" scenarios="1"/>
  <mergeCells count="6">
    <mergeCell ref="G8:L8"/>
    <mergeCell ref="G9:L9"/>
    <mergeCell ref="A32:B32"/>
    <mergeCell ref="B34:C34"/>
    <mergeCell ref="B1:E1"/>
    <mergeCell ref="B3:E3"/>
  </mergeCells>
  <phoneticPr fontId="5" type="noConversion"/>
  <conditionalFormatting sqref="L12:L31">
    <cfRule type="expression" priority="1" stopIfTrue="1">
      <formula>AND(SUM($P12:$T12)&gt;0,NOT(ISBLANK(L12)))</formula>
    </cfRule>
    <cfRule type="expression" dxfId="20" priority="2" stopIfTrue="1">
      <formula>SUM($P12:$T12)&gt;0</formula>
    </cfRule>
  </conditionalFormatting>
  <conditionalFormatting sqref="E5 C12:C31 C5 B1:E1 B3:E3">
    <cfRule type="expression" dxfId="19" priority="3" stopIfTrue="1">
      <formula>ISBLANK(B1)</formula>
    </cfRule>
  </conditionalFormatting>
  <conditionalFormatting sqref="M12:N31">
    <cfRule type="expression" dxfId="18" priority="4" stopIfTrue="1">
      <formula>AND(NOT(ISBLANK($C12)),ISBLANK(M12))</formula>
    </cfRule>
  </conditionalFormatting>
  <conditionalFormatting sqref="B12:B31">
    <cfRule type="expression" dxfId="17" priority="5" stopIfTrue="1">
      <formula>AND(NOT(ISBLANK(C12)),ISBLANK(B12))</formula>
    </cfRule>
  </conditionalFormatting>
  <conditionalFormatting sqref="A12:A31">
    <cfRule type="expression" dxfId="16" priority="6" stopIfTrue="1">
      <formula>AND(NOT(ISBLANK(C12)),ISBLANK(A12))</formula>
    </cfRule>
  </conditionalFormatting>
  <conditionalFormatting sqref="G12:G31">
    <cfRule type="expression" dxfId="15" priority="7" stopIfTrue="1">
      <formula>AND(ISBLANK(G12),NOT(ISBLANK(C12)))</formula>
    </cfRule>
  </conditionalFormatting>
  <conditionalFormatting sqref="H12:I31">
    <cfRule type="expression" dxfId="14" priority="8" stopIfTrue="1">
      <formula>AND(ISBLANK(H12),NOT(ISBLANK($C12)))</formula>
    </cfRule>
  </conditionalFormatting>
  <conditionalFormatting sqref="J12:J31">
    <cfRule type="expression" dxfId="13" priority="9" stopIfTrue="1">
      <formula>AND(ISBLANK(J12),NOT(ISBLANK(C12)))</formula>
    </cfRule>
  </conditionalFormatting>
  <conditionalFormatting sqref="E12:E31">
    <cfRule type="expression" dxfId="12" priority="10" stopIfTrue="1">
      <formula>AND(NOT(ISBLANK(C12)),ISBLANK(E12),B12="S")</formula>
    </cfRule>
  </conditionalFormatting>
  <dataValidations count="5">
    <dataValidation type="list" allowBlank="1" showInputMessage="1" showErrorMessage="1" sqref="B1:E1" xr:uid="{00000000-0002-0000-0C00-000000000000}">
      <formula1>"BARCLAYCARD,CORPORATE CARD"</formula1>
    </dataValidation>
    <dataValidation type="date" allowBlank="1" showInputMessage="1" showErrorMessage="1" sqref="E5" xr:uid="{00000000-0002-0000-0C00-000001000000}">
      <formula1>C5+1</formula1>
      <formula2>NOW()</formula2>
    </dataValidation>
    <dataValidation type="date" allowBlank="1" showInputMessage="1" showErrorMessage="1" sqref="C5" xr:uid="{00000000-0002-0000-0C00-000002000000}">
      <formula1>NOW()-120</formula1>
      <formula2>NOW()</formula2>
    </dataValidation>
    <dataValidation type="custom" allowBlank="1" showInputMessage="1" showErrorMessage="1" sqref="G12:J31" xr:uid="{00000000-0002-0000-0C00-000003000000}">
      <formula1>P12=TRUE</formula1>
    </dataValidation>
    <dataValidation type="list" allowBlank="1" showInputMessage="1" showErrorMessage="1" sqref="B12:B31" xr:uid="{00000000-0002-0000-0C00-000004000000}">
      <formula1>$B$35:$B$38</formula1>
    </dataValidation>
  </dataValidation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7"/>
  <sheetViews>
    <sheetView workbookViewId="0">
      <selection activeCell="I39" sqref="C31:I39"/>
    </sheetView>
  </sheetViews>
  <sheetFormatPr defaultRowHeight="12.5" x14ac:dyDescent="0.25"/>
  <sheetData>
    <row r="1" spans="1:8" ht="13" x14ac:dyDescent="0.3">
      <c r="A1" s="58" t="s">
        <v>6</v>
      </c>
      <c r="B1" s="17" t="s">
        <v>7</v>
      </c>
      <c r="C1" s="17" t="s">
        <v>8</v>
      </c>
      <c r="D1" s="17" t="s">
        <v>7</v>
      </c>
      <c r="E1" s="17" t="s">
        <v>9</v>
      </c>
      <c r="F1" s="17" t="s">
        <v>10</v>
      </c>
      <c r="G1" s="54" t="s">
        <v>77</v>
      </c>
      <c r="H1" s="55" t="s">
        <v>78</v>
      </c>
    </row>
    <row r="2" spans="1:8" x14ac:dyDescent="0.25">
      <c r="A2" s="50" t="s">
        <v>79</v>
      </c>
      <c r="B2" s="30" t="s">
        <v>31</v>
      </c>
      <c r="C2" s="31">
        <v>104.2</v>
      </c>
      <c r="D2" s="31">
        <v>0</v>
      </c>
      <c r="E2" s="31"/>
      <c r="F2" s="31">
        <f t="shared" ref="F2:F13" si="0">C2-D2</f>
        <v>104.2</v>
      </c>
      <c r="G2" s="53">
        <v>110</v>
      </c>
      <c r="H2" s="49">
        <v>8052</v>
      </c>
    </row>
    <row r="3" spans="1:8" x14ac:dyDescent="0.25">
      <c r="A3" s="50" t="s">
        <v>80</v>
      </c>
      <c r="B3" s="30" t="s">
        <v>31</v>
      </c>
      <c r="C3" s="31">
        <v>16.399999999999999</v>
      </c>
      <c r="D3" s="31">
        <v>0</v>
      </c>
      <c r="E3" s="31"/>
      <c r="F3" s="31">
        <f t="shared" si="0"/>
        <v>16.399999999999999</v>
      </c>
      <c r="G3" s="53">
        <v>110</v>
      </c>
      <c r="H3" s="49">
        <v>8052</v>
      </c>
    </row>
    <row r="4" spans="1:8" x14ac:dyDescent="0.25">
      <c r="A4" s="50" t="s">
        <v>81</v>
      </c>
      <c r="B4" s="30" t="s">
        <v>82</v>
      </c>
      <c r="C4" s="31">
        <v>194.16</v>
      </c>
      <c r="D4" s="31">
        <v>0</v>
      </c>
      <c r="E4" s="31"/>
      <c r="F4" s="31">
        <f t="shared" si="0"/>
        <v>194.16</v>
      </c>
      <c r="G4" s="53">
        <v>115</v>
      </c>
      <c r="H4" s="49">
        <v>4014</v>
      </c>
    </row>
    <row r="5" spans="1:8" x14ac:dyDescent="0.25">
      <c r="A5" s="50" t="s">
        <v>83</v>
      </c>
      <c r="B5" s="30" t="s">
        <v>39</v>
      </c>
      <c r="C5" s="57">
        <v>11.95</v>
      </c>
      <c r="D5" s="31">
        <f t="shared" ref="D5:D11" si="1">IF(B5="S",IF(ISBLANK(E5),ROUND(C5*0.2/1.2,2),E5),"")</f>
        <v>1.99</v>
      </c>
      <c r="E5" s="31"/>
      <c r="F5" s="31">
        <f t="shared" si="0"/>
        <v>9.9599999999999991</v>
      </c>
      <c r="G5" s="53">
        <v>110</v>
      </c>
      <c r="H5" s="49">
        <v>4400</v>
      </c>
    </row>
    <row r="6" spans="1:8" x14ac:dyDescent="0.25">
      <c r="A6" s="50" t="s">
        <v>83</v>
      </c>
      <c r="B6" s="30" t="s">
        <v>39</v>
      </c>
      <c r="C6" s="57">
        <v>12</v>
      </c>
      <c r="D6" s="31">
        <f t="shared" si="1"/>
        <v>2</v>
      </c>
      <c r="E6" s="31"/>
      <c r="F6" s="31">
        <f t="shared" si="0"/>
        <v>10</v>
      </c>
      <c r="G6" s="53">
        <v>110</v>
      </c>
      <c r="H6" s="49">
        <v>4400</v>
      </c>
    </row>
    <row r="7" spans="1:8" x14ac:dyDescent="0.25">
      <c r="A7" s="50" t="s">
        <v>80</v>
      </c>
      <c r="B7" s="30" t="s">
        <v>39</v>
      </c>
      <c r="C7" s="57">
        <v>53.97</v>
      </c>
      <c r="D7" s="31">
        <f t="shared" si="1"/>
        <v>9</v>
      </c>
      <c r="E7" s="31"/>
      <c r="F7" s="31">
        <f t="shared" si="0"/>
        <v>44.97</v>
      </c>
      <c r="G7" s="53">
        <v>110</v>
      </c>
      <c r="H7" s="49">
        <v>4400</v>
      </c>
    </row>
    <row r="8" spans="1:8" x14ac:dyDescent="0.25">
      <c r="A8" s="50" t="s">
        <v>81</v>
      </c>
      <c r="B8" s="30" t="s">
        <v>84</v>
      </c>
      <c r="C8" s="57">
        <v>144.25</v>
      </c>
      <c r="D8" s="31">
        <f t="shared" si="1"/>
        <v>24.04</v>
      </c>
      <c r="E8" s="31"/>
      <c r="F8" s="31">
        <f t="shared" si="0"/>
        <v>120.21000000000001</v>
      </c>
      <c r="G8" s="53">
        <v>115</v>
      </c>
      <c r="H8" s="49">
        <v>4014</v>
      </c>
    </row>
    <row r="9" spans="1:8" x14ac:dyDescent="0.25">
      <c r="A9" s="50" t="s">
        <v>85</v>
      </c>
      <c r="B9" s="30" t="s">
        <v>84</v>
      </c>
      <c r="C9" s="57">
        <v>59.99</v>
      </c>
      <c r="D9" s="31">
        <f t="shared" si="1"/>
        <v>10</v>
      </c>
      <c r="E9" s="31"/>
      <c r="F9" s="31">
        <f t="shared" si="0"/>
        <v>49.99</v>
      </c>
      <c r="G9" s="53">
        <v>110</v>
      </c>
      <c r="H9" s="49">
        <v>4400</v>
      </c>
    </row>
    <row r="10" spans="1:8" x14ac:dyDescent="0.25">
      <c r="A10" s="50" t="s">
        <v>86</v>
      </c>
      <c r="B10" s="30" t="s">
        <v>84</v>
      </c>
      <c r="C10" s="57">
        <v>194.4</v>
      </c>
      <c r="D10" s="31">
        <f t="shared" si="1"/>
        <v>32.4</v>
      </c>
      <c r="E10" s="31"/>
      <c r="F10" s="52">
        <f t="shared" si="0"/>
        <v>162</v>
      </c>
      <c r="G10" s="53">
        <v>110</v>
      </c>
      <c r="H10" s="49">
        <v>4400</v>
      </c>
    </row>
    <row r="11" spans="1:8" x14ac:dyDescent="0.25">
      <c r="A11" s="50" t="s">
        <v>87</v>
      </c>
      <c r="B11" s="30" t="s">
        <v>84</v>
      </c>
      <c r="C11" s="57">
        <v>3.1</v>
      </c>
      <c r="D11" s="32">
        <f t="shared" si="1"/>
        <v>0.52</v>
      </c>
      <c r="E11" s="31"/>
      <c r="F11" s="52">
        <f t="shared" si="0"/>
        <v>2.58</v>
      </c>
      <c r="G11" s="53">
        <v>115</v>
      </c>
      <c r="H11" s="49">
        <v>4014</v>
      </c>
    </row>
    <row r="12" spans="1:8" x14ac:dyDescent="0.25">
      <c r="A12" s="50" t="s">
        <v>87</v>
      </c>
      <c r="B12" s="30" t="s">
        <v>88</v>
      </c>
      <c r="C12" s="31">
        <v>13.2</v>
      </c>
      <c r="D12" s="31">
        <v>0</v>
      </c>
      <c r="E12" s="31"/>
      <c r="F12" s="52">
        <f t="shared" si="0"/>
        <v>13.2</v>
      </c>
      <c r="G12" s="53">
        <v>115</v>
      </c>
      <c r="H12" s="49">
        <v>4014</v>
      </c>
    </row>
    <row r="13" spans="1:8" x14ac:dyDescent="0.25">
      <c r="A13" s="50" t="s">
        <v>87</v>
      </c>
      <c r="B13" s="30" t="s">
        <v>88</v>
      </c>
      <c r="C13" s="31">
        <v>24.75</v>
      </c>
      <c r="D13" s="32">
        <v>0</v>
      </c>
      <c r="E13" s="51"/>
      <c r="F13" s="52">
        <f t="shared" si="0"/>
        <v>24.75</v>
      </c>
      <c r="G13" s="53">
        <v>115</v>
      </c>
      <c r="H13" s="49">
        <v>4014</v>
      </c>
    </row>
    <row r="19" spans="2:7" x14ac:dyDescent="0.25">
      <c r="D19" t="s">
        <v>89</v>
      </c>
      <c r="E19" t="s">
        <v>90</v>
      </c>
      <c r="G19" t="s">
        <v>91</v>
      </c>
    </row>
    <row r="20" spans="2:7" x14ac:dyDescent="0.25">
      <c r="C20" t="s">
        <v>92</v>
      </c>
      <c r="D20" s="56">
        <f>SUM(C5:C11)</f>
        <v>479.66000000000008</v>
      </c>
      <c r="E20" s="56">
        <f>SUM(D5:D11)</f>
        <v>79.95</v>
      </c>
      <c r="F20" s="56"/>
      <c r="G20" s="56">
        <f t="shared" ref="G20" si="2">SUM(F5:F11)</f>
        <v>399.71</v>
      </c>
    </row>
    <row r="23" spans="2:7" x14ac:dyDescent="0.25">
      <c r="B23">
        <v>110</v>
      </c>
      <c r="C23">
        <v>4400</v>
      </c>
      <c r="D23" s="56">
        <f>SUM(C5:C7)</f>
        <v>77.92</v>
      </c>
      <c r="E23" s="56">
        <f t="shared" ref="E23:G23" si="3">SUM(D5:D7)</f>
        <v>12.99</v>
      </c>
      <c r="F23" s="56"/>
      <c r="G23" s="56">
        <f t="shared" si="3"/>
        <v>64.930000000000007</v>
      </c>
    </row>
    <row r="24" spans="2:7" x14ac:dyDescent="0.25">
      <c r="B24">
        <v>110</v>
      </c>
      <c r="C24">
        <v>4400</v>
      </c>
      <c r="D24" s="56">
        <f>SUM(C9:C10)</f>
        <v>254.39000000000001</v>
      </c>
      <c r="E24" s="56">
        <f t="shared" ref="E24:G24" si="4">SUM(D9:D10)</f>
        <v>42.4</v>
      </c>
      <c r="F24" s="56">
        <f t="shared" si="4"/>
        <v>0</v>
      </c>
      <c r="G24" s="56">
        <f t="shared" si="4"/>
        <v>211.99</v>
      </c>
    </row>
    <row r="25" spans="2:7" x14ac:dyDescent="0.25">
      <c r="B25">
        <v>115</v>
      </c>
      <c r="C25">
        <v>4014</v>
      </c>
      <c r="D25" s="56">
        <f>SUM(C8)</f>
        <v>144.25</v>
      </c>
      <c r="E25" s="56">
        <f>SUM(D8)</f>
        <v>24.04</v>
      </c>
      <c r="F25" s="56"/>
      <c r="G25" s="56">
        <f>SUM(F8)</f>
        <v>120.21000000000001</v>
      </c>
    </row>
    <row r="26" spans="2:7" x14ac:dyDescent="0.25">
      <c r="B26">
        <v>115</v>
      </c>
      <c r="C26">
        <v>4014</v>
      </c>
      <c r="D26" s="56">
        <f>SUM(C11)</f>
        <v>3.1</v>
      </c>
      <c r="E26" s="56">
        <f t="shared" ref="E26:G26" si="5">SUM(D11)</f>
        <v>0.52</v>
      </c>
      <c r="F26" s="56">
        <f t="shared" si="5"/>
        <v>0</v>
      </c>
      <c r="G26" s="56">
        <f t="shared" si="5"/>
        <v>2.58</v>
      </c>
    </row>
    <row r="31" spans="2:7" x14ac:dyDescent="0.25">
      <c r="C31" t="s">
        <v>93</v>
      </c>
    </row>
    <row r="32" spans="2:7" x14ac:dyDescent="0.25">
      <c r="B32">
        <v>110</v>
      </c>
      <c r="C32">
        <v>8052</v>
      </c>
      <c r="D32" s="56">
        <f>SUM(C2:C3)</f>
        <v>120.6</v>
      </c>
      <c r="E32" s="56">
        <f t="shared" ref="E32:G32" si="6">SUM(D2:D3)</f>
        <v>0</v>
      </c>
      <c r="F32" s="56">
        <f t="shared" si="6"/>
        <v>0</v>
      </c>
      <c r="G32" s="56">
        <f t="shared" si="6"/>
        <v>120.6</v>
      </c>
    </row>
    <row r="33" spans="2:7" x14ac:dyDescent="0.25">
      <c r="B33">
        <v>115</v>
      </c>
      <c r="C33">
        <v>4014</v>
      </c>
      <c r="D33" s="56">
        <f>SUM(C4)</f>
        <v>194.16</v>
      </c>
      <c r="E33" s="56">
        <f t="shared" ref="E33:G33" si="7">SUM(D4)</f>
        <v>0</v>
      </c>
      <c r="F33" s="56">
        <f t="shared" si="7"/>
        <v>0</v>
      </c>
      <c r="G33" s="56">
        <f t="shared" si="7"/>
        <v>194.16</v>
      </c>
    </row>
    <row r="36" spans="2:7" x14ac:dyDescent="0.25">
      <c r="C36" t="s">
        <v>94</v>
      </c>
    </row>
    <row r="37" spans="2:7" x14ac:dyDescent="0.25">
      <c r="B37">
        <v>115</v>
      </c>
      <c r="C37">
        <v>4014</v>
      </c>
      <c r="D37" s="56">
        <f>SUM(C12:C13)</f>
        <v>37.950000000000003</v>
      </c>
      <c r="E37" s="56">
        <f t="shared" ref="E37:G37" si="8">SUM(D12:D13)</f>
        <v>0</v>
      </c>
      <c r="F37" s="56">
        <f t="shared" si="8"/>
        <v>0</v>
      </c>
      <c r="G37" s="56">
        <f t="shared" si="8"/>
        <v>37.950000000000003</v>
      </c>
    </row>
  </sheetData>
  <sortState xmlns:xlrd2="http://schemas.microsoft.com/office/spreadsheetml/2017/richdata2" ref="A2:H13">
    <sortCondition ref="B2:B13"/>
  </sortState>
  <conditionalFormatting sqref="C2:C13">
    <cfRule type="expression" dxfId="11" priority="8" stopIfTrue="1">
      <formula>ISBLANK(C2)</formula>
    </cfRule>
  </conditionalFormatting>
  <conditionalFormatting sqref="B2 B6:B13">
    <cfRule type="expression" dxfId="10" priority="9" stopIfTrue="1">
      <formula>AND(NOT(ISBLANK(C2)),ISBLANK(B2))</formula>
    </cfRule>
  </conditionalFormatting>
  <conditionalFormatting sqref="A2 A7:A13">
    <cfRule type="expression" dxfId="9" priority="10" stopIfTrue="1">
      <formula>AND(NOT(ISBLANK(C2)),ISBLANK(A2))</formula>
    </cfRule>
  </conditionalFormatting>
  <conditionalFormatting sqref="E2:E12">
    <cfRule type="expression" dxfId="8" priority="11" stopIfTrue="1">
      <formula>AND(NOT(ISBLANK(C2)),ISBLANK(E2),B2="S")</formula>
    </cfRule>
  </conditionalFormatting>
  <conditionalFormatting sqref="E13">
    <cfRule type="expression" dxfId="7" priority="12" stopIfTrue="1">
      <formula>AND(NOT(ISBLANK(C14)),ISBLANK(E13),B14="S")</formula>
    </cfRule>
  </conditionalFormatting>
  <conditionalFormatting sqref="B3:B4">
    <cfRule type="expression" dxfId="6" priority="6" stopIfTrue="1">
      <formula>AND(NOT(ISBLANK(C3)),ISBLANK(B3))</formula>
    </cfRule>
  </conditionalFormatting>
  <conditionalFormatting sqref="A3:A4">
    <cfRule type="expression" dxfId="5" priority="7" stopIfTrue="1">
      <formula>AND(NOT(ISBLANK(C3)),ISBLANK(A3))</formula>
    </cfRule>
  </conditionalFormatting>
  <conditionalFormatting sqref="D2:D11">
    <cfRule type="expression" dxfId="4" priority="5" stopIfTrue="1">
      <formula>AND(NOT(ISBLANK(B2)),ISBLANK(D2),A2="S")</formula>
    </cfRule>
  </conditionalFormatting>
  <conditionalFormatting sqref="A6">
    <cfRule type="expression" dxfId="3" priority="4" stopIfTrue="1">
      <formula>AND(NOT(ISBLANK(C6)),ISBLANK(A6))</formula>
    </cfRule>
  </conditionalFormatting>
  <conditionalFormatting sqref="F2:F9">
    <cfRule type="expression" dxfId="2" priority="3" stopIfTrue="1">
      <formula>ISBLANK(F2)</formula>
    </cfRule>
  </conditionalFormatting>
  <conditionalFormatting sqref="B5">
    <cfRule type="expression" dxfId="1" priority="1" stopIfTrue="1">
      <formula>AND(NOT(ISBLANK(C5)),ISBLANK(B5))</formula>
    </cfRule>
  </conditionalFormatting>
  <conditionalFormatting sqref="A5">
    <cfRule type="expression" dxfId="0" priority="2" stopIfTrue="1">
      <formula>AND(NOT(ISBLANK(C5)),ISBLANK(A5))</formula>
    </cfRule>
  </conditionalFormatting>
  <dataValidations count="1">
    <dataValidation type="list" allowBlank="1" showInputMessage="1" showErrorMessage="1" sqref="B2:B13" xr:uid="{00000000-0002-0000-0D00-000000000000}">
      <formula1>$B$42:$B$45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25280-6D4D-4366-A269-75C7C94263D3}">
  <sheetPr>
    <tabColor theme="0"/>
  </sheetPr>
  <dimension ref="A1:Z52"/>
  <sheetViews>
    <sheetView tabSelected="1" topLeftCell="F1" workbookViewId="0">
      <selection activeCell="M13" sqref="M13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14" x14ac:dyDescent="0.3">
      <c r="A1" s="76" t="s">
        <v>0</v>
      </c>
      <c r="B1" s="463" t="s">
        <v>42</v>
      </c>
      <c r="C1" s="464"/>
      <c r="D1" s="464"/>
      <c r="E1" s="465"/>
      <c r="F1" s="77"/>
      <c r="G1" s="77"/>
      <c r="H1" s="77"/>
      <c r="I1" s="77"/>
      <c r="J1" s="77"/>
      <c r="K1" s="77"/>
      <c r="L1" s="78"/>
      <c r="M1" s="78"/>
      <c r="N1" s="79"/>
    </row>
    <row r="2" spans="1:26" x14ac:dyDescent="0.25">
      <c r="A2" s="80"/>
      <c r="N2" s="81"/>
    </row>
    <row r="3" spans="1:26" ht="14" x14ac:dyDescent="0.3">
      <c r="A3" s="82" t="s">
        <v>2</v>
      </c>
      <c r="B3" s="463" t="s">
        <v>247</v>
      </c>
      <c r="C3" s="464"/>
      <c r="D3" s="464"/>
      <c r="E3" s="465"/>
      <c r="F3" s="83"/>
      <c r="G3" s="83"/>
      <c r="H3" s="83"/>
      <c r="I3" s="83"/>
      <c r="J3" s="83"/>
      <c r="K3" s="83"/>
      <c r="N3" s="81"/>
    </row>
    <row r="4" spans="1:26" x14ac:dyDescent="0.25">
      <c r="A4" s="80"/>
      <c r="N4" s="81"/>
    </row>
    <row r="5" spans="1:26" ht="26" x14ac:dyDescent="0.3">
      <c r="A5" s="84" t="s">
        <v>3</v>
      </c>
      <c r="B5" s="85" t="s">
        <v>4</v>
      </c>
      <c r="C5" s="122">
        <v>44662</v>
      </c>
      <c r="D5" s="85" t="s">
        <v>5</v>
      </c>
      <c r="E5" s="122">
        <v>44691</v>
      </c>
      <c r="F5" s="83"/>
      <c r="G5" s="86"/>
      <c r="H5" s="87"/>
      <c r="I5" s="87"/>
      <c r="J5" s="87"/>
      <c r="K5" s="87"/>
      <c r="N5" s="81"/>
    </row>
    <row r="6" spans="1:26" x14ac:dyDescent="0.25">
      <c r="A6" s="80"/>
      <c r="N6" s="81"/>
    </row>
    <row r="7" spans="1:26" x14ac:dyDescent="0.25">
      <c r="A7" s="80"/>
      <c r="N7" s="81"/>
    </row>
    <row r="8" spans="1:26" ht="13" x14ac:dyDescent="0.3">
      <c r="A8" s="430" t="s">
        <v>6</v>
      </c>
      <c r="B8" s="88" t="s">
        <v>7</v>
      </c>
      <c r="C8" s="88" t="s">
        <v>8</v>
      </c>
      <c r="D8" s="88" t="s">
        <v>7</v>
      </c>
      <c r="E8" s="88" t="s">
        <v>9</v>
      </c>
      <c r="F8" s="88" t="s">
        <v>10</v>
      </c>
      <c r="G8" s="461" t="s">
        <v>11</v>
      </c>
      <c r="H8" s="466"/>
      <c r="I8" s="466"/>
      <c r="J8" s="462"/>
      <c r="K8" s="430" t="s">
        <v>12</v>
      </c>
      <c r="L8" s="88" t="s">
        <v>13</v>
      </c>
      <c r="M8" s="89" t="s">
        <v>14</v>
      </c>
      <c r="N8" s="89" t="s">
        <v>15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</row>
    <row r="9" spans="1:26" ht="13" x14ac:dyDescent="0.3">
      <c r="A9" s="91" t="s">
        <v>16</v>
      </c>
      <c r="B9" s="92" t="s">
        <v>17</v>
      </c>
      <c r="C9" s="92" t="s">
        <v>18</v>
      </c>
      <c r="D9" s="92" t="s">
        <v>18</v>
      </c>
      <c r="E9" s="92" t="s">
        <v>19</v>
      </c>
      <c r="F9" s="92" t="s">
        <v>18</v>
      </c>
      <c r="G9" s="467"/>
      <c r="H9" s="468"/>
      <c r="I9" s="468"/>
      <c r="J9" s="469"/>
      <c r="K9" s="91" t="s">
        <v>20</v>
      </c>
      <c r="L9" s="92" t="s">
        <v>21</v>
      </c>
      <c r="M9" s="93"/>
      <c r="N9" s="94" t="s">
        <v>22</v>
      </c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</row>
    <row r="10" spans="1:26" ht="13" x14ac:dyDescent="0.3">
      <c r="A10" s="95" t="s">
        <v>23</v>
      </c>
      <c r="B10" s="96" t="s">
        <v>24</v>
      </c>
      <c r="C10" s="96" t="s">
        <v>25</v>
      </c>
      <c r="D10" s="96" t="s">
        <v>25</v>
      </c>
      <c r="E10" s="96" t="s">
        <v>25</v>
      </c>
      <c r="F10" s="96" t="s">
        <v>25</v>
      </c>
      <c r="G10" s="97" t="s">
        <v>26</v>
      </c>
      <c r="H10" s="97" t="s">
        <v>27</v>
      </c>
      <c r="I10" s="97" t="s">
        <v>28</v>
      </c>
      <c r="J10" s="97"/>
      <c r="K10" s="98" t="s">
        <v>29</v>
      </c>
      <c r="L10" s="99"/>
      <c r="M10" s="100"/>
      <c r="N10" s="101"/>
    </row>
    <row r="11" spans="1:26" ht="0.75" customHeight="1" x14ac:dyDescent="0.25">
      <c r="A11" s="102"/>
      <c r="B11" s="96"/>
      <c r="C11" s="96"/>
      <c r="D11" s="96"/>
      <c r="E11" s="96"/>
      <c r="F11" s="96"/>
      <c r="G11" s="97"/>
      <c r="H11" s="97"/>
      <c r="I11" s="97"/>
      <c r="J11" s="97"/>
      <c r="K11" s="97"/>
      <c r="L11" s="99"/>
      <c r="M11" s="100"/>
      <c r="N11" s="100"/>
    </row>
    <row r="12" spans="1:26" ht="15.5" x14ac:dyDescent="0.35">
      <c r="A12" s="431">
        <v>44664</v>
      </c>
      <c r="B12" s="111" t="s">
        <v>39</v>
      </c>
      <c r="C12" s="112">
        <v>32.619999999999997</v>
      </c>
      <c r="D12" s="113">
        <v>5.44</v>
      </c>
      <c r="E12" s="112"/>
      <c r="F12" s="124">
        <v>27.18</v>
      </c>
      <c r="G12" s="432">
        <v>500</v>
      </c>
      <c r="H12" s="128" t="s">
        <v>242</v>
      </c>
      <c r="I12" s="128"/>
      <c r="J12" s="129"/>
      <c r="K12" s="129" t="s">
        <v>243</v>
      </c>
      <c r="L12" s="108" t="s">
        <v>244</v>
      </c>
      <c r="M12" s="433" t="s">
        <v>32</v>
      </c>
      <c r="N12" s="108" t="s">
        <v>245</v>
      </c>
      <c r="O12" s="197"/>
      <c r="P12" t="b">
        <f t="shared" ref="P12:P36" si="0">OR(G12&lt;100,LEN(G12)=2)</f>
        <v>0</v>
      </c>
      <c r="Q12" t="b">
        <f t="shared" ref="Q12:Q39" si="1">OR(H12&lt;1000,LEN(H12)=3)</f>
        <v>0</v>
      </c>
      <c r="R12" t="b">
        <f t="shared" ref="R12:R34" si="2">IF(I12&lt;1000,TRUE)</f>
        <v>1</v>
      </c>
      <c r="S12" t="e">
        <f>OR(#REF!&lt;100000,LEN(#REF!)=5)</f>
        <v>#REF!</v>
      </c>
    </row>
    <row r="13" spans="1:26" ht="15.5" x14ac:dyDescent="0.35">
      <c r="A13" s="431">
        <v>44664</v>
      </c>
      <c r="B13" s="104" t="s">
        <v>31</v>
      </c>
      <c r="C13" s="112">
        <v>9.6999999999999993</v>
      </c>
      <c r="D13" s="113"/>
      <c r="E13" s="112"/>
      <c r="F13" s="112">
        <v>9.6999999999999993</v>
      </c>
      <c r="G13" s="318">
        <v>570</v>
      </c>
      <c r="H13" s="434" t="s">
        <v>246</v>
      </c>
      <c r="I13" s="128"/>
      <c r="J13" s="129"/>
      <c r="K13" s="435" t="s">
        <v>247</v>
      </c>
      <c r="L13" s="436" t="s">
        <v>276</v>
      </c>
      <c r="M13" s="436" t="s">
        <v>248</v>
      </c>
      <c r="N13" s="108" t="s">
        <v>249</v>
      </c>
      <c r="O13" s="197"/>
    </row>
    <row r="14" spans="1:26" ht="15.5" x14ac:dyDescent="0.35">
      <c r="A14" s="431">
        <v>44671</v>
      </c>
      <c r="B14" s="104" t="s">
        <v>31</v>
      </c>
      <c r="C14" s="112">
        <v>1321.92</v>
      </c>
      <c r="D14" s="113">
        <v>0</v>
      </c>
      <c r="E14" s="112"/>
      <c r="F14" s="112">
        <v>1321.92</v>
      </c>
      <c r="G14" s="318">
        <v>190</v>
      </c>
      <c r="H14" s="434" t="s">
        <v>250</v>
      </c>
      <c r="I14" s="128"/>
      <c r="J14" s="129"/>
      <c r="K14" s="435" t="s">
        <v>251</v>
      </c>
      <c r="L14" s="436" t="s">
        <v>252</v>
      </c>
      <c r="M14" s="436" t="s">
        <v>253</v>
      </c>
      <c r="N14" s="108" t="s">
        <v>254</v>
      </c>
      <c r="O14" s="197"/>
    </row>
    <row r="15" spans="1:26" ht="15.5" x14ac:dyDescent="0.35">
      <c r="A15" s="431">
        <v>44671</v>
      </c>
      <c r="B15" s="111" t="s">
        <v>39</v>
      </c>
      <c r="C15" s="112">
        <v>12.89</v>
      </c>
      <c r="D15" s="113">
        <v>0</v>
      </c>
      <c r="E15" s="112"/>
      <c r="F15" s="124">
        <v>12.89</v>
      </c>
      <c r="G15" s="318">
        <v>374</v>
      </c>
      <c r="H15" s="434" t="s">
        <v>250</v>
      </c>
      <c r="I15" s="128"/>
      <c r="J15" s="129"/>
      <c r="K15" s="435" t="s">
        <v>255</v>
      </c>
      <c r="L15" s="436" t="s">
        <v>256</v>
      </c>
      <c r="M15" s="436" t="s">
        <v>257</v>
      </c>
      <c r="N15" s="108" t="s">
        <v>249</v>
      </c>
      <c r="O15" s="197"/>
    </row>
    <row r="16" spans="1:26" ht="15.5" x14ac:dyDescent="0.35">
      <c r="A16" s="437">
        <v>44671</v>
      </c>
      <c r="B16" s="438" t="s">
        <v>39</v>
      </c>
      <c r="C16" s="439">
        <v>12.54</v>
      </c>
      <c r="D16" s="113">
        <v>2.09</v>
      </c>
      <c r="E16" s="112"/>
      <c r="F16" s="124">
        <v>10.45</v>
      </c>
      <c r="G16" s="318">
        <v>570</v>
      </c>
      <c r="H16" s="434" t="s">
        <v>250</v>
      </c>
      <c r="I16" s="128"/>
      <c r="J16" s="129"/>
      <c r="K16" s="332" t="s">
        <v>247</v>
      </c>
      <c r="L16" s="436" t="s">
        <v>258</v>
      </c>
      <c r="M16" s="436" t="s">
        <v>259</v>
      </c>
      <c r="N16" s="108" t="s">
        <v>249</v>
      </c>
      <c r="O16" s="197"/>
    </row>
    <row r="17" spans="1:19" ht="15.5" x14ac:dyDescent="0.35">
      <c r="A17" s="431">
        <v>44672</v>
      </c>
      <c r="B17" s="111" t="s">
        <v>39</v>
      </c>
      <c r="C17" s="112">
        <v>83.06</v>
      </c>
      <c r="D17" s="113">
        <v>0</v>
      </c>
      <c r="E17" s="112"/>
      <c r="F17" s="124">
        <v>83.06</v>
      </c>
      <c r="G17" s="432">
        <v>570</v>
      </c>
      <c r="H17" s="128" t="s">
        <v>260</v>
      </c>
      <c r="I17" s="128"/>
      <c r="J17" s="129"/>
      <c r="K17" s="129" t="s">
        <v>261</v>
      </c>
      <c r="L17" s="108" t="s">
        <v>262</v>
      </c>
      <c r="M17" s="108" t="s">
        <v>263</v>
      </c>
      <c r="N17" s="108" t="s">
        <v>254</v>
      </c>
      <c r="O17" s="197"/>
      <c r="P17" t="b">
        <f>OR(G19&lt;100,LEN(G19)=2)</f>
        <v>0</v>
      </c>
      <c r="Q17" t="b">
        <f>OR(H19&lt;1000,LEN(H19)=3)</f>
        <v>0</v>
      </c>
      <c r="R17" t="b">
        <f>IF(I18&lt;1000,TRUE)</f>
        <v>1</v>
      </c>
      <c r="S17" t="e">
        <f>OR(#REF!&lt;100000,LEN(#REF!)=5)</f>
        <v>#REF!</v>
      </c>
    </row>
    <row r="18" spans="1:19" ht="15.5" x14ac:dyDescent="0.35">
      <c r="A18" s="110">
        <v>44675</v>
      </c>
      <c r="B18" s="104" t="s">
        <v>39</v>
      </c>
      <c r="C18" s="112">
        <v>97.5</v>
      </c>
      <c r="D18" s="113">
        <v>16.260000000000002</v>
      </c>
      <c r="E18" s="112"/>
      <c r="F18" s="124">
        <v>81.239999999999995</v>
      </c>
      <c r="G18" s="61">
        <v>570</v>
      </c>
      <c r="H18" s="128" t="s">
        <v>250</v>
      </c>
      <c r="I18" s="128"/>
      <c r="J18" s="129"/>
      <c r="K18" s="129" t="s">
        <v>247</v>
      </c>
      <c r="L18" s="108" t="s">
        <v>264</v>
      </c>
      <c r="M18" s="108" t="s">
        <v>32</v>
      </c>
      <c r="N18" s="108" t="s">
        <v>249</v>
      </c>
      <c r="O18" s="197"/>
      <c r="P18" t="e">
        <f>OR(#REF!&lt;100,LEN(#REF!)=2)</f>
        <v>#REF!</v>
      </c>
      <c r="Q18" t="e">
        <f>OR(#REF!&lt;1000,LEN(#REF!)=3)</f>
        <v>#REF!</v>
      </c>
      <c r="R18" t="e">
        <f>IF(#REF!&lt;1000,TRUE)</f>
        <v>#REF!</v>
      </c>
      <c r="S18" t="e">
        <f>OR(#REF!&lt;100000,LEN(#REF!)=5)</f>
        <v>#REF!</v>
      </c>
    </row>
    <row r="19" spans="1:19" ht="15.5" x14ac:dyDescent="0.35">
      <c r="A19" s="110">
        <v>44675</v>
      </c>
      <c r="B19" s="104" t="s">
        <v>39</v>
      </c>
      <c r="C19" s="112">
        <v>11.98</v>
      </c>
      <c r="D19" s="113">
        <v>2</v>
      </c>
      <c r="E19" s="112"/>
      <c r="F19" s="124">
        <v>9.98</v>
      </c>
      <c r="G19" s="61">
        <v>570</v>
      </c>
      <c r="H19" s="128" t="s">
        <v>250</v>
      </c>
      <c r="I19" s="128"/>
      <c r="J19" s="129"/>
      <c r="K19" s="129" t="s">
        <v>247</v>
      </c>
      <c r="L19" s="108" t="s">
        <v>265</v>
      </c>
      <c r="M19" s="108" t="s">
        <v>32</v>
      </c>
      <c r="N19" s="108" t="s">
        <v>249</v>
      </c>
      <c r="O19" s="197"/>
    </row>
    <row r="20" spans="1:19" ht="15.5" x14ac:dyDescent="0.35">
      <c r="A20" s="110">
        <v>44677</v>
      </c>
      <c r="B20" s="111" t="s">
        <v>39</v>
      </c>
      <c r="C20" s="112">
        <v>420</v>
      </c>
      <c r="D20" s="113"/>
      <c r="E20" s="112"/>
      <c r="F20" s="124">
        <v>420</v>
      </c>
      <c r="G20" s="61">
        <v>190</v>
      </c>
      <c r="H20" s="128" t="s">
        <v>250</v>
      </c>
      <c r="I20" s="128"/>
      <c r="J20" s="129"/>
      <c r="K20" s="129" t="s">
        <v>251</v>
      </c>
      <c r="L20" s="108" t="s">
        <v>266</v>
      </c>
      <c r="M20" s="108" t="s">
        <v>267</v>
      </c>
      <c r="N20" s="108" t="s">
        <v>254</v>
      </c>
      <c r="O20" s="197"/>
    </row>
    <row r="21" spans="1:19" ht="15.5" x14ac:dyDescent="0.35">
      <c r="A21" s="110">
        <v>44679</v>
      </c>
      <c r="B21" s="111" t="s">
        <v>39</v>
      </c>
      <c r="C21" s="112">
        <v>66.72</v>
      </c>
      <c r="D21" s="113">
        <v>11.12</v>
      </c>
      <c r="E21" s="112"/>
      <c r="F21" s="124">
        <v>55.6</v>
      </c>
      <c r="G21" s="128">
        <v>203</v>
      </c>
      <c r="H21" s="128" t="s">
        <v>268</v>
      </c>
      <c r="I21" s="128"/>
      <c r="J21" s="129"/>
      <c r="K21" s="129" t="s">
        <v>269</v>
      </c>
      <c r="L21" s="108" t="s">
        <v>270</v>
      </c>
      <c r="M21" s="108" t="s">
        <v>271</v>
      </c>
      <c r="N21" s="108" t="s">
        <v>269</v>
      </c>
      <c r="O21" s="197"/>
    </row>
    <row r="22" spans="1:19" ht="15.5" x14ac:dyDescent="0.35">
      <c r="A22" s="110">
        <v>44690</v>
      </c>
      <c r="B22" s="111" t="s">
        <v>39</v>
      </c>
      <c r="C22" s="112">
        <v>54.9</v>
      </c>
      <c r="D22" s="113">
        <v>0</v>
      </c>
      <c r="E22" s="112"/>
      <c r="F22" s="124">
        <v>54.9</v>
      </c>
      <c r="G22" s="61">
        <v>570</v>
      </c>
      <c r="H22" s="128" t="s">
        <v>250</v>
      </c>
      <c r="I22" s="128"/>
      <c r="J22" s="129"/>
      <c r="K22" s="129" t="s">
        <v>247</v>
      </c>
      <c r="L22" s="108" t="s">
        <v>272</v>
      </c>
      <c r="M22" s="108" t="s">
        <v>273</v>
      </c>
      <c r="N22" s="108" t="s">
        <v>249</v>
      </c>
      <c r="O22" s="197"/>
    </row>
    <row r="23" spans="1:19" ht="15.5" x14ac:dyDescent="0.35">
      <c r="A23" s="110"/>
      <c r="B23" s="111"/>
      <c r="C23" s="112"/>
      <c r="D23" s="113"/>
      <c r="E23" s="112"/>
      <c r="F23" s="124"/>
      <c r="G23" s="61"/>
      <c r="H23" s="128"/>
      <c r="I23" s="128"/>
      <c r="J23" s="129"/>
      <c r="K23" s="129"/>
      <c r="L23" s="108"/>
      <c r="M23" s="108"/>
      <c r="N23" s="108"/>
    </row>
    <row r="24" spans="1:19" s="87" customFormat="1" ht="15.5" x14ac:dyDescent="0.35">
      <c r="A24" s="103"/>
      <c r="B24" s="104"/>
      <c r="C24" s="105"/>
      <c r="D24" s="124"/>
      <c r="E24" s="105"/>
      <c r="F24" s="124"/>
      <c r="G24" s="61"/>
      <c r="H24" s="128"/>
      <c r="I24" s="128"/>
      <c r="J24" s="129"/>
      <c r="K24" s="129"/>
      <c r="L24" s="108"/>
      <c r="M24" s="108"/>
      <c r="N24" s="108"/>
    </row>
    <row r="25" spans="1:19" ht="15.5" x14ac:dyDescent="0.35">
      <c r="A25" s="110"/>
      <c r="B25" s="111"/>
      <c r="C25" s="112"/>
      <c r="D25" s="113"/>
      <c r="E25" s="112"/>
      <c r="F25" s="124"/>
      <c r="G25" s="61"/>
      <c r="H25" s="128"/>
      <c r="I25" s="128"/>
      <c r="J25" s="129"/>
      <c r="K25" s="129"/>
      <c r="L25" s="108" t="s">
        <v>274</v>
      </c>
      <c r="M25" s="108"/>
      <c r="N25" s="108"/>
    </row>
    <row r="26" spans="1:19" ht="15.5" x14ac:dyDescent="0.35">
      <c r="A26" s="110"/>
      <c r="B26" s="111"/>
      <c r="C26" s="112"/>
      <c r="D26" s="113"/>
      <c r="E26" s="112"/>
      <c r="F26" s="124"/>
      <c r="G26" s="128"/>
      <c r="H26" s="128"/>
      <c r="I26" s="128"/>
      <c r="J26" s="129"/>
      <c r="K26" s="129"/>
      <c r="L26" s="108" t="s">
        <v>275</v>
      </c>
      <c r="M26" s="108"/>
      <c r="N26" s="108"/>
    </row>
    <row r="27" spans="1:19" ht="15.5" x14ac:dyDescent="0.35">
      <c r="A27" s="110"/>
      <c r="B27" s="111"/>
      <c r="C27" s="112"/>
      <c r="D27" s="113"/>
      <c r="E27" s="112"/>
      <c r="F27" s="124"/>
      <c r="G27" s="61"/>
      <c r="H27" s="128"/>
      <c r="I27" s="128"/>
      <c r="J27" s="129"/>
      <c r="K27" s="129"/>
      <c r="L27" s="108"/>
      <c r="M27" s="108"/>
      <c r="N27" s="108"/>
      <c r="P27" t="b">
        <f t="shared" si="0"/>
        <v>1</v>
      </c>
      <c r="Q27" t="b">
        <f t="shared" si="1"/>
        <v>1</v>
      </c>
      <c r="R27" t="b">
        <f t="shared" si="2"/>
        <v>1</v>
      </c>
      <c r="S27" t="e">
        <f>OR(#REF!&lt;100000,LEN(#REF!)=5)</f>
        <v>#REF!</v>
      </c>
    </row>
    <row r="28" spans="1:19" s="447" customFormat="1" ht="15.5" x14ac:dyDescent="0.35">
      <c r="A28" s="440"/>
      <c r="B28" s="441"/>
      <c r="C28" s="442"/>
      <c r="D28" s="348"/>
      <c r="E28" s="442"/>
      <c r="F28" s="348"/>
      <c r="G28" s="443"/>
      <c r="H28" s="444"/>
      <c r="I28" s="444"/>
      <c r="J28" s="445"/>
      <c r="K28" s="445"/>
      <c r="L28" s="446"/>
      <c r="M28" s="446"/>
      <c r="N28" s="446"/>
      <c r="P28" s="447" t="b">
        <f t="shared" si="0"/>
        <v>1</v>
      </c>
      <c r="Q28" s="447" t="b">
        <f t="shared" si="1"/>
        <v>1</v>
      </c>
      <c r="R28" s="447" t="b">
        <f t="shared" si="2"/>
        <v>1</v>
      </c>
      <c r="S28" s="447" t="e">
        <f>OR(#REF!&lt;100000,LEN(#REF!)=5)</f>
        <v>#REF!</v>
      </c>
    </row>
    <row r="29" spans="1:19" s="447" customFormat="1" ht="15.5" x14ac:dyDescent="0.35">
      <c r="A29" s="440"/>
      <c r="B29" s="441"/>
      <c r="C29" s="442"/>
      <c r="D29" s="348"/>
      <c r="E29" s="442"/>
      <c r="F29" s="348"/>
      <c r="G29" s="443"/>
      <c r="H29" s="444"/>
      <c r="I29" s="444"/>
      <c r="J29" s="445"/>
      <c r="K29" s="445"/>
      <c r="L29" s="446"/>
      <c r="M29" s="446"/>
      <c r="N29" s="446"/>
      <c r="P29" s="447" t="b">
        <f t="shared" si="0"/>
        <v>1</v>
      </c>
      <c r="Q29" s="447" t="b">
        <f t="shared" si="1"/>
        <v>1</v>
      </c>
      <c r="R29" s="447" t="b">
        <f t="shared" si="2"/>
        <v>1</v>
      </c>
      <c r="S29" s="447" t="e">
        <f>OR(#REF!&lt;100000,LEN(#REF!)=5)</f>
        <v>#REF!</v>
      </c>
    </row>
    <row r="30" spans="1:19" ht="15.5" x14ac:dyDescent="0.35">
      <c r="A30" s="110"/>
      <c r="B30" s="111"/>
      <c r="C30" s="112"/>
      <c r="D30" s="113"/>
      <c r="E30" s="112"/>
      <c r="F30" s="124"/>
      <c r="G30" s="61"/>
      <c r="H30" s="128"/>
      <c r="I30" s="128"/>
      <c r="J30" s="129"/>
      <c r="K30" s="129"/>
      <c r="L30" s="108"/>
      <c r="M30" s="108"/>
      <c r="N30" s="108"/>
      <c r="P30" t="b">
        <f t="shared" si="0"/>
        <v>1</v>
      </c>
      <c r="Q30" t="b">
        <f t="shared" si="1"/>
        <v>1</v>
      </c>
      <c r="R30" t="b">
        <f t="shared" si="2"/>
        <v>1</v>
      </c>
      <c r="S30" t="e">
        <f>OR(#REF!&lt;100000,LEN(#REF!)=5)</f>
        <v>#REF!</v>
      </c>
    </row>
    <row r="31" spans="1:19" ht="15.5" x14ac:dyDescent="0.35">
      <c r="A31" s="110"/>
      <c r="B31" s="111"/>
      <c r="C31" s="112"/>
      <c r="D31" s="113"/>
      <c r="E31" s="112"/>
      <c r="F31" s="124"/>
      <c r="G31" s="61"/>
      <c r="H31" s="128"/>
      <c r="I31" s="61"/>
      <c r="J31" s="129"/>
      <c r="K31" s="129"/>
      <c r="L31" s="108"/>
      <c r="M31" s="108"/>
      <c r="N31" s="108"/>
      <c r="P31" t="b">
        <f t="shared" si="0"/>
        <v>1</v>
      </c>
      <c r="Q31" t="b">
        <f t="shared" si="1"/>
        <v>1</v>
      </c>
      <c r="R31" t="b">
        <f t="shared" si="2"/>
        <v>1</v>
      </c>
      <c r="S31" t="e">
        <f>OR(#REF!&lt;100000,LEN(#REF!)=5)</f>
        <v>#REF!</v>
      </c>
    </row>
    <row r="32" spans="1:19" ht="15.5" x14ac:dyDescent="0.35">
      <c r="A32" s="110"/>
      <c r="B32" s="111"/>
      <c r="C32" s="112"/>
      <c r="D32" s="113"/>
      <c r="E32" s="112"/>
      <c r="F32" s="124"/>
      <c r="G32" s="61"/>
      <c r="H32" s="128"/>
      <c r="I32" s="61"/>
      <c r="J32" s="129"/>
      <c r="K32" s="129"/>
      <c r="L32" s="108"/>
      <c r="M32" s="108"/>
      <c r="N32" s="108"/>
      <c r="P32" t="b">
        <f t="shared" si="0"/>
        <v>1</v>
      </c>
      <c r="Q32" t="b">
        <f t="shared" si="1"/>
        <v>1</v>
      </c>
      <c r="R32" t="b">
        <f t="shared" si="2"/>
        <v>1</v>
      </c>
      <c r="S32" t="e">
        <f>OR(#REF!&lt;100000,LEN(#REF!)=5)</f>
        <v>#REF!</v>
      </c>
    </row>
    <row r="33" spans="1:19" ht="15.5" x14ac:dyDescent="0.35">
      <c r="A33" s="110"/>
      <c r="B33" s="111"/>
      <c r="C33" s="112"/>
      <c r="D33" s="113"/>
      <c r="E33" s="112"/>
      <c r="F33" s="124"/>
      <c r="G33" s="61"/>
      <c r="H33" s="128"/>
      <c r="I33" s="61"/>
      <c r="J33" s="129"/>
      <c r="K33" s="129"/>
      <c r="L33" s="108"/>
      <c r="M33" s="108"/>
      <c r="N33" s="108"/>
      <c r="P33" t="b">
        <f t="shared" si="0"/>
        <v>1</v>
      </c>
      <c r="Q33" t="b">
        <f t="shared" si="1"/>
        <v>1</v>
      </c>
      <c r="R33" t="b">
        <f t="shared" si="2"/>
        <v>1</v>
      </c>
      <c r="S33" t="e">
        <f>OR(#REF!&lt;100000,LEN(#REF!)=5)</f>
        <v>#REF!</v>
      </c>
    </row>
    <row r="34" spans="1:19" ht="16" thickBot="1" x14ac:dyDescent="0.4">
      <c r="A34" s="110"/>
      <c r="B34" s="111"/>
      <c r="C34" s="112"/>
      <c r="D34" s="352"/>
      <c r="E34" s="112"/>
      <c r="F34" s="124"/>
      <c r="G34" s="61"/>
      <c r="H34" s="128"/>
      <c r="I34" s="61"/>
      <c r="J34" s="129"/>
      <c r="K34" s="129"/>
      <c r="L34" s="108"/>
      <c r="M34" s="108"/>
      <c r="N34" s="108"/>
      <c r="P34" t="b">
        <f t="shared" si="0"/>
        <v>1</v>
      </c>
      <c r="Q34" t="b">
        <f t="shared" si="1"/>
        <v>1</v>
      </c>
      <c r="R34" t="b">
        <f t="shared" si="2"/>
        <v>1</v>
      </c>
      <c r="S34" t="e">
        <f>OR(#REF!&lt;100000,LEN(#REF!)=5)</f>
        <v>#REF!</v>
      </c>
    </row>
    <row r="35" spans="1:19" ht="16" thickBot="1" x14ac:dyDescent="0.4">
      <c r="A35" s="448"/>
      <c r="B35" s="449"/>
      <c r="C35" s="450"/>
      <c r="D35" s="451"/>
      <c r="E35" s="450"/>
      <c r="F35" s="452"/>
      <c r="G35" s="453"/>
      <c r="H35" s="454"/>
      <c r="I35" s="453"/>
      <c r="J35" s="455"/>
      <c r="K35" s="455"/>
      <c r="L35" s="456"/>
      <c r="M35" s="457"/>
      <c r="N35" s="457"/>
      <c r="P35" t="b">
        <f t="shared" si="0"/>
        <v>1</v>
      </c>
      <c r="Q35" t="b">
        <f t="shared" si="1"/>
        <v>1</v>
      </c>
    </row>
    <row r="36" spans="1:19" ht="16" thickBot="1" x14ac:dyDescent="0.4">
      <c r="A36" s="448"/>
      <c r="B36" s="449"/>
      <c r="C36" s="450"/>
      <c r="D36" s="451"/>
      <c r="E36" s="450"/>
      <c r="F36" s="452"/>
      <c r="G36" s="453"/>
      <c r="H36" s="454"/>
      <c r="I36" s="453"/>
      <c r="J36" s="455"/>
      <c r="K36" s="455"/>
      <c r="L36" s="456"/>
      <c r="M36" s="457"/>
      <c r="N36" s="457"/>
      <c r="P36" t="b">
        <f t="shared" si="0"/>
        <v>1</v>
      </c>
      <c r="Q36" t="b">
        <f t="shared" si="1"/>
        <v>1</v>
      </c>
    </row>
    <row r="37" spans="1:19" ht="16" thickBot="1" x14ac:dyDescent="0.4">
      <c r="A37" s="448"/>
      <c r="B37" s="449"/>
      <c r="C37" s="450"/>
      <c r="D37" s="451"/>
      <c r="E37" s="450"/>
      <c r="F37" s="452"/>
      <c r="G37" s="453"/>
      <c r="H37" s="454"/>
      <c r="I37" s="454"/>
      <c r="J37" s="455"/>
      <c r="K37" s="455"/>
      <c r="L37" s="456"/>
      <c r="M37" s="457"/>
      <c r="N37" s="457"/>
      <c r="Q37" t="b">
        <f t="shared" si="1"/>
        <v>1</v>
      </c>
    </row>
    <row r="38" spans="1:19" ht="16" thickBot="1" x14ac:dyDescent="0.4">
      <c r="A38" s="448"/>
      <c r="B38" s="449"/>
      <c r="C38" s="450"/>
      <c r="D38" s="451"/>
      <c r="E38" s="450"/>
      <c r="F38" s="452"/>
      <c r="G38" s="453"/>
      <c r="H38" s="454"/>
      <c r="I38" s="453"/>
      <c r="J38" s="455"/>
      <c r="K38" s="455"/>
      <c r="L38" s="456"/>
      <c r="M38" s="457"/>
      <c r="N38" s="457"/>
      <c r="Q38" t="b">
        <f t="shared" si="1"/>
        <v>1</v>
      </c>
    </row>
    <row r="39" spans="1:19" ht="16" thickBot="1" x14ac:dyDescent="0.4">
      <c r="A39" s="448"/>
      <c r="B39" s="449"/>
      <c r="C39" s="450"/>
      <c r="D39" s="451"/>
      <c r="E39" s="450"/>
      <c r="F39" s="452"/>
      <c r="G39" s="453"/>
      <c r="H39" s="454"/>
      <c r="I39" s="453"/>
      <c r="J39" s="455"/>
      <c r="K39" s="455"/>
      <c r="L39" s="456"/>
      <c r="M39" s="457"/>
      <c r="N39" s="457"/>
      <c r="Q39" t="b">
        <f t="shared" si="1"/>
        <v>1</v>
      </c>
    </row>
    <row r="40" spans="1:19" ht="16" thickBot="1" x14ac:dyDescent="0.4">
      <c r="A40" s="448"/>
      <c r="B40" s="449"/>
      <c r="C40" s="450"/>
      <c r="D40" s="451"/>
      <c r="E40" s="450"/>
      <c r="F40" s="452"/>
      <c r="G40" s="453"/>
      <c r="H40" s="454"/>
      <c r="I40" s="453"/>
      <c r="J40" s="455"/>
      <c r="K40" s="455"/>
      <c r="L40" s="456"/>
      <c r="M40" s="457"/>
      <c r="N40" s="457"/>
    </row>
    <row r="41" spans="1:19" ht="16" thickBot="1" x14ac:dyDescent="0.4">
      <c r="A41" s="448"/>
      <c r="B41" s="449"/>
      <c r="C41" s="450"/>
      <c r="D41" s="451"/>
      <c r="E41" s="450"/>
      <c r="F41" s="452"/>
      <c r="G41" s="453"/>
      <c r="H41" s="454"/>
      <c r="I41" s="453"/>
      <c r="J41" s="455"/>
      <c r="K41" s="455"/>
      <c r="L41" s="456"/>
      <c r="M41" s="457"/>
      <c r="N41" s="457"/>
    </row>
    <row r="42" spans="1:19" ht="16" thickBot="1" x14ac:dyDescent="0.4">
      <c r="A42" s="448"/>
      <c r="B42" s="449"/>
      <c r="C42" s="450"/>
      <c r="D42" s="451"/>
      <c r="E42" s="450"/>
      <c r="F42" s="452"/>
      <c r="G42" s="453"/>
      <c r="H42" s="454"/>
      <c r="I42" s="453"/>
      <c r="J42" s="455"/>
      <c r="K42" s="455"/>
      <c r="L42" s="456"/>
      <c r="M42" s="457"/>
      <c r="N42" s="457"/>
    </row>
    <row r="43" spans="1:19" ht="16" thickBot="1" x14ac:dyDescent="0.4">
      <c r="A43" s="448"/>
      <c r="B43" s="449"/>
      <c r="C43" s="450"/>
      <c r="D43" s="451"/>
      <c r="E43" s="450"/>
      <c r="F43" s="452"/>
      <c r="G43" s="453"/>
      <c r="H43" s="454"/>
      <c r="I43" s="453"/>
      <c r="J43" s="455"/>
      <c r="K43" s="455"/>
      <c r="L43" s="456"/>
      <c r="M43" s="457"/>
      <c r="N43" s="457"/>
    </row>
    <row r="44" spans="1:19" ht="13.5" thickBot="1" x14ac:dyDescent="0.35">
      <c r="A44" s="459" t="s">
        <v>34</v>
      </c>
      <c r="B44" s="460"/>
      <c r="C44" s="114">
        <f>SUM(C12:C41)</f>
        <v>2123.83</v>
      </c>
      <c r="D44" s="114">
        <f>SUM(D12:D34)</f>
        <v>36.910000000000004</v>
      </c>
      <c r="E44" s="114"/>
      <c r="F44" s="114">
        <f>SUM(F12:F41)</f>
        <v>2086.92</v>
      </c>
      <c r="G44" s="115"/>
      <c r="H44" s="115"/>
      <c r="I44" s="115"/>
      <c r="J44" s="130"/>
      <c r="K44" s="130"/>
      <c r="L44" s="116"/>
      <c r="M44" s="117"/>
      <c r="N44" s="118"/>
    </row>
    <row r="46" spans="1:19" ht="13" x14ac:dyDescent="0.3">
      <c r="B46" s="461" t="s">
        <v>35</v>
      </c>
      <c r="C46" s="462"/>
    </row>
    <row r="47" spans="1:19" x14ac:dyDescent="0.25">
      <c r="B47" s="119" t="s">
        <v>36</v>
      </c>
      <c r="C47" s="120" t="s">
        <v>37</v>
      </c>
    </row>
    <row r="48" spans="1:19" x14ac:dyDescent="0.25">
      <c r="B48" s="119" t="s">
        <v>31</v>
      </c>
      <c r="C48" s="120" t="s">
        <v>38</v>
      </c>
    </row>
    <row r="49" spans="2:6" x14ac:dyDescent="0.25">
      <c r="B49" s="119" t="s">
        <v>39</v>
      </c>
      <c r="C49" s="120" t="s">
        <v>40</v>
      </c>
    </row>
    <row r="50" spans="2:6" x14ac:dyDescent="0.25">
      <c r="B50" s="100" t="s">
        <v>33</v>
      </c>
      <c r="C50" s="121" t="s">
        <v>41</v>
      </c>
    </row>
    <row r="52" spans="2:6" x14ac:dyDescent="0.25">
      <c r="F52" s="458"/>
    </row>
  </sheetData>
  <mergeCells count="6">
    <mergeCell ref="B46:C46"/>
    <mergeCell ref="B1:E1"/>
    <mergeCell ref="B3:E3"/>
    <mergeCell ref="G8:J8"/>
    <mergeCell ref="G9:J9"/>
    <mergeCell ref="A44:B44"/>
  </mergeCells>
  <conditionalFormatting sqref="J19:J21 J12:K15 J16 J22:K43">
    <cfRule type="expression" priority="3" stopIfTrue="1">
      <formula>AND(SUM($P12:$T12)&gt;0,NOT(ISBLANK(J12)))</formula>
    </cfRule>
    <cfRule type="expression" dxfId="302" priority="4" stopIfTrue="1">
      <formula>SUM($P12:$T12)&gt;0</formula>
    </cfRule>
  </conditionalFormatting>
  <conditionalFormatting sqref="E5 C5 B1:E1 B3:E3 C12:C43">
    <cfRule type="expression" dxfId="301" priority="5" stopIfTrue="1">
      <formula>ISBLANK(B1)</formula>
    </cfRule>
  </conditionalFormatting>
  <conditionalFormatting sqref="L12:N15 L16:M17 N16 L19:N43">
    <cfRule type="expression" dxfId="300" priority="6" stopIfTrue="1">
      <formula>AND(NOT(ISBLANK($C12)),ISBLANK(L12))</formula>
    </cfRule>
  </conditionalFormatting>
  <conditionalFormatting sqref="B12:B15 B17:B43">
    <cfRule type="expression" dxfId="299" priority="7" stopIfTrue="1">
      <formula>AND(NOT(ISBLANK(C12)),ISBLANK(B12))</formula>
    </cfRule>
  </conditionalFormatting>
  <conditionalFormatting sqref="A12:A15 A17:A43">
    <cfRule type="expression" dxfId="298" priority="8" stopIfTrue="1">
      <formula>AND(NOT(ISBLANK(C12)),ISBLANK(A12))</formula>
    </cfRule>
  </conditionalFormatting>
  <conditionalFormatting sqref="E12:E43">
    <cfRule type="expression" dxfId="297" priority="9" stopIfTrue="1">
      <formula>AND(NOT(ISBLANK(C12)),ISBLANK(E12),B12="S")</formula>
    </cfRule>
  </conditionalFormatting>
  <conditionalFormatting sqref="J18">
    <cfRule type="expression" priority="10" stopIfTrue="1">
      <formula>AND(SUM($P17:$T17)&gt;0,NOT(ISBLANK(J18)))</formula>
    </cfRule>
    <cfRule type="expression" dxfId="296" priority="11" stopIfTrue="1">
      <formula>SUM($P17:$T17)&gt;0</formula>
    </cfRule>
  </conditionalFormatting>
  <conditionalFormatting sqref="J17 K18">
    <cfRule type="expression" priority="12" stopIfTrue="1">
      <formula>AND(SUM(#REF!)&gt;0,NOT(ISBLANK(J17)))</formula>
    </cfRule>
    <cfRule type="expression" dxfId="295" priority="13" stopIfTrue="1">
      <formula>SUM(#REF!)&gt;0</formula>
    </cfRule>
  </conditionalFormatting>
  <conditionalFormatting sqref="N17">
    <cfRule type="expression" dxfId="294" priority="14" stopIfTrue="1">
      <formula>AND(NOT(ISBLANK($C17)),ISBLANK(N17))</formula>
    </cfRule>
  </conditionalFormatting>
  <conditionalFormatting sqref="L18:N18">
    <cfRule type="expression" dxfId="293" priority="15" stopIfTrue="1">
      <formula>AND(NOT(ISBLANK(#REF!)),ISBLANK(L18))</formula>
    </cfRule>
  </conditionalFormatting>
  <conditionalFormatting sqref="K20:K21 K17">
    <cfRule type="expression" priority="16" stopIfTrue="1">
      <formula>AND(SUM($P16:$T16)&gt;0,NOT(ISBLANK(K17)))</formula>
    </cfRule>
    <cfRule type="expression" dxfId="292" priority="17" stopIfTrue="1">
      <formula>SUM($P16:$T16)&gt;0</formula>
    </cfRule>
  </conditionalFormatting>
  <conditionalFormatting sqref="K19">
    <cfRule type="expression" priority="18" stopIfTrue="1">
      <formula>AND(SUM($P17:$T17)&gt;0,NOT(ISBLANK(K19)))</formula>
    </cfRule>
    <cfRule type="expression" dxfId="291" priority="19" stopIfTrue="1">
      <formula>SUM($P17:$T17)&gt;0</formula>
    </cfRule>
  </conditionalFormatting>
  <conditionalFormatting sqref="F13">
    <cfRule type="expression" dxfId="290" priority="2" stopIfTrue="1">
      <formula>ISBLANK(F13)</formula>
    </cfRule>
  </conditionalFormatting>
  <conditionalFormatting sqref="F14">
    <cfRule type="expression" dxfId="289" priority="1" stopIfTrue="1">
      <formula>ISBLANK(F14)</formula>
    </cfRule>
  </conditionalFormatting>
  <dataValidations count="4">
    <dataValidation type="list" allowBlank="1" showInputMessage="1" showErrorMessage="1" sqref="B1:E1" xr:uid="{8F855030-E879-4549-91A1-B0085828787B}">
      <formula1>"BARCLAYCARD,CORPORATE CARD"</formula1>
    </dataValidation>
    <dataValidation type="date" allowBlank="1" showInputMessage="1" showErrorMessage="1" sqref="E5" xr:uid="{23918855-18D2-4A47-9710-AA7CF473D6E2}">
      <formula1>C5+1</formula1>
      <formula2>NOW()</formula2>
    </dataValidation>
    <dataValidation type="date" allowBlank="1" showInputMessage="1" showErrorMessage="1" sqref="C5" xr:uid="{E4E1610D-3FB7-4F36-8317-9E903E47CC0C}">
      <formula1>NOW()-120</formula1>
      <formula2>NOW()</formula2>
    </dataValidation>
    <dataValidation type="list" allowBlank="1" showInputMessage="1" showErrorMessage="1" sqref="B12:B15 B17:B43" xr:uid="{601F31B8-4B51-4990-A514-352B24E205ED}">
      <formula1>$B$47:$B$50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Y39"/>
  <sheetViews>
    <sheetView zoomScale="90"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5" width="15.7265625" style="253" customWidth="1"/>
    <col min="6" max="6" width="8.453125" style="254" customWidth="1"/>
    <col min="7" max="7" width="9" style="254" customWidth="1"/>
    <col min="8" max="8" width="11.26953125" bestFit="1" customWidth="1"/>
    <col min="9" max="9" width="0.7265625" customWidth="1"/>
    <col min="10" max="10" width="33.81640625" style="254" customWidth="1"/>
    <col min="11" max="11" width="40.81640625" style="254" customWidth="1"/>
    <col min="12" max="12" width="34.453125" bestFit="1" customWidth="1"/>
    <col min="13" max="13" width="47.7265625" customWidth="1"/>
    <col min="15" max="18" width="0" hidden="1" customWidth="1" outlineLevel="1"/>
    <col min="19" max="19" width="9.1796875" collapsed="1"/>
  </cols>
  <sheetData>
    <row r="1" spans="1:25" ht="36.75" customHeight="1" x14ac:dyDescent="0.3">
      <c r="A1" s="76" t="s">
        <v>0</v>
      </c>
      <c r="B1" s="413" t="s">
        <v>103</v>
      </c>
      <c r="C1" s="414"/>
      <c r="D1" s="414"/>
      <c r="E1" s="250"/>
      <c r="F1" s="251"/>
      <c r="G1" s="251"/>
      <c r="H1" s="77"/>
      <c r="I1" s="77"/>
      <c r="J1" s="251"/>
      <c r="K1" s="252"/>
      <c r="L1" s="78"/>
      <c r="M1" s="79"/>
    </row>
    <row r="2" spans="1:25" x14ac:dyDescent="0.25">
      <c r="A2" s="80"/>
      <c r="M2" s="81"/>
    </row>
    <row r="3" spans="1:25" ht="17.25" customHeight="1" x14ac:dyDescent="0.3">
      <c r="A3" s="82" t="s">
        <v>2</v>
      </c>
      <c r="B3" s="413" t="s">
        <v>136</v>
      </c>
      <c r="C3" s="414"/>
      <c r="D3" s="414"/>
      <c r="E3" s="255"/>
      <c r="F3" s="256"/>
      <c r="G3" s="256"/>
      <c r="H3" s="83"/>
      <c r="I3" s="83"/>
      <c r="J3" s="256"/>
      <c r="M3" s="81"/>
    </row>
    <row r="4" spans="1:25" ht="18" customHeight="1" x14ac:dyDescent="0.25">
      <c r="A4" s="80"/>
      <c r="M4" s="81"/>
    </row>
    <row r="5" spans="1:25" ht="17.25" customHeight="1" x14ac:dyDescent="0.3">
      <c r="A5" s="84" t="s">
        <v>3</v>
      </c>
      <c r="B5" s="85" t="s">
        <v>4</v>
      </c>
      <c r="C5" s="257">
        <v>44662</v>
      </c>
      <c r="D5" s="258" t="s">
        <v>135</v>
      </c>
      <c r="E5" s="255"/>
      <c r="F5" s="259"/>
      <c r="G5" s="260"/>
      <c r="H5" s="87"/>
      <c r="I5" s="87"/>
      <c r="J5" s="260"/>
      <c r="M5" s="81"/>
    </row>
    <row r="6" spans="1:25" x14ac:dyDescent="0.25">
      <c r="A6" s="80"/>
      <c r="C6" s="261"/>
      <c r="D6" s="261"/>
      <c r="M6" s="81"/>
    </row>
    <row r="7" spans="1:25" x14ac:dyDescent="0.25">
      <c r="A7" s="80"/>
      <c r="M7" s="81"/>
    </row>
    <row r="8" spans="1:25" ht="13" x14ac:dyDescent="0.3">
      <c r="A8" s="412" t="s">
        <v>6</v>
      </c>
      <c r="B8" s="88" t="s">
        <v>7</v>
      </c>
      <c r="C8" s="262" t="s">
        <v>8</v>
      </c>
      <c r="D8" s="262" t="s">
        <v>7</v>
      </c>
      <c r="E8" s="262" t="s">
        <v>10</v>
      </c>
      <c r="F8" s="411" t="s">
        <v>11</v>
      </c>
      <c r="G8" s="415"/>
      <c r="H8" s="415"/>
      <c r="I8" s="412"/>
      <c r="J8" s="263" t="s">
        <v>12</v>
      </c>
      <c r="K8" s="264" t="s">
        <v>13</v>
      </c>
      <c r="L8" s="89" t="s">
        <v>14</v>
      </c>
      <c r="M8" s="303" t="s">
        <v>15</v>
      </c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</row>
    <row r="9" spans="1:25" ht="24" customHeight="1" x14ac:dyDescent="0.3">
      <c r="A9" s="91" t="s">
        <v>16</v>
      </c>
      <c r="B9" s="92" t="s">
        <v>17</v>
      </c>
      <c r="C9" s="265" t="s">
        <v>113</v>
      </c>
      <c r="D9" s="265" t="s">
        <v>114</v>
      </c>
      <c r="E9" s="265" t="s">
        <v>115</v>
      </c>
      <c r="F9" s="416"/>
      <c r="G9" s="417"/>
      <c r="H9" s="417"/>
      <c r="I9" s="418"/>
      <c r="J9" s="266" t="s">
        <v>20</v>
      </c>
      <c r="K9" s="267" t="s">
        <v>21</v>
      </c>
      <c r="L9" s="93"/>
      <c r="M9" s="304" t="s">
        <v>22</v>
      </c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</row>
    <row r="10" spans="1:25" ht="26.25" customHeight="1" x14ac:dyDescent="0.3">
      <c r="A10" s="95" t="s">
        <v>23</v>
      </c>
      <c r="B10" s="96" t="s">
        <v>24</v>
      </c>
      <c r="C10" s="268" t="s">
        <v>25</v>
      </c>
      <c r="D10" s="268" t="s">
        <v>25</v>
      </c>
      <c r="E10" s="268" t="s">
        <v>25</v>
      </c>
      <c r="F10" s="305" t="s">
        <v>26</v>
      </c>
      <c r="G10" s="305" t="s">
        <v>27</v>
      </c>
      <c r="H10" s="97" t="s">
        <v>28</v>
      </c>
      <c r="I10" s="97"/>
      <c r="J10" s="269" t="s">
        <v>29</v>
      </c>
      <c r="K10" s="270"/>
      <c r="L10" s="100"/>
      <c r="M10" s="306"/>
    </row>
    <row r="11" spans="1:25" ht="19.5" customHeight="1" x14ac:dyDescent="0.35">
      <c r="A11" s="271">
        <v>44663</v>
      </c>
      <c r="B11" s="272" t="s">
        <v>31</v>
      </c>
      <c r="C11" s="268">
        <v>31</v>
      </c>
      <c r="D11" s="268">
        <v>0</v>
      </c>
      <c r="E11" s="268">
        <v>31</v>
      </c>
      <c r="F11" s="305">
        <v>371</v>
      </c>
      <c r="G11" s="305">
        <v>4020</v>
      </c>
      <c r="H11" s="97"/>
      <c r="I11" s="97"/>
      <c r="J11" s="307" t="s">
        <v>136</v>
      </c>
      <c r="K11" s="254" t="s">
        <v>137</v>
      </c>
      <c r="L11" s="100" t="s">
        <v>138</v>
      </c>
      <c r="M11" s="308" t="s">
        <v>139</v>
      </c>
      <c r="N11" s="197"/>
      <c r="O11" s="197"/>
      <c r="P11" s="197"/>
      <c r="Q11" s="197"/>
      <c r="R11" s="197"/>
      <c r="S11" s="273"/>
    </row>
    <row r="12" spans="1:25" ht="20.25" customHeight="1" x14ac:dyDescent="0.35">
      <c r="A12" s="271">
        <v>44676</v>
      </c>
      <c r="B12" s="272" t="s">
        <v>31</v>
      </c>
      <c r="C12" s="268">
        <v>697</v>
      </c>
      <c r="D12" s="268">
        <v>116.17</v>
      </c>
      <c r="E12" s="268">
        <v>580.83000000000004</v>
      </c>
      <c r="F12" s="305">
        <v>373</v>
      </c>
      <c r="G12" s="305">
        <v>4020</v>
      </c>
      <c r="H12" s="97"/>
      <c r="I12" s="97"/>
      <c r="J12" s="307" t="s">
        <v>116</v>
      </c>
      <c r="K12" s="254" t="s">
        <v>140</v>
      </c>
      <c r="L12" s="100" t="s">
        <v>141</v>
      </c>
      <c r="M12" s="308" t="s">
        <v>142</v>
      </c>
      <c r="N12" s="197"/>
      <c r="O12" s="197"/>
      <c r="P12" s="197"/>
      <c r="Q12" s="197"/>
      <c r="R12" s="197"/>
      <c r="S12" s="273"/>
    </row>
    <row r="13" spans="1:25" ht="21.75" customHeight="1" x14ac:dyDescent="0.35">
      <c r="A13" s="271">
        <v>44677</v>
      </c>
      <c r="B13" s="272" t="s">
        <v>39</v>
      </c>
      <c r="C13" s="268">
        <v>805.5</v>
      </c>
      <c r="D13" s="268">
        <v>134.27000000000001</v>
      </c>
      <c r="E13" s="268">
        <v>671.23</v>
      </c>
      <c r="F13" s="305">
        <v>373</v>
      </c>
      <c r="G13" s="305">
        <v>4020</v>
      </c>
      <c r="H13" s="97"/>
      <c r="I13" s="97"/>
      <c r="J13" s="307" t="s">
        <v>116</v>
      </c>
      <c r="K13" s="254" t="s">
        <v>143</v>
      </c>
      <c r="L13" s="100" t="s">
        <v>144</v>
      </c>
      <c r="M13" s="306" t="s">
        <v>145</v>
      </c>
      <c r="N13" s="197"/>
      <c r="O13" s="197"/>
      <c r="P13" s="197"/>
      <c r="Q13" s="197"/>
      <c r="R13" s="197"/>
      <c r="S13" s="273"/>
    </row>
    <row r="14" spans="1:25" ht="18" customHeight="1" x14ac:dyDescent="0.35">
      <c r="A14" s="271">
        <v>44679</v>
      </c>
      <c r="B14" s="272" t="s">
        <v>31</v>
      </c>
      <c r="C14" s="268">
        <v>-3</v>
      </c>
      <c r="D14" s="268">
        <v>0</v>
      </c>
      <c r="E14" s="268">
        <v>-3</v>
      </c>
      <c r="F14" s="305">
        <v>373</v>
      </c>
      <c r="G14" s="305">
        <v>4020</v>
      </c>
      <c r="H14" s="97"/>
      <c r="I14" s="97"/>
      <c r="J14" s="307" t="s">
        <v>116</v>
      </c>
      <c r="K14" s="270" t="s">
        <v>146</v>
      </c>
      <c r="L14" s="100" t="s">
        <v>144</v>
      </c>
      <c r="M14" s="306" t="s">
        <v>146</v>
      </c>
      <c r="N14" s="197"/>
      <c r="O14" s="197"/>
      <c r="P14" s="197"/>
      <c r="Q14" s="197"/>
      <c r="R14" s="197"/>
      <c r="S14" s="273"/>
    </row>
    <row r="15" spans="1:25" ht="18" customHeight="1" x14ac:dyDescent="0.35">
      <c r="A15" s="271"/>
      <c r="B15" s="272"/>
      <c r="C15" s="268"/>
      <c r="D15" s="284"/>
      <c r="E15" s="268"/>
      <c r="F15" s="305"/>
      <c r="G15" s="305"/>
      <c r="H15" s="97"/>
      <c r="I15" s="97"/>
      <c r="J15" s="307"/>
      <c r="K15" s="270"/>
      <c r="L15" s="100"/>
      <c r="M15" s="306"/>
      <c r="N15" s="197"/>
      <c r="O15" s="197"/>
      <c r="P15" s="197"/>
      <c r="Q15" s="197"/>
      <c r="R15" s="197"/>
      <c r="S15" s="273"/>
    </row>
    <row r="16" spans="1:25" ht="20.149999999999999" customHeight="1" thickBot="1" x14ac:dyDescent="0.4">
      <c r="A16" s="103"/>
      <c r="B16" s="272"/>
      <c r="C16" s="274"/>
      <c r="D16" s="284"/>
      <c r="E16" s="275"/>
      <c r="F16" s="276"/>
      <c r="G16" s="276"/>
      <c r="H16" s="61"/>
      <c r="I16" s="125"/>
      <c r="J16" s="309"/>
      <c r="K16" s="270"/>
      <c r="L16" s="127"/>
      <c r="M16" s="310"/>
      <c r="N16" s="197"/>
      <c r="O16" s="197"/>
      <c r="P16" s="197"/>
      <c r="Q16" s="197"/>
      <c r="R16" s="197"/>
      <c r="S16" s="273"/>
    </row>
    <row r="17" spans="1:19" ht="20.149999999999999" customHeight="1" x14ac:dyDescent="0.35">
      <c r="A17" s="103"/>
      <c r="B17" s="272"/>
      <c r="C17" s="277"/>
      <c r="D17" s="284"/>
      <c r="E17" s="275"/>
      <c r="F17" s="276"/>
      <c r="G17" s="276"/>
      <c r="H17" s="61"/>
      <c r="I17" s="61"/>
      <c r="J17" s="307"/>
      <c r="K17" s="270"/>
      <c r="L17" s="127"/>
      <c r="M17" s="311"/>
      <c r="N17" s="197"/>
      <c r="O17" s="197"/>
      <c r="P17" s="197"/>
      <c r="Q17" s="197"/>
      <c r="R17" s="197"/>
      <c r="S17" s="273"/>
    </row>
    <row r="18" spans="1:19" ht="20.149999999999999" customHeight="1" x14ac:dyDescent="0.35">
      <c r="A18" s="278"/>
      <c r="B18" s="272"/>
      <c r="C18" s="279"/>
      <c r="D18" s="284"/>
      <c r="E18" s="279"/>
      <c r="F18" s="280"/>
      <c r="G18" s="280"/>
      <c r="H18" s="281"/>
      <c r="I18" s="125"/>
      <c r="J18" s="307"/>
      <c r="K18" s="270"/>
      <c r="L18" s="127"/>
      <c r="M18" s="311"/>
      <c r="N18" s="197"/>
      <c r="O18" s="197"/>
      <c r="P18" s="197"/>
      <c r="Q18" s="197"/>
      <c r="R18" s="197"/>
      <c r="S18" s="273"/>
    </row>
    <row r="19" spans="1:19" ht="20.149999999999999" customHeight="1" x14ac:dyDescent="0.35">
      <c r="A19" s="282"/>
      <c r="B19" s="272"/>
      <c r="C19" s="283"/>
      <c r="D19" s="284"/>
      <c r="E19" s="285"/>
      <c r="F19" s="286"/>
      <c r="G19" s="286"/>
      <c r="H19" s="287"/>
      <c r="I19" s="288"/>
      <c r="J19" s="307"/>
      <c r="K19" s="270"/>
      <c r="L19" s="289"/>
      <c r="M19" s="312"/>
      <c r="N19" s="197"/>
      <c r="O19" s="197"/>
      <c r="P19" s="197"/>
      <c r="Q19" s="197"/>
      <c r="R19" s="197"/>
      <c r="S19" s="273"/>
    </row>
    <row r="20" spans="1:19" ht="20.149999999999999" customHeight="1" x14ac:dyDescent="0.35">
      <c r="A20" s="282"/>
      <c r="B20" s="272"/>
      <c r="C20" s="283"/>
      <c r="D20" s="284"/>
      <c r="E20" s="285"/>
      <c r="F20" s="286"/>
      <c r="G20" s="286"/>
      <c r="H20" s="287"/>
      <c r="I20" s="288"/>
      <c r="J20" s="307"/>
      <c r="K20" s="270"/>
      <c r="L20" s="289"/>
      <c r="M20" s="312"/>
      <c r="N20" s="197"/>
      <c r="O20" s="197"/>
      <c r="P20" s="197"/>
      <c r="Q20" s="197"/>
      <c r="R20" s="197"/>
      <c r="S20" s="273"/>
    </row>
    <row r="21" spans="1:19" s="249" customFormat="1" ht="20.149999999999999" customHeight="1" x14ac:dyDescent="0.35">
      <c r="A21" s="282"/>
      <c r="B21" s="272"/>
      <c r="C21" s="283"/>
      <c r="D21" s="284"/>
      <c r="E21" s="279"/>
      <c r="F21" s="286"/>
      <c r="G21" s="286"/>
      <c r="H21" s="287"/>
      <c r="I21" s="288"/>
      <c r="J21" s="313"/>
      <c r="K21" s="270"/>
      <c r="L21" s="289"/>
      <c r="M21" s="312"/>
      <c r="S21" s="314"/>
    </row>
    <row r="22" spans="1:19" s="249" customFormat="1" ht="20.149999999999999" customHeight="1" x14ac:dyDescent="0.35">
      <c r="A22" s="282"/>
      <c r="B22" s="272"/>
      <c r="C22" s="283"/>
      <c r="D22" s="284"/>
      <c r="E22" s="285"/>
      <c r="F22" s="286"/>
      <c r="G22" s="286"/>
      <c r="H22" s="287"/>
      <c r="I22" s="288"/>
      <c r="J22" s="313"/>
      <c r="K22" s="270"/>
      <c r="L22" s="289"/>
      <c r="M22" s="312"/>
      <c r="S22" s="314"/>
    </row>
    <row r="23" spans="1:19" ht="20.149999999999999" customHeight="1" x14ac:dyDescent="0.35">
      <c r="A23" s="282"/>
      <c r="B23" s="272"/>
      <c r="C23" s="283"/>
      <c r="D23" s="284"/>
      <c r="E23" s="285"/>
      <c r="F23" s="286"/>
      <c r="G23" s="286"/>
      <c r="H23" s="287"/>
      <c r="I23" s="288"/>
      <c r="J23" s="313"/>
      <c r="K23" s="270"/>
      <c r="L23" s="289"/>
      <c r="M23" s="312"/>
      <c r="N23" s="197"/>
      <c r="O23" s="197"/>
      <c r="P23" s="197"/>
      <c r="Q23" s="197"/>
      <c r="R23" s="197"/>
      <c r="S23" s="273"/>
    </row>
    <row r="24" spans="1:19" ht="20.149999999999999" customHeight="1" x14ac:dyDescent="0.35">
      <c r="A24" s="282"/>
      <c r="B24" s="272"/>
      <c r="C24" s="283"/>
      <c r="D24" s="284"/>
      <c r="E24" s="285"/>
      <c r="F24" s="286"/>
      <c r="G24" s="286"/>
      <c r="H24" s="287"/>
      <c r="I24" s="288"/>
      <c r="J24" s="313"/>
      <c r="K24" s="270"/>
      <c r="L24" s="289"/>
      <c r="M24" s="312"/>
      <c r="N24" s="315"/>
      <c r="O24" s="197"/>
      <c r="P24" s="197"/>
      <c r="Q24" s="197"/>
      <c r="R24" s="197"/>
      <c r="S24" s="273"/>
    </row>
    <row r="25" spans="1:19" s="316" customFormat="1" ht="20.149999999999999" customHeight="1" thickBot="1" x14ac:dyDescent="0.4">
      <c r="A25" s="282"/>
      <c r="B25" s="272"/>
      <c r="C25" s="283"/>
      <c r="D25" s="284"/>
      <c r="E25" s="285"/>
      <c r="F25" s="286"/>
      <c r="G25" s="286"/>
      <c r="H25" s="287"/>
      <c r="I25" s="288"/>
      <c r="J25" s="313"/>
      <c r="K25" s="270"/>
      <c r="L25" s="289"/>
      <c r="M25" s="310"/>
      <c r="S25" s="317"/>
    </row>
    <row r="26" spans="1:19" ht="20.149999999999999" customHeight="1" x14ac:dyDescent="0.35">
      <c r="A26" s="282"/>
      <c r="B26" s="272"/>
      <c r="C26" s="283"/>
      <c r="D26" s="284"/>
      <c r="E26" s="285"/>
      <c r="F26" s="286"/>
      <c r="G26" s="286"/>
      <c r="H26" s="287"/>
      <c r="I26" s="288"/>
      <c r="J26" s="313"/>
      <c r="K26" s="270"/>
      <c r="L26" s="289"/>
      <c r="M26" s="312"/>
      <c r="N26" s="197"/>
      <c r="O26" s="197"/>
      <c r="P26" s="197"/>
      <c r="Q26" s="197"/>
      <c r="R26" s="197"/>
      <c r="S26" s="273"/>
    </row>
    <row r="27" spans="1:19" ht="20.149999999999999" customHeight="1" x14ac:dyDescent="0.35">
      <c r="A27" s="282"/>
      <c r="B27" s="272"/>
      <c r="C27" s="285"/>
      <c r="D27" s="284"/>
      <c r="E27" s="285"/>
      <c r="F27" s="286"/>
      <c r="G27" s="286"/>
      <c r="H27" s="287"/>
      <c r="I27" s="288"/>
      <c r="J27" s="313"/>
      <c r="K27" s="270"/>
      <c r="L27" s="289"/>
      <c r="M27" s="312"/>
      <c r="N27" s="197"/>
      <c r="O27" s="197"/>
      <c r="P27" s="197"/>
      <c r="Q27" s="197"/>
      <c r="R27" s="197"/>
      <c r="S27" s="273"/>
    </row>
    <row r="28" spans="1:19" ht="20.149999999999999" customHeight="1" x14ac:dyDescent="0.35">
      <c r="A28" s="282"/>
      <c r="B28" s="272"/>
      <c r="C28" s="283"/>
      <c r="D28" s="284"/>
      <c r="E28" s="285"/>
      <c r="F28" s="286"/>
      <c r="G28" s="286"/>
      <c r="H28" s="318"/>
      <c r="I28" s="288"/>
      <c r="J28" s="313"/>
      <c r="K28" s="270"/>
      <c r="L28" s="289"/>
      <c r="M28" s="312"/>
      <c r="N28" s="197"/>
      <c r="O28" s="197"/>
      <c r="P28" s="197"/>
      <c r="Q28" s="197"/>
      <c r="R28" s="197"/>
      <c r="S28" s="273"/>
    </row>
    <row r="29" spans="1:19" ht="20.149999999999999" customHeight="1" thickBot="1" x14ac:dyDescent="0.35">
      <c r="A29" s="410" t="s">
        <v>34</v>
      </c>
      <c r="B29" s="419"/>
      <c r="C29" s="290">
        <f>SUM(C11:C28)</f>
        <v>1530.5</v>
      </c>
      <c r="D29" s="290">
        <f>SUM(D11:D28)</f>
        <v>250.44</v>
      </c>
      <c r="E29" s="290">
        <f>SUM(E11:E28)</f>
        <v>1280.06</v>
      </c>
      <c r="F29" s="286"/>
      <c r="G29" s="286"/>
      <c r="H29" s="115"/>
      <c r="I29" s="130"/>
      <c r="J29" s="116"/>
      <c r="K29" s="116"/>
      <c r="L29" s="117"/>
      <c r="M29" s="319"/>
      <c r="N29" s="197"/>
      <c r="O29" s="197"/>
      <c r="P29" s="197"/>
      <c r="Q29" s="197"/>
      <c r="R29" s="197"/>
      <c r="S29" s="197"/>
    </row>
    <row r="31" spans="1:19" ht="13" x14ac:dyDescent="0.3">
      <c r="B31" s="461" t="s">
        <v>35</v>
      </c>
      <c r="C31" s="462"/>
    </row>
    <row r="32" spans="1:19" x14ac:dyDescent="0.25">
      <c r="B32" s="119" t="s">
        <v>36</v>
      </c>
      <c r="C32" s="291" t="s">
        <v>37</v>
      </c>
    </row>
    <row r="33" spans="2:3" x14ac:dyDescent="0.25">
      <c r="B33" s="119" t="s">
        <v>31</v>
      </c>
      <c r="C33" s="291" t="s">
        <v>38</v>
      </c>
    </row>
    <row r="34" spans="2:3" x14ac:dyDescent="0.25">
      <c r="B34" s="119" t="s">
        <v>39</v>
      </c>
      <c r="C34" s="291" t="s">
        <v>40</v>
      </c>
    </row>
    <row r="35" spans="2:3" x14ac:dyDescent="0.25">
      <c r="B35" s="119" t="s">
        <v>97</v>
      </c>
      <c r="C35" s="291" t="s">
        <v>98</v>
      </c>
    </row>
    <row r="36" spans="2:3" x14ac:dyDescent="0.25">
      <c r="B36" s="100" t="s">
        <v>33</v>
      </c>
      <c r="C36" s="292" t="s">
        <v>41</v>
      </c>
    </row>
    <row r="39" spans="2:3" ht="13" x14ac:dyDescent="0.3">
      <c r="B39" s="470"/>
      <c r="C39" s="470"/>
    </row>
  </sheetData>
  <mergeCells count="2">
    <mergeCell ref="B31:C31"/>
    <mergeCell ref="B39:C39"/>
  </mergeCells>
  <conditionalFormatting sqref="I16:J16 I24:I28 I18:J21 J23:J28">
    <cfRule type="expression" priority="29" stopIfTrue="1">
      <formula>AND(SUM($O16:$S16)&gt;0,NOT(ISBLANK(I16)))</formula>
    </cfRule>
    <cfRule type="expression" dxfId="288" priority="30" stopIfTrue="1">
      <formula>SUM($O16:$S16)&gt;0</formula>
    </cfRule>
  </conditionalFormatting>
  <conditionalFormatting sqref="B1:D1 B3:D3 C16:C20 C24:C26 C28">
    <cfRule type="expression" dxfId="287" priority="31" stopIfTrue="1">
      <formula>ISBLANK(B1)</formula>
    </cfRule>
  </conditionalFormatting>
  <conditionalFormatting sqref="L16">
    <cfRule type="expression" dxfId="286" priority="32" stopIfTrue="1">
      <formula>AND(NOT(ISBLANK($C16)),ISBLANK(L16))</formula>
    </cfRule>
  </conditionalFormatting>
  <conditionalFormatting sqref="A16:A21 A24:A28">
    <cfRule type="expression" dxfId="285" priority="33" stopIfTrue="1">
      <formula>AND(NOT(ISBLANK(C16)),ISBLANK(A16))</formula>
    </cfRule>
  </conditionalFormatting>
  <conditionalFormatting sqref="C5">
    <cfRule type="expression" dxfId="284" priority="28" stopIfTrue="1">
      <formula>ISBLANK(C5)</formula>
    </cfRule>
  </conditionalFormatting>
  <conditionalFormatting sqref="L17">
    <cfRule type="expression" dxfId="283" priority="27" stopIfTrue="1">
      <formula>AND(NOT(ISBLANK($C17)),ISBLANK(L17))</formula>
    </cfRule>
  </conditionalFormatting>
  <conditionalFormatting sqref="L18:M21 M24 M26:M28">
    <cfRule type="expression" dxfId="282" priority="26" stopIfTrue="1">
      <formula>AND(NOT(ISBLANK($C18)),ISBLANK(L18))</formula>
    </cfRule>
  </conditionalFormatting>
  <conditionalFormatting sqref="I23">
    <cfRule type="expression" priority="22" stopIfTrue="1">
      <formula>AND(SUM($O23:$S23)&gt;0,NOT(ISBLANK(I23)))</formula>
    </cfRule>
    <cfRule type="expression" dxfId="281" priority="23" stopIfTrue="1">
      <formula>SUM($O23:$S23)&gt;0</formula>
    </cfRule>
  </conditionalFormatting>
  <conditionalFormatting sqref="C23">
    <cfRule type="expression" dxfId="280" priority="24" stopIfTrue="1">
      <formula>ISBLANK(C23)</formula>
    </cfRule>
  </conditionalFormatting>
  <conditionalFormatting sqref="A23">
    <cfRule type="expression" dxfId="279" priority="25" stopIfTrue="1">
      <formula>AND(NOT(ISBLANK(C23)),ISBLANK(A23))</formula>
    </cfRule>
  </conditionalFormatting>
  <conditionalFormatting sqref="L23:M23">
    <cfRule type="expression" dxfId="278" priority="21" stopIfTrue="1">
      <formula>AND(NOT(ISBLANK($C23)),ISBLANK(L23))</formula>
    </cfRule>
  </conditionalFormatting>
  <conditionalFormatting sqref="L24:L28">
    <cfRule type="expression" dxfId="277" priority="20" stopIfTrue="1">
      <formula>AND(NOT(ISBLANK($C24)),ISBLANK(L24))</formula>
    </cfRule>
  </conditionalFormatting>
  <conditionalFormatting sqref="E18">
    <cfRule type="expression" dxfId="276" priority="19" stopIfTrue="1">
      <formula>ISBLANK(E18)</formula>
    </cfRule>
  </conditionalFormatting>
  <conditionalFormatting sqref="J17">
    <cfRule type="expression" priority="17" stopIfTrue="1">
      <formula>AND(SUM($O17:$S17)&gt;0,NOT(ISBLANK(J17)))</formula>
    </cfRule>
    <cfRule type="expression" dxfId="275" priority="18" stopIfTrue="1">
      <formula>SUM($O17:$S17)&gt;0</formula>
    </cfRule>
  </conditionalFormatting>
  <conditionalFormatting sqref="M17">
    <cfRule type="expression" dxfId="274" priority="16" stopIfTrue="1">
      <formula>AND(NOT(ISBLANK($C17)),ISBLANK(M17))</formula>
    </cfRule>
  </conditionalFormatting>
  <conditionalFormatting sqref="J12">
    <cfRule type="expression" priority="14" stopIfTrue="1">
      <formula>AND(SUM($O12:$S12)&gt;0,NOT(ISBLANK(J12)))</formula>
    </cfRule>
    <cfRule type="expression" dxfId="273" priority="15" stopIfTrue="1">
      <formula>SUM($O12:$S12)&gt;0</formula>
    </cfRule>
  </conditionalFormatting>
  <conditionalFormatting sqref="J15">
    <cfRule type="expression" priority="12" stopIfTrue="1">
      <formula>AND(SUM($O15:$S15)&gt;0,NOT(ISBLANK(J15)))</formula>
    </cfRule>
    <cfRule type="expression" dxfId="272" priority="13" stopIfTrue="1">
      <formula>SUM($O15:$S15)&gt;0</formula>
    </cfRule>
  </conditionalFormatting>
  <conditionalFormatting sqref="I22:J22">
    <cfRule type="expression" priority="8" stopIfTrue="1">
      <formula>AND(SUM($O22:$S22)&gt;0,NOT(ISBLANK(I22)))</formula>
    </cfRule>
    <cfRule type="expression" dxfId="271" priority="9" stopIfTrue="1">
      <formula>SUM($O22:$S22)&gt;0</formula>
    </cfRule>
  </conditionalFormatting>
  <conditionalFormatting sqref="C22">
    <cfRule type="expression" dxfId="270" priority="10" stopIfTrue="1">
      <formula>ISBLANK(C22)</formula>
    </cfRule>
  </conditionalFormatting>
  <conditionalFormatting sqref="A22">
    <cfRule type="expression" dxfId="269" priority="11" stopIfTrue="1">
      <formula>AND(NOT(ISBLANK(C22)),ISBLANK(A22))</formula>
    </cfRule>
  </conditionalFormatting>
  <conditionalFormatting sqref="L22:M22">
    <cfRule type="expression" dxfId="268" priority="7" stopIfTrue="1">
      <formula>AND(NOT(ISBLANK($C22)),ISBLANK(L22))</formula>
    </cfRule>
  </conditionalFormatting>
  <conditionalFormatting sqref="E21">
    <cfRule type="expression" dxfId="267" priority="6" stopIfTrue="1">
      <formula>AND(NOT(ISBLANK(D21)),ISBLANK(E21),C21="S")</formula>
    </cfRule>
  </conditionalFormatting>
  <conditionalFormatting sqref="C21">
    <cfRule type="expression" dxfId="266" priority="5" stopIfTrue="1">
      <formula>ISBLANK(C21)</formula>
    </cfRule>
  </conditionalFormatting>
  <conditionalFormatting sqref="J11">
    <cfRule type="expression" priority="3" stopIfTrue="1">
      <formula>AND(SUM($O11:$S11)&gt;0,NOT(ISBLANK(J11)))</formula>
    </cfRule>
    <cfRule type="expression" dxfId="265" priority="4" stopIfTrue="1">
      <formula>SUM($O11:$S11)&gt;0</formula>
    </cfRule>
  </conditionalFormatting>
  <conditionalFormatting sqref="J13:J14">
    <cfRule type="expression" priority="1" stopIfTrue="1">
      <formula>AND(SUM($O13:$S13)&gt;0,NOT(ISBLANK(J13)))</formula>
    </cfRule>
    <cfRule type="expression" dxfId="264" priority="2" stopIfTrue="1">
      <formula>SUM($O13:$S13)&gt;0</formula>
    </cfRule>
  </conditionalFormatting>
  <dataValidations count="1">
    <dataValidation type="date" allowBlank="1" showInputMessage="1" showErrorMessage="1" sqref="C5" xr:uid="{AB0035D1-6E7D-48C8-B1B6-67BA91C34B18}">
      <formula1>NOW()-120</formula1>
      <formula2>NOW()</formula2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BE037-891C-40FD-897E-A2570EA055F7}">
  <sheetPr>
    <tabColor rgb="FF00B0F0"/>
  </sheetPr>
  <dimension ref="A1:Y35"/>
  <sheetViews>
    <sheetView workbookViewId="0">
      <selection activeCell="A5" sqref="A5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5" width="15.7265625" style="253" customWidth="1"/>
    <col min="6" max="6" width="13.453125" style="254" customWidth="1"/>
    <col min="7" max="7" width="9" style="254" customWidth="1"/>
    <col min="8" max="8" width="11.26953125" bestFit="1" customWidth="1"/>
    <col min="9" max="9" width="0.7265625" customWidth="1"/>
    <col min="10" max="10" width="38.26953125" style="254" customWidth="1"/>
    <col min="11" max="11" width="50.7265625" style="254" customWidth="1"/>
    <col min="12" max="12" width="34.453125" bestFit="1" customWidth="1"/>
    <col min="13" max="13" width="47.7265625" customWidth="1"/>
    <col min="15" max="18" width="0" hidden="1" customWidth="1" outlineLevel="1"/>
    <col min="19" max="19" width="9.1796875" collapsed="1"/>
  </cols>
  <sheetData>
    <row r="1" spans="1:25" ht="36.75" customHeight="1" x14ac:dyDescent="0.3">
      <c r="A1" s="76" t="s">
        <v>0</v>
      </c>
      <c r="B1" s="423" t="s">
        <v>103</v>
      </c>
      <c r="C1" s="424"/>
      <c r="D1" s="424"/>
      <c r="E1" s="250"/>
      <c r="F1" s="251"/>
      <c r="G1" s="251"/>
      <c r="H1" s="77"/>
      <c r="I1" s="77"/>
      <c r="J1" s="251"/>
      <c r="K1" s="252"/>
      <c r="L1" s="78"/>
      <c r="M1" s="79"/>
    </row>
    <row r="2" spans="1:25" x14ac:dyDescent="0.25">
      <c r="A2" s="80"/>
      <c r="M2" s="81"/>
    </row>
    <row r="3" spans="1:25" ht="17.25" customHeight="1" x14ac:dyDescent="0.3">
      <c r="A3" s="82" t="s">
        <v>2</v>
      </c>
      <c r="B3" s="423" t="s">
        <v>234</v>
      </c>
      <c r="C3" s="424"/>
      <c r="D3" s="424"/>
      <c r="E3" s="255"/>
      <c r="F3" s="256"/>
      <c r="G3" s="256"/>
      <c r="H3" s="83"/>
      <c r="I3" s="83"/>
      <c r="J3" s="256"/>
      <c r="M3" s="81"/>
    </row>
    <row r="4" spans="1:25" ht="18" customHeight="1" x14ac:dyDescent="0.25">
      <c r="A4" s="80"/>
      <c r="F4" s="360"/>
      <c r="M4" s="81"/>
    </row>
    <row r="5" spans="1:25" ht="17.25" customHeight="1" x14ac:dyDescent="0.3">
      <c r="A5" s="84" t="s">
        <v>3</v>
      </c>
      <c r="B5" s="85" t="s">
        <v>4</v>
      </c>
      <c r="C5" s="257">
        <v>44662</v>
      </c>
      <c r="D5" s="258" t="s">
        <v>147</v>
      </c>
      <c r="E5" s="320"/>
      <c r="F5" s="259"/>
      <c r="G5" s="260"/>
      <c r="H5" s="87"/>
      <c r="I5" s="87"/>
      <c r="J5" s="260"/>
      <c r="M5" s="81"/>
    </row>
    <row r="6" spans="1:25" x14ac:dyDescent="0.25">
      <c r="A6" s="80"/>
      <c r="C6" s="261"/>
      <c r="D6" s="261"/>
      <c r="M6" s="81"/>
    </row>
    <row r="7" spans="1:25" x14ac:dyDescent="0.25">
      <c r="A7" s="80"/>
      <c r="M7" s="81"/>
    </row>
    <row r="8" spans="1:25" ht="13" x14ac:dyDescent="0.3">
      <c r="A8" s="422" t="s">
        <v>6</v>
      </c>
      <c r="B8" s="88" t="s">
        <v>7</v>
      </c>
      <c r="C8" s="262" t="s">
        <v>8</v>
      </c>
      <c r="D8" s="262" t="s">
        <v>7</v>
      </c>
      <c r="E8" s="262" t="s">
        <v>10</v>
      </c>
      <c r="F8" s="421" t="s">
        <v>11</v>
      </c>
      <c r="G8" s="425"/>
      <c r="H8" s="425"/>
      <c r="I8" s="422"/>
      <c r="J8" s="263" t="s">
        <v>12</v>
      </c>
      <c r="K8" s="264" t="s">
        <v>13</v>
      </c>
      <c r="L8" s="89" t="s">
        <v>14</v>
      </c>
      <c r="M8" s="303" t="s">
        <v>15</v>
      </c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</row>
    <row r="9" spans="1:25" ht="24" customHeight="1" x14ac:dyDescent="0.3">
      <c r="A9" s="91" t="s">
        <v>16</v>
      </c>
      <c r="B9" s="92" t="s">
        <v>17</v>
      </c>
      <c r="C9" s="265" t="s">
        <v>113</v>
      </c>
      <c r="D9" s="265" t="s">
        <v>114</v>
      </c>
      <c r="E9" s="265" t="s">
        <v>115</v>
      </c>
      <c r="F9" s="426"/>
      <c r="G9" s="427"/>
      <c r="H9" s="427"/>
      <c r="I9" s="428"/>
      <c r="J9" s="266" t="s">
        <v>20</v>
      </c>
      <c r="K9" s="267" t="s">
        <v>21</v>
      </c>
      <c r="L9" s="93"/>
      <c r="M9" s="304" t="s">
        <v>22</v>
      </c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</row>
    <row r="10" spans="1:25" ht="26.25" customHeight="1" x14ac:dyDescent="0.3">
      <c r="A10" s="95" t="s">
        <v>23</v>
      </c>
      <c r="B10" s="96" t="s">
        <v>24</v>
      </c>
      <c r="C10" s="268" t="s">
        <v>25</v>
      </c>
      <c r="D10" s="268"/>
      <c r="E10" s="268" t="s">
        <v>25</v>
      </c>
      <c r="F10" s="321" t="s">
        <v>26</v>
      </c>
      <c r="G10" s="321" t="s">
        <v>27</v>
      </c>
      <c r="H10" s="322" t="s">
        <v>28</v>
      </c>
      <c r="I10" s="322"/>
      <c r="J10" s="269" t="s">
        <v>29</v>
      </c>
      <c r="K10" s="270"/>
      <c r="L10" s="100"/>
      <c r="M10" s="306"/>
    </row>
    <row r="11" spans="1:25" ht="26.25" customHeight="1" x14ac:dyDescent="0.3">
      <c r="A11" s="323">
        <v>44663</v>
      </c>
      <c r="B11" s="324" t="s">
        <v>31</v>
      </c>
      <c r="C11" s="268">
        <v>8.7899999999999991</v>
      </c>
      <c r="D11" s="268">
        <v>0</v>
      </c>
      <c r="E11" s="268">
        <v>8.7899999999999991</v>
      </c>
      <c r="F11" s="361">
        <v>376</v>
      </c>
      <c r="G11" s="321">
        <v>4020</v>
      </c>
      <c r="H11" s="322"/>
      <c r="I11" s="322"/>
      <c r="J11" s="267" t="s">
        <v>117</v>
      </c>
      <c r="K11" s="254" t="s">
        <v>235</v>
      </c>
      <c r="L11" s="100" t="s">
        <v>148</v>
      </c>
      <c r="M11" s="306" t="s">
        <v>149</v>
      </c>
    </row>
    <row r="12" spans="1:25" ht="26.25" customHeight="1" x14ac:dyDescent="0.3">
      <c r="A12" s="323">
        <v>44663</v>
      </c>
      <c r="B12" s="325" t="s">
        <v>88</v>
      </c>
      <c r="C12" s="268">
        <v>42.04</v>
      </c>
      <c r="D12" s="268">
        <v>0</v>
      </c>
      <c r="E12" s="268">
        <v>42.04</v>
      </c>
      <c r="F12" s="361">
        <v>376</v>
      </c>
      <c r="G12" s="321">
        <v>4020</v>
      </c>
      <c r="H12" s="322"/>
      <c r="I12" s="322"/>
      <c r="J12" s="267" t="s">
        <v>117</v>
      </c>
      <c r="K12" s="254" t="s">
        <v>236</v>
      </c>
      <c r="L12" s="100" t="s">
        <v>148</v>
      </c>
      <c r="M12" s="306" t="s">
        <v>150</v>
      </c>
    </row>
    <row r="13" spans="1:25" ht="26.25" customHeight="1" x14ac:dyDescent="0.3">
      <c r="A13" s="323">
        <v>44664</v>
      </c>
      <c r="B13" s="325" t="s">
        <v>151</v>
      </c>
      <c r="C13" s="268">
        <v>10</v>
      </c>
      <c r="D13" s="268">
        <v>0</v>
      </c>
      <c r="E13" s="268">
        <v>10</v>
      </c>
      <c r="F13" s="361">
        <v>376</v>
      </c>
      <c r="G13" s="321">
        <v>4020</v>
      </c>
      <c r="H13" s="322"/>
      <c r="I13" s="322"/>
      <c r="J13" s="267" t="s">
        <v>117</v>
      </c>
      <c r="K13" s="254" t="s">
        <v>152</v>
      </c>
      <c r="L13" s="100" t="s">
        <v>153</v>
      </c>
      <c r="M13" s="306" t="s">
        <v>154</v>
      </c>
    </row>
    <row r="14" spans="1:25" ht="26.25" customHeight="1" x14ac:dyDescent="0.3">
      <c r="A14" s="323">
        <v>44664</v>
      </c>
      <c r="B14" s="325" t="s">
        <v>151</v>
      </c>
      <c r="C14" s="268">
        <v>50</v>
      </c>
      <c r="D14" s="268">
        <v>0</v>
      </c>
      <c r="E14" s="268">
        <v>50</v>
      </c>
      <c r="F14" s="361">
        <v>376</v>
      </c>
      <c r="G14" s="321">
        <v>4020</v>
      </c>
      <c r="H14" s="322"/>
      <c r="I14" s="322"/>
      <c r="J14" s="267" t="s">
        <v>117</v>
      </c>
      <c r="K14" s="254" t="s">
        <v>152</v>
      </c>
      <c r="L14" s="100" t="s">
        <v>153</v>
      </c>
      <c r="M14" s="306" t="s">
        <v>154</v>
      </c>
    </row>
    <row r="15" spans="1:25" ht="26.25" customHeight="1" x14ac:dyDescent="0.3">
      <c r="A15" s="323">
        <v>44664</v>
      </c>
      <c r="B15" s="325" t="s">
        <v>39</v>
      </c>
      <c r="C15" s="268">
        <v>17.8</v>
      </c>
      <c r="D15" s="268">
        <v>2.97</v>
      </c>
      <c r="E15" s="268">
        <v>14.83</v>
      </c>
      <c r="F15" s="361">
        <v>376</v>
      </c>
      <c r="G15" s="321">
        <v>4020</v>
      </c>
      <c r="H15" s="322"/>
      <c r="I15" s="322"/>
      <c r="J15" s="267" t="s">
        <v>117</v>
      </c>
      <c r="K15" s="254" t="s">
        <v>237</v>
      </c>
      <c r="L15" s="100" t="s">
        <v>155</v>
      </c>
      <c r="M15" s="100" t="s">
        <v>156</v>
      </c>
    </row>
    <row r="16" spans="1:25" ht="26.25" customHeight="1" x14ac:dyDescent="0.3">
      <c r="A16" s="323">
        <v>44664</v>
      </c>
      <c r="B16" s="325" t="s">
        <v>88</v>
      </c>
      <c r="C16" s="268">
        <v>10.4</v>
      </c>
      <c r="D16" s="268">
        <v>0</v>
      </c>
      <c r="E16" s="268">
        <v>10.4</v>
      </c>
      <c r="F16" s="361">
        <v>376</v>
      </c>
      <c r="G16" s="321">
        <v>4020</v>
      </c>
      <c r="H16" s="322"/>
      <c r="I16" s="322"/>
      <c r="J16" s="267" t="s">
        <v>117</v>
      </c>
      <c r="K16" s="254" t="s">
        <v>235</v>
      </c>
      <c r="L16" s="100" t="s">
        <v>157</v>
      </c>
      <c r="M16" s="306" t="s">
        <v>150</v>
      </c>
    </row>
    <row r="17" spans="1:19" ht="26.25" customHeight="1" x14ac:dyDescent="0.3">
      <c r="A17" s="323">
        <v>44664</v>
      </c>
      <c r="B17" s="325" t="s">
        <v>33</v>
      </c>
      <c r="C17" s="268">
        <v>2.95</v>
      </c>
      <c r="D17" s="268">
        <v>0</v>
      </c>
      <c r="E17" s="268">
        <v>2.95</v>
      </c>
      <c r="F17" s="361">
        <v>376</v>
      </c>
      <c r="G17" s="321">
        <v>4020</v>
      </c>
      <c r="H17" s="322"/>
      <c r="I17" s="322"/>
      <c r="J17" s="267" t="s">
        <v>117</v>
      </c>
      <c r="K17" s="254" t="s">
        <v>235</v>
      </c>
      <c r="L17" s="100" t="s">
        <v>157</v>
      </c>
      <c r="M17" s="306" t="s">
        <v>150</v>
      </c>
    </row>
    <row r="18" spans="1:19" ht="26.25" customHeight="1" x14ac:dyDescent="0.3">
      <c r="A18" s="323">
        <v>44664</v>
      </c>
      <c r="B18" s="325" t="s">
        <v>33</v>
      </c>
      <c r="C18" s="268">
        <v>5.4</v>
      </c>
      <c r="D18" s="268">
        <v>0</v>
      </c>
      <c r="E18" s="268">
        <v>5.4</v>
      </c>
      <c r="F18" s="361">
        <v>376</v>
      </c>
      <c r="G18" s="321">
        <v>4020</v>
      </c>
      <c r="H18" s="322"/>
      <c r="I18" s="322"/>
      <c r="J18" s="267" t="s">
        <v>117</v>
      </c>
      <c r="K18" s="254" t="s">
        <v>235</v>
      </c>
      <c r="L18" s="100" t="s">
        <v>157</v>
      </c>
      <c r="M18" s="306" t="s">
        <v>150</v>
      </c>
    </row>
    <row r="19" spans="1:19" ht="26.25" customHeight="1" x14ac:dyDescent="0.3">
      <c r="A19" s="323">
        <v>44664</v>
      </c>
      <c r="B19" s="325" t="s">
        <v>88</v>
      </c>
      <c r="C19" s="268">
        <v>9.6999999999999993</v>
      </c>
      <c r="D19" s="268">
        <v>0</v>
      </c>
      <c r="E19" s="268">
        <v>9.6999999999999993</v>
      </c>
      <c r="F19" s="361">
        <v>376</v>
      </c>
      <c r="G19" s="321">
        <v>4020</v>
      </c>
      <c r="H19" s="322"/>
      <c r="I19" s="322"/>
      <c r="J19" s="267" t="s">
        <v>117</v>
      </c>
      <c r="K19" s="254" t="s">
        <v>238</v>
      </c>
      <c r="L19" s="100" t="s">
        <v>158</v>
      </c>
      <c r="M19" s="306" t="s">
        <v>159</v>
      </c>
    </row>
    <row r="20" spans="1:19" ht="26.25" customHeight="1" x14ac:dyDescent="0.3">
      <c r="A20" s="323">
        <v>44664</v>
      </c>
      <c r="B20" s="325" t="s">
        <v>84</v>
      </c>
      <c r="C20" s="268">
        <v>6.3</v>
      </c>
      <c r="D20" s="268">
        <v>1.25</v>
      </c>
      <c r="E20" s="268">
        <v>5.05</v>
      </c>
      <c r="F20" s="361">
        <v>376</v>
      </c>
      <c r="G20" s="321">
        <v>4020</v>
      </c>
      <c r="H20" s="322"/>
      <c r="I20" s="322"/>
      <c r="J20" s="267" t="s">
        <v>117</v>
      </c>
      <c r="K20" s="254" t="s">
        <v>238</v>
      </c>
      <c r="L20" s="100" t="s">
        <v>158</v>
      </c>
      <c r="M20" s="306" t="s">
        <v>159</v>
      </c>
    </row>
    <row r="21" spans="1:19" ht="26.25" customHeight="1" x14ac:dyDescent="0.3">
      <c r="A21" s="323">
        <v>44676</v>
      </c>
      <c r="B21" s="325" t="s">
        <v>151</v>
      </c>
      <c r="C21" s="268">
        <v>9.99</v>
      </c>
      <c r="D21" s="268">
        <v>0</v>
      </c>
      <c r="E21" s="268">
        <v>9.99</v>
      </c>
      <c r="F21" s="361">
        <v>376</v>
      </c>
      <c r="G21" s="321">
        <v>4020</v>
      </c>
      <c r="H21" s="322"/>
      <c r="I21" s="322"/>
      <c r="J21" s="267" t="s">
        <v>117</v>
      </c>
      <c r="K21" s="254" t="s">
        <v>239</v>
      </c>
      <c r="L21" s="100" t="s">
        <v>160</v>
      </c>
      <c r="M21" s="306" t="s">
        <v>161</v>
      </c>
    </row>
    <row r="22" spans="1:19" ht="26.25" customHeight="1" x14ac:dyDescent="0.3">
      <c r="A22" s="323">
        <v>44676</v>
      </c>
      <c r="B22" s="325" t="s">
        <v>151</v>
      </c>
      <c r="C22" s="268">
        <v>25</v>
      </c>
      <c r="D22" s="268">
        <v>0</v>
      </c>
      <c r="E22" s="268">
        <v>25</v>
      </c>
      <c r="F22" s="361">
        <v>376</v>
      </c>
      <c r="G22" s="321">
        <v>4020</v>
      </c>
      <c r="H22" s="322"/>
      <c r="I22" s="322"/>
      <c r="J22" s="267" t="s">
        <v>117</v>
      </c>
      <c r="K22" s="254" t="s">
        <v>239</v>
      </c>
      <c r="L22" s="100" t="s">
        <v>162</v>
      </c>
      <c r="M22" s="306" t="s">
        <v>161</v>
      </c>
    </row>
    <row r="23" spans="1:19" ht="26.25" customHeight="1" x14ac:dyDescent="0.3">
      <c r="A23" s="323">
        <v>44677</v>
      </c>
      <c r="B23" s="325" t="s">
        <v>151</v>
      </c>
      <c r="C23" s="268">
        <v>10</v>
      </c>
      <c r="D23" s="268">
        <v>0</v>
      </c>
      <c r="E23" s="268">
        <v>10</v>
      </c>
      <c r="F23" s="361">
        <v>376</v>
      </c>
      <c r="G23" s="321">
        <v>4020</v>
      </c>
      <c r="H23" s="322"/>
      <c r="I23" s="322"/>
      <c r="J23" s="267" t="s">
        <v>117</v>
      </c>
      <c r="K23" s="254" t="s">
        <v>240</v>
      </c>
      <c r="L23" s="100" t="s">
        <v>163</v>
      </c>
      <c r="M23" s="306" t="s">
        <v>164</v>
      </c>
    </row>
    <row r="24" spans="1:19" ht="26.25" customHeight="1" x14ac:dyDescent="0.3">
      <c r="A24" s="323">
        <v>44680</v>
      </c>
      <c r="B24" s="325" t="s">
        <v>151</v>
      </c>
      <c r="C24" s="268">
        <v>-10</v>
      </c>
      <c r="D24" s="268">
        <v>0</v>
      </c>
      <c r="E24" s="268">
        <v>-10</v>
      </c>
      <c r="F24" s="361">
        <v>376</v>
      </c>
      <c r="G24" s="321">
        <v>4020</v>
      </c>
      <c r="H24" s="322"/>
      <c r="I24" s="322"/>
      <c r="J24" s="267" t="s">
        <v>117</v>
      </c>
      <c r="K24" s="254" t="s">
        <v>241</v>
      </c>
      <c r="L24" s="100" t="s">
        <v>163</v>
      </c>
      <c r="M24" s="306" t="s">
        <v>164</v>
      </c>
    </row>
    <row r="25" spans="1:19" ht="20.149999999999999" customHeight="1" thickBot="1" x14ac:dyDescent="0.35">
      <c r="A25" s="420" t="s">
        <v>34</v>
      </c>
      <c r="B25" s="429"/>
      <c r="C25" s="290">
        <f>SUM(C11:C24)</f>
        <v>198.37</v>
      </c>
      <c r="D25" s="290">
        <f>SUM(D11:D24)</f>
        <v>4.2200000000000006</v>
      </c>
      <c r="E25" s="290">
        <f>SUM(E11:E24)</f>
        <v>194.15</v>
      </c>
      <c r="F25" s="286">
        <v>371</v>
      </c>
      <c r="G25" s="286">
        <v>4020</v>
      </c>
      <c r="H25" s="115"/>
      <c r="I25" s="130"/>
      <c r="J25" s="116"/>
      <c r="K25" s="116"/>
      <c r="L25" s="117"/>
      <c r="M25" s="319"/>
      <c r="N25" s="197"/>
      <c r="O25" s="197"/>
      <c r="P25" s="197"/>
      <c r="Q25" s="197"/>
      <c r="R25" s="197"/>
      <c r="S25" s="197"/>
    </row>
    <row r="27" spans="1:19" ht="13" x14ac:dyDescent="0.3">
      <c r="B27" s="461" t="s">
        <v>35</v>
      </c>
      <c r="C27" s="462"/>
    </row>
    <row r="28" spans="1:19" x14ac:dyDescent="0.25">
      <c r="B28" s="119" t="s">
        <v>36</v>
      </c>
      <c r="C28" s="291" t="s">
        <v>37</v>
      </c>
    </row>
    <row r="29" spans="1:19" x14ac:dyDescent="0.25">
      <c r="B29" s="119" t="s">
        <v>31</v>
      </c>
      <c r="C29" s="291" t="s">
        <v>38</v>
      </c>
    </row>
    <row r="30" spans="1:19" x14ac:dyDescent="0.25">
      <c r="B30" s="119" t="s">
        <v>39</v>
      </c>
      <c r="C30" s="291" t="s">
        <v>40</v>
      </c>
    </row>
    <row r="31" spans="1:19" x14ac:dyDescent="0.25">
      <c r="B31" s="119" t="s">
        <v>97</v>
      </c>
      <c r="C31" s="291" t="s">
        <v>98</v>
      </c>
    </row>
    <row r="32" spans="1:19" x14ac:dyDescent="0.25">
      <c r="B32" s="100" t="s">
        <v>33</v>
      </c>
      <c r="C32" s="292" t="s">
        <v>41</v>
      </c>
    </row>
    <row r="35" spans="2:3" ht="13" x14ac:dyDescent="0.3">
      <c r="B35" s="470"/>
      <c r="C35" s="470"/>
    </row>
  </sheetData>
  <mergeCells count="2">
    <mergeCell ref="B27:C27"/>
    <mergeCell ref="B35:C35"/>
  </mergeCells>
  <conditionalFormatting sqref="B1:D1 B3:D3">
    <cfRule type="expression" dxfId="263" priority="2" stopIfTrue="1">
      <formula>ISBLANK(B1)</formula>
    </cfRule>
  </conditionalFormatting>
  <conditionalFormatting sqref="C5">
    <cfRule type="expression" dxfId="262" priority="1" stopIfTrue="1">
      <formula>ISBLANK(C5)</formula>
    </cfRule>
  </conditionalFormatting>
  <dataValidations count="1">
    <dataValidation type="date" allowBlank="1" showInputMessage="1" showErrorMessage="1" sqref="C5" xr:uid="{FE1A5640-8A87-488D-A0D3-B79DECB2FAE5}">
      <formula1>NOW()-120</formula1>
      <formula2>NOW()</formula2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37"/>
  <sheetViews>
    <sheetView zoomScale="80" zoomScaleNormal="80" workbookViewId="0">
      <selection activeCell="C6" sqref="C6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36.75" customHeight="1" x14ac:dyDescent="0.3">
      <c r="A1" s="76" t="s">
        <v>0</v>
      </c>
      <c r="B1" s="463" t="s">
        <v>1</v>
      </c>
      <c r="C1" s="464"/>
      <c r="D1" s="464"/>
      <c r="E1" s="465"/>
      <c r="F1" s="77"/>
      <c r="G1" s="77"/>
      <c r="H1" s="77"/>
      <c r="I1" s="77"/>
      <c r="J1" s="77"/>
      <c r="K1" s="77"/>
      <c r="L1" s="78"/>
      <c r="M1" s="78"/>
      <c r="N1" s="79"/>
    </row>
    <row r="2" spans="1:26" x14ac:dyDescent="0.25">
      <c r="A2" s="80"/>
      <c r="N2" s="81"/>
    </row>
    <row r="3" spans="1:26" ht="36.75" customHeight="1" x14ac:dyDescent="0.3">
      <c r="A3" s="82" t="s">
        <v>2</v>
      </c>
      <c r="B3" s="463" t="s">
        <v>109</v>
      </c>
      <c r="C3" s="464"/>
      <c r="D3" s="464"/>
      <c r="E3" s="465"/>
      <c r="F3" s="83"/>
      <c r="G3" s="83"/>
      <c r="H3" s="83"/>
      <c r="I3" s="83"/>
      <c r="J3" s="83"/>
      <c r="K3" s="83"/>
      <c r="N3" s="81"/>
    </row>
    <row r="4" spans="1:26" x14ac:dyDescent="0.25">
      <c r="A4" s="80"/>
      <c r="N4" s="81"/>
    </row>
    <row r="5" spans="1:26" ht="36" customHeight="1" x14ac:dyDescent="0.3">
      <c r="A5" s="84" t="s">
        <v>3</v>
      </c>
      <c r="B5" s="85" t="s">
        <v>4</v>
      </c>
      <c r="C5" s="122">
        <v>44662</v>
      </c>
      <c r="D5" s="326" t="s">
        <v>118</v>
      </c>
      <c r="E5" s="293">
        <v>44691</v>
      </c>
      <c r="F5" s="294"/>
      <c r="G5" s="86"/>
      <c r="H5" s="87"/>
      <c r="I5" s="87"/>
      <c r="J5" s="87"/>
      <c r="K5" s="87"/>
      <c r="N5" s="81"/>
    </row>
    <row r="6" spans="1:26" x14ac:dyDescent="0.25">
      <c r="A6" s="80"/>
      <c r="N6" s="81"/>
    </row>
    <row r="7" spans="1:26" x14ac:dyDescent="0.25">
      <c r="A7" s="80"/>
      <c r="N7" s="81"/>
    </row>
    <row r="8" spans="1:26" ht="13" x14ac:dyDescent="0.3">
      <c r="A8" s="357" t="s">
        <v>6</v>
      </c>
      <c r="B8" s="88" t="s">
        <v>7</v>
      </c>
      <c r="C8" s="88" t="s">
        <v>8</v>
      </c>
      <c r="D8" s="88" t="s">
        <v>7</v>
      </c>
      <c r="E8" s="88" t="s">
        <v>9</v>
      </c>
      <c r="F8" s="88" t="s">
        <v>10</v>
      </c>
      <c r="G8" s="461" t="s">
        <v>11</v>
      </c>
      <c r="H8" s="466"/>
      <c r="I8" s="466"/>
      <c r="J8" s="462"/>
      <c r="K8" s="357" t="s">
        <v>12</v>
      </c>
      <c r="L8" s="88" t="s">
        <v>13</v>
      </c>
      <c r="M8" s="89" t="s">
        <v>14</v>
      </c>
      <c r="N8" s="89" t="s">
        <v>15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</row>
    <row r="9" spans="1:26" ht="13" x14ac:dyDescent="0.3">
      <c r="A9" s="91" t="s">
        <v>16</v>
      </c>
      <c r="B9" s="92" t="s">
        <v>17</v>
      </c>
      <c r="C9" s="92" t="s">
        <v>18</v>
      </c>
      <c r="D9" s="92" t="s">
        <v>18</v>
      </c>
      <c r="E9" s="92" t="s">
        <v>19</v>
      </c>
      <c r="F9" s="92" t="s">
        <v>18</v>
      </c>
      <c r="G9" s="467"/>
      <c r="H9" s="468"/>
      <c r="I9" s="468"/>
      <c r="J9" s="469"/>
      <c r="K9" s="91" t="s">
        <v>20</v>
      </c>
      <c r="L9" s="92" t="s">
        <v>21</v>
      </c>
      <c r="M9" s="93"/>
      <c r="N9" s="94" t="s">
        <v>22</v>
      </c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</row>
    <row r="10" spans="1:26" ht="13" x14ac:dyDescent="0.3">
      <c r="A10" s="95" t="s">
        <v>23</v>
      </c>
      <c r="B10" s="96" t="s">
        <v>24</v>
      </c>
      <c r="C10" s="96" t="s">
        <v>25</v>
      </c>
      <c r="D10" s="96" t="s">
        <v>25</v>
      </c>
      <c r="E10" s="96" t="s">
        <v>25</v>
      </c>
      <c r="F10" s="96" t="s">
        <v>25</v>
      </c>
      <c r="G10" s="97" t="s">
        <v>26</v>
      </c>
      <c r="H10" s="97" t="s">
        <v>27</v>
      </c>
      <c r="I10" s="97" t="s">
        <v>28</v>
      </c>
      <c r="J10" s="97"/>
      <c r="K10" s="98" t="s">
        <v>29</v>
      </c>
      <c r="L10" s="99"/>
      <c r="M10" s="100"/>
      <c r="N10" s="101"/>
    </row>
    <row r="11" spans="1:26" ht="0.75" customHeight="1" x14ac:dyDescent="0.25">
      <c r="A11" s="102"/>
      <c r="B11" s="96"/>
      <c r="C11" s="96"/>
      <c r="D11" s="96"/>
      <c r="E11" s="96"/>
      <c r="F11" s="96"/>
      <c r="G11" s="97"/>
      <c r="H11" s="97"/>
      <c r="I11" s="97"/>
      <c r="J11" s="97"/>
      <c r="K11" s="97"/>
      <c r="L11" s="99"/>
      <c r="M11" s="100"/>
      <c r="N11" s="100"/>
    </row>
    <row r="12" spans="1:26" ht="15.5" x14ac:dyDescent="0.35">
      <c r="A12" s="110" t="s">
        <v>165</v>
      </c>
      <c r="B12" s="104" t="s">
        <v>39</v>
      </c>
      <c r="C12" s="112">
        <v>9</v>
      </c>
      <c r="D12" s="113">
        <f t="shared" ref="D12:D29" si="0">IF(B12="S",IF(ISBLANK(E12),ROUND(C12*0.2/1.2,2),E12),"")</f>
        <v>1.5</v>
      </c>
      <c r="E12" s="112"/>
      <c r="F12" s="124">
        <f>C12-D12</f>
        <v>7.5</v>
      </c>
      <c r="G12" s="61">
        <v>510</v>
      </c>
      <c r="H12" s="61">
        <v>2002</v>
      </c>
      <c r="I12" s="128" t="s">
        <v>166</v>
      </c>
      <c r="J12" s="129" t="s">
        <v>39</v>
      </c>
      <c r="K12" s="129" t="s">
        <v>109</v>
      </c>
      <c r="L12" s="108" t="s">
        <v>167</v>
      </c>
      <c r="M12" s="108" t="s">
        <v>110</v>
      </c>
      <c r="N12" s="295" t="s">
        <v>168</v>
      </c>
      <c r="P12" t="b">
        <f t="shared" ref="P12:P29" si="1">OR(G12&lt;100,LEN(G12)=2)</f>
        <v>0</v>
      </c>
      <c r="Q12" t="b">
        <f t="shared" ref="Q12:Q29" si="2">OR(H12&lt;1000,LEN(H12)=3)</f>
        <v>0</v>
      </c>
      <c r="R12" t="b">
        <f t="shared" ref="R12:R29" si="3">IF(I12&lt;1000,TRUE)</f>
        <v>0</v>
      </c>
      <c r="S12" t="e">
        <f>OR(#REF!&lt;100000,LEN(#REF!)=5)</f>
        <v>#REF!</v>
      </c>
    </row>
    <row r="13" spans="1:26" ht="15.5" x14ac:dyDescent="0.35">
      <c r="A13" s="110" t="s">
        <v>169</v>
      </c>
      <c r="B13" s="111" t="s">
        <v>31</v>
      </c>
      <c r="C13" s="112">
        <v>54.85</v>
      </c>
      <c r="D13" s="113">
        <v>0</v>
      </c>
      <c r="E13" s="112"/>
      <c r="F13" s="124">
        <f>C13-D13</f>
        <v>54.85</v>
      </c>
      <c r="G13" s="61">
        <v>517</v>
      </c>
      <c r="H13" s="61">
        <v>3001</v>
      </c>
      <c r="I13" s="128"/>
      <c r="J13" s="129" t="s">
        <v>39</v>
      </c>
      <c r="K13" s="129" t="s">
        <v>109</v>
      </c>
      <c r="L13" s="108" t="s">
        <v>170</v>
      </c>
      <c r="M13" s="108" t="s">
        <v>171</v>
      </c>
      <c r="N13" s="295" t="s">
        <v>172</v>
      </c>
    </row>
    <row r="14" spans="1:26" ht="20.149999999999999" customHeight="1" x14ac:dyDescent="0.35">
      <c r="A14" s="110" t="s">
        <v>169</v>
      </c>
      <c r="B14" s="104" t="s">
        <v>31</v>
      </c>
      <c r="C14" s="112">
        <v>54.85</v>
      </c>
      <c r="D14" s="113">
        <v>0</v>
      </c>
      <c r="E14" s="112"/>
      <c r="F14" s="124">
        <f>C14-D14</f>
        <v>54.85</v>
      </c>
      <c r="G14" s="61">
        <v>516</v>
      </c>
      <c r="H14" s="61">
        <v>3001</v>
      </c>
      <c r="I14" s="128"/>
      <c r="J14" s="129" t="s">
        <v>39</v>
      </c>
      <c r="K14" s="129" t="s">
        <v>109</v>
      </c>
      <c r="L14" s="108" t="s">
        <v>173</v>
      </c>
      <c r="M14" s="108" t="s">
        <v>171</v>
      </c>
      <c r="N14" s="108" t="s">
        <v>172</v>
      </c>
      <c r="P14" t="b">
        <f t="shared" si="1"/>
        <v>0</v>
      </c>
      <c r="Q14" t="b">
        <f t="shared" si="2"/>
        <v>0</v>
      </c>
      <c r="R14" t="b">
        <f t="shared" si="3"/>
        <v>1</v>
      </c>
      <c r="S14" t="e">
        <f>OR(#REF!&lt;100000,LEN(#REF!)=5)</f>
        <v>#REF!</v>
      </c>
    </row>
    <row r="15" spans="1:26" ht="20.149999999999999" customHeight="1" x14ac:dyDescent="0.35">
      <c r="A15" s="110"/>
      <c r="B15" s="111" t="s">
        <v>39</v>
      </c>
      <c r="C15" s="112"/>
      <c r="D15" s="113">
        <f t="shared" si="0"/>
        <v>0</v>
      </c>
      <c r="E15" s="112"/>
      <c r="F15" s="124">
        <f t="shared" ref="F15:F30" si="4">C15-D15</f>
        <v>0</v>
      </c>
      <c r="G15" s="61"/>
      <c r="H15" s="61"/>
      <c r="I15" s="128"/>
      <c r="J15" s="129" t="s">
        <v>39</v>
      </c>
      <c r="K15" s="129"/>
      <c r="L15" s="108"/>
      <c r="M15" s="108"/>
      <c r="N15" s="108"/>
    </row>
    <row r="16" spans="1:26" ht="20.149999999999999" customHeight="1" x14ac:dyDescent="0.35">
      <c r="A16" s="110"/>
      <c r="B16" s="111" t="s">
        <v>39</v>
      </c>
      <c r="C16" s="112"/>
      <c r="D16" s="113">
        <f t="shared" si="0"/>
        <v>0</v>
      </c>
      <c r="E16" s="112"/>
      <c r="F16" s="124">
        <f t="shared" si="4"/>
        <v>0</v>
      </c>
      <c r="G16" s="61"/>
      <c r="H16" s="61"/>
      <c r="I16" s="128"/>
      <c r="J16" s="129" t="s">
        <v>39</v>
      </c>
      <c r="K16" s="129"/>
      <c r="L16" s="108"/>
      <c r="M16" s="108"/>
      <c r="N16" s="108"/>
    </row>
    <row r="17" spans="1:19" ht="20.149999999999999" customHeight="1" x14ac:dyDescent="0.35">
      <c r="A17" s="110"/>
      <c r="B17" s="111" t="s">
        <v>39</v>
      </c>
      <c r="C17" s="112"/>
      <c r="D17" s="113">
        <f t="shared" si="0"/>
        <v>0</v>
      </c>
      <c r="E17" s="112"/>
      <c r="F17" s="124">
        <f t="shared" si="4"/>
        <v>0</v>
      </c>
      <c r="G17" s="61"/>
      <c r="H17" s="61"/>
      <c r="I17" s="128"/>
      <c r="J17" s="129" t="s">
        <v>39</v>
      </c>
      <c r="K17" s="129"/>
      <c r="L17" s="108"/>
      <c r="M17" s="108"/>
      <c r="N17" s="108"/>
    </row>
    <row r="18" spans="1:19" ht="20.149999999999999" customHeight="1" x14ac:dyDescent="0.35">
      <c r="A18" s="110"/>
      <c r="B18" s="104" t="s">
        <v>39</v>
      </c>
      <c r="C18" s="112"/>
      <c r="D18" s="113">
        <f t="shared" si="0"/>
        <v>0</v>
      </c>
      <c r="E18" s="112"/>
      <c r="F18" s="124">
        <f t="shared" si="4"/>
        <v>0</v>
      </c>
      <c r="G18" s="61"/>
      <c r="H18" s="61"/>
      <c r="I18" s="128"/>
      <c r="J18" s="129" t="s">
        <v>39</v>
      </c>
      <c r="K18" s="129"/>
      <c r="L18" s="108"/>
      <c r="M18" s="108"/>
      <c r="N18" s="108"/>
    </row>
    <row r="19" spans="1:19" ht="20.149999999999999" customHeight="1" x14ac:dyDescent="0.35">
      <c r="A19" s="110"/>
      <c r="B19" s="111" t="s">
        <v>39</v>
      </c>
      <c r="C19" s="112"/>
      <c r="D19" s="113">
        <f t="shared" si="0"/>
        <v>0</v>
      </c>
      <c r="E19" s="112"/>
      <c r="F19" s="124">
        <f t="shared" si="4"/>
        <v>0</v>
      </c>
      <c r="G19" s="61"/>
      <c r="H19" s="61"/>
      <c r="I19" s="128"/>
      <c r="J19" s="129" t="s">
        <v>39</v>
      </c>
      <c r="K19" s="129"/>
      <c r="L19" s="108"/>
      <c r="M19" s="108"/>
      <c r="N19" s="108"/>
    </row>
    <row r="20" spans="1:19" ht="20.149999999999999" customHeight="1" x14ac:dyDescent="0.35">
      <c r="A20" s="110"/>
      <c r="B20" s="111" t="s">
        <v>39</v>
      </c>
      <c r="C20" s="112"/>
      <c r="D20" s="113">
        <f t="shared" si="0"/>
        <v>0</v>
      </c>
      <c r="E20" s="112"/>
      <c r="F20" s="124">
        <f t="shared" si="4"/>
        <v>0</v>
      </c>
      <c r="G20" s="61"/>
      <c r="H20" s="61"/>
      <c r="I20" s="128"/>
      <c r="J20" s="129" t="s">
        <v>39</v>
      </c>
      <c r="K20" s="129"/>
      <c r="L20" s="108"/>
      <c r="M20" s="108"/>
      <c r="N20" s="108"/>
    </row>
    <row r="21" spans="1:19" ht="20.149999999999999" customHeight="1" x14ac:dyDescent="0.35">
      <c r="A21" s="110"/>
      <c r="B21" s="111" t="s">
        <v>39</v>
      </c>
      <c r="C21" s="112"/>
      <c r="D21" s="113"/>
      <c r="E21" s="112"/>
      <c r="F21" s="124"/>
      <c r="G21" s="61"/>
      <c r="H21" s="61"/>
      <c r="I21" s="128"/>
      <c r="J21" s="129" t="s">
        <v>39</v>
      </c>
      <c r="K21" s="129"/>
      <c r="L21" s="108"/>
      <c r="M21" s="108"/>
      <c r="N21" s="108"/>
    </row>
    <row r="22" spans="1:19" ht="20.149999999999999" customHeight="1" x14ac:dyDescent="0.35">
      <c r="A22" s="110"/>
      <c r="B22" s="111" t="s">
        <v>39</v>
      </c>
      <c r="C22" s="112"/>
      <c r="D22" s="113"/>
      <c r="E22" s="112"/>
      <c r="F22" s="124"/>
      <c r="G22" s="61"/>
      <c r="H22" s="61"/>
      <c r="I22" s="128"/>
      <c r="J22" s="129" t="s">
        <v>39</v>
      </c>
      <c r="K22" s="129"/>
      <c r="L22" s="108"/>
      <c r="M22" s="108"/>
      <c r="N22" s="108"/>
    </row>
    <row r="23" spans="1:19" ht="20.149999999999999" customHeight="1" x14ac:dyDescent="0.35">
      <c r="A23" s="110"/>
      <c r="B23" s="111" t="s">
        <v>31</v>
      </c>
      <c r="C23" s="112"/>
      <c r="D23" s="113" t="str">
        <f t="shared" si="0"/>
        <v/>
      </c>
      <c r="E23" s="112"/>
      <c r="F23" s="124"/>
      <c r="G23" s="61"/>
      <c r="H23" s="61"/>
      <c r="I23" s="128"/>
      <c r="J23" s="129" t="s">
        <v>39</v>
      </c>
      <c r="K23" s="129"/>
      <c r="L23" s="108"/>
      <c r="M23" s="108"/>
      <c r="N23" s="108"/>
    </row>
    <row r="24" spans="1:19" ht="20.149999999999999" customHeight="1" x14ac:dyDescent="0.35">
      <c r="A24" s="110"/>
      <c r="B24" s="111" t="s">
        <v>31</v>
      </c>
      <c r="C24" s="112"/>
      <c r="D24" s="113" t="str">
        <f t="shared" si="0"/>
        <v/>
      </c>
      <c r="E24" s="112"/>
      <c r="F24" s="124"/>
      <c r="G24" s="61"/>
      <c r="H24" s="61"/>
      <c r="I24" s="128"/>
      <c r="J24" s="129" t="s">
        <v>39</v>
      </c>
      <c r="K24" s="129"/>
      <c r="L24" s="108"/>
      <c r="M24" s="108"/>
      <c r="N24" s="108"/>
      <c r="P24" t="b">
        <f t="shared" si="1"/>
        <v>1</v>
      </c>
      <c r="Q24" t="b">
        <f t="shared" si="2"/>
        <v>1</v>
      </c>
      <c r="R24" t="b">
        <f t="shared" si="3"/>
        <v>1</v>
      </c>
      <c r="S24" t="e">
        <f>OR(#REF!&lt;100000,LEN(#REF!)=5)</f>
        <v>#REF!</v>
      </c>
    </row>
    <row r="25" spans="1:19" ht="20.149999999999999" customHeight="1" x14ac:dyDescent="0.35">
      <c r="A25" s="110"/>
      <c r="B25" s="111" t="s">
        <v>31</v>
      </c>
      <c r="C25" s="112"/>
      <c r="D25" s="113" t="str">
        <f t="shared" si="0"/>
        <v/>
      </c>
      <c r="E25" s="112"/>
      <c r="F25" s="124"/>
      <c r="G25" s="61"/>
      <c r="H25" s="61"/>
      <c r="I25" s="128"/>
      <c r="J25" s="129" t="s">
        <v>39</v>
      </c>
      <c r="K25" s="129"/>
      <c r="L25" s="108"/>
      <c r="M25" s="108"/>
      <c r="N25" s="108"/>
    </row>
    <row r="26" spans="1:19" ht="20.149999999999999" customHeight="1" x14ac:dyDescent="0.35">
      <c r="A26" s="110"/>
      <c r="B26" s="111" t="s">
        <v>31</v>
      </c>
      <c r="C26" s="112"/>
      <c r="D26" s="113" t="str">
        <f t="shared" si="0"/>
        <v/>
      </c>
      <c r="E26" s="112"/>
      <c r="F26" s="124"/>
      <c r="G26" s="61"/>
      <c r="H26" s="61"/>
      <c r="I26" s="128"/>
      <c r="J26" s="129" t="s">
        <v>39</v>
      </c>
      <c r="K26" s="129"/>
      <c r="L26" s="108"/>
      <c r="M26" s="108"/>
      <c r="N26" s="108"/>
    </row>
    <row r="27" spans="1:19" ht="20.149999999999999" customHeight="1" x14ac:dyDescent="0.35">
      <c r="A27" s="110"/>
      <c r="B27" s="111" t="s">
        <v>31</v>
      </c>
      <c r="C27" s="112"/>
      <c r="D27" s="113" t="str">
        <f t="shared" si="0"/>
        <v/>
      </c>
      <c r="E27" s="112"/>
      <c r="F27" s="124"/>
      <c r="G27" s="61"/>
      <c r="H27" s="61"/>
      <c r="I27" s="128"/>
      <c r="J27" s="129" t="s">
        <v>39</v>
      </c>
      <c r="K27" s="129"/>
      <c r="L27" s="108"/>
      <c r="M27" s="108"/>
      <c r="N27" s="108"/>
    </row>
    <row r="28" spans="1:19" ht="20.149999999999999" customHeight="1" x14ac:dyDescent="0.35">
      <c r="A28" s="110"/>
      <c r="B28" s="111" t="s">
        <v>31</v>
      </c>
      <c r="C28" s="112"/>
      <c r="D28" s="113" t="str">
        <f t="shared" si="0"/>
        <v/>
      </c>
      <c r="E28" s="112"/>
      <c r="F28" s="124"/>
      <c r="G28" s="61"/>
      <c r="H28" s="61"/>
      <c r="I28" s="128"/>
      <c r="J28" s="129" t="s">
        <v>39</v>
      </c>
      <c r="K28" s="129"/>
      <c r="L28" s="108"/>
      <c r="M28" s="108"/>
      <c r="N28" s="108"/>
    </row>
    <row r="29" spans="1:19" ht="20.149999999999999" customHeight="1" x14ac:dyDescent="0.35">
      <c r="A29" s="296"/>
      <c r="B29" s="111" t="s">
        <v>31</v>
      </c>
      <c r="C29" s="112"/>
      <c r="D29" s="113" t="str">
        <f t="shared" si="0"/>
        <v/>
      </c>
      <c r="E29" s="112"/>
      <c r="F29" s="124"/>
      <c r="G29" s="61" t="s">
        <v>99</v>
      </c>
      <c r="H29" s="61" t="s">
        <v>99</v>
      </c>
      <c r="I29" s="61" t="s">
        <v>99</v>
      </c>
      <c r="J29" s="129"/>
      <c r="K29" s="129"/>
      <c r="L29" s="108"/>
      <c r="M29" s="108"/>
      <c r="N29" s="108"/>
      <c r="P29" t="b">
        <f t="shared" si="1"/>
        <v>0</v>
      </c>
      <c r="Q29" t="b">
        <f t="shared" si="2"/>
        <v>0</v>
      </c>
      <c r="R29" t="b">
        <f t="shared" si="3"/>
        <v>0</v>
      </c>
      <c r="S29" t="e">
        <f>OR(#REF!&lt;100000,LEN(#REF!)=5)</f>
        <v>#REF!</v>
      </c>
    </row>
    <row r="30" spans="1:19" ht="20.149999999999999" customHeight="1" thickBot="1" x14ac:dyDescent="0.35">
      <c r="A30" s="459" t="s">
        <v>34</v>
      </c>
      <c r="B30" s="460"/>
      <c r="C30" s="114">
        <f>SUM(C12:C29)</f>
        <v>118.7</v>
      </c>
      <c r="D30" s="114">
        <f>SUM(D12:D29)</f>
        <v>1.5</v>
      </c>
      <c r="E30" s="114"/>
      <c r="F30" s="297">
        <f t="shared" si="4"/>
        <v>117.2</v>
      </c>
      <c r="G30" s="115"/>
      <c r="H30" s="115"/>
      <c r="I30" s="115"/>
      <c r="J30" s="130"/>
      <c r="K30" s="130"/>
      <c r="L30" s="116"/>
      <c r="M30" s="117"/>
      <c r="N30" s="118"/>
    </row>
    <row r="32" spans="1:19" ht="13" x14ac:dyDescent="0.3">
      <c r="B32" s="461" t="s">
        <v>35</v>
      </c>
      <c r="C32" s="462"/>
    </row>
    <row r="33" spans="2:11" x14ac:dyDescent="0.25">
      <c r="B33" s="119" t="s">
        <v>36</v>
      </c>
      <c r="C33" s="120" t="s">
        <v>37</v>
      </c>
    </row>
    <row r="34" spans="2:11" x14ac:dyDescent="0.25">
      <c r="B34" s="119" t="s">
        <v>31</v>
      </c>
      <c r="C34" s="120" t="s">
        <v>38</v>
      </c>
      <c r="I34" s="298"/>
      <c r="K34" s="56"/>
    </row>
    <row r="35" spans="2:11" x14ac:dyDescent="0.25">
      <c r="B35" s="119" t="s">
        <v>39</v>
      </c>
      <c r="C35" s="120" t="s">
        <v>40</v>
      </c>
      <c r="I35" s="298"/>
      <c r="K35" s="56"/>
    </row>
    <row r="36" spans="2:11" x14ac:dyDescent="0.25">
      <c r="B36" s="100" t="s">
        <v>33</v>
      </c>
      <c r="C36" s="121" t="s">
        <v>41</v>
      </c>
      <c r="I36" s="298"/>
      <c r="K36" s="56"/>
    </row>
    <row r="37" spans="2:11" x14ac:dyDescent="0.25">
      <c r="G37" s="56"/>
      <c r="I37" s="298"/>
      <c r="K37" s="56"/>
    </row>
  </sheetData>
  <mergeCells count="6">
    <mergeCell ref="B32:C32"/>
    <mergeCell ref="B1:E1"/>
    <mergeCell ref="B3:E3"/>
    <mergeCell ref="G8:J8"/>
    <mergeCell ref="G9:J9"/>
    <mergeCell ref="A30:B30"/>
  </mergeCells>
  <conditionalFormatting sqref="J29:K29 K28 J12:J13">
    <cfRule type="expression" priority="98" stopIfTrue="1">
      <formula>AND(SUM($P12:$T12)&gt;0,NOT(ISBLANK(J12)))</formula>
    </cfRule>
    <cfRule type="expression" dxfId="261" priority="99" stopIfTrue="1">
      <formula>SUM($P12:$T12)&gt;0</formula>
    </cfRule>
  </conditionalFormatting>
  <conditionalFormatting sqref="C5 B1:E1 B3:E3 C12:C13 C15 C29 C18 C21 C23:C26">
    <cfRule type="expression" dxfId="260" priority="100" stopIfTrue="1">
      <formula>ISBLANK(B1)</formula>
    </cfRule>
  </conditionalFormatting>
  <conditionalFormatting sqref="L29:N29 N28">
    <cfRule type="expression" dxfId="259" priority="101" stopIfTrue="1">
      <formula>AND(NOT(ISBLANK($C28)),ISBLANK(L28))</formula>
    </cfRule>
  </conditionalFormatting>
  <conditionalFormatting sqref="B12:B13 B18">
    <cfRule type="expression" dxfId="258" priority="102" stopIfTrue="1">
      <formula>AND(NOT(ISBLANK(C12)),ISBLANK(B12))</formula>
    </cfRule>
  </conditionalFormatting>
  <conditionalFormatting sqref="A12:A13 A15 A29 A18 A24">
    <cfRule type="expression" dxfId="257" priority="103" stopIfTrue="1">
      <formula>AND(NOT(ISBLANK(C12)),ISBLANK(A12))</formula>
    </cfRule>
  </conditionalFormatting>
  <conditionalFormatting sqref="E15:E26 E29">
    <cfRule type="expression" dxfId="256" priority="104" stopIfTrue="1">
      <formula>AND(NOT(ISBLANK(C15)),ISBLANK(E15),B15="S")</formula>
    </cfRule>
  </conditionalFormatting>
  <conditionalFormatting sqref="C14">
    <cfRule type="expression" dxfId="255" priority="94" stopIfTrue="1">
      <formula>ISBLANK(C14)</formula>
    </cfRule>
  </conditionalFormatting>
  <conditionalFormatting sqref="M21">
    <cfRule type="expression" dxfId="254" priority="46" stopIfTrue="1">
      <formula>AND(NOT(ISBLANK($C21)),ISBLANK(M21))</formula>
    </cfRule>
  </conditionalFormatting>
  <conditionalFormatting sqref="B14">
    <cfRule type="expression" dxfId="253" priority="95" stopIfTrue="1">
      <formula>AND(NOT(ISBLANK(C14)),ISBLANK(B14))</formula>
    </cfRule>
  </conditionalFormatting>
  <conditionalFormatting sqref="A14">
    <cfRule type="expression" dxfId="252" priority="96" stopIfTrue="1">
      <formula>AND(NOT(ISBLANK(C14)),ISBLANK(A14))</formula>
    </cfRule>
  </conditionalFormatting>
  <conditionalFormatting sqref="E12:E14">
    <cfRule type="expression" dxfId="251" priority="97" stopIfTrue="1">
      <formula>AND(NOT(ISBLANK(C12)),ISBLANK(E12),B12="S")</formula>
    </cfRule>
  </conditionalFormatting>
  <conditionalFormatting sqref="J14:J28">
    <cfRule type="expression" priority="92" stopIfTrue="1">
      <formula>AND(SUM($P14:$T14)&gt;0,NOT(ISBLANK(J14)))</formula>
    </cfRule>
    <cfRule type="expression" dxfId="250" priority="93" stopIfTrue="1">
      <formula>SUM($P14:$T14)&gt;0</formula>
    </cfRule>
  </conditionalFormatting>
  <conditionalFormatting sqref="C27">
    <cfRule type="expression" dxfId="249" priority="89" stopIfTrue="1">
      <formula>ISBLANK(C27)</formula>
    </cfRule>
  </conditionalFormatting>
  <conditionalFormatting sqref="A28">
    <cfRule type="expression" dxfId="248" priority="90" stopIfTrue="1">
      <formula>AND(NOT(ISBLANK(C28)),ISBLANK(A28))</formula>
    </cfRule>
  </conditionalFormatting>
  <conditionalFormatting sqref="E27">
    <cfRule type="expression" dxfId="247" priority="91" stopIfTrue="1">
      <formula>AND(NOT(ISBLANK(C27)),ISBLANK(E27),B27="S")</formula>
    </cfRule>
  </conditionalFormatting>
  <conditionalFormatting sqref="C28">
    <cfRule type="expression" dxfId="246" priority="87" stopIfTrue="1">
      <formula>ISBLANK(C28)</formula>
    </cfRule>
  </conditionalFormatting>
  <conditionalFormatting sqref="E28">
    <cfRule type="expression" dxfId="245" priority="88" stopIfTrue="1">
      <formula>AND(NOT(ISBLANK(C28)),ISBLANK(E28),B28="S")</formula>
    </cfRule>
  </conditionalFormatting>
  <conditionalFormatting sqref="M28">
    <cfRule type="expression" dxfId="244" priority="86" stopIfTrue="1">
      <formula>AND(NOT(ISBLANK($C28)),ISBLANK(M28))</formula>
    </cfRule>
  </conditionalFormatting>
  <conditionalFormatting sqref="L28">
    <cfRule type="expression" dxfId="243" priority="85" stopIfTrue="1">
      <formula>AND(NOT(ISBLANK($C28)),ISBLANK(L28))</formula>
    </cfRule>
  </conditionalFormatting>
  <conditionalFormatting sqref="N25">
    <cfRule type="expression" dxfId="242" priority="19" stopIfTrue="1">
      <formula>AND(NOT(ISBLANK($C25)),ISBLANK(N25))</formula>
    </cfRule>
  </conditionalFormatting>
  <conditionalFormatting sqref="N19">
    <cfRule type="expression" dxfId="241" priority="57" stopIfTrue="1">
      <formula>AND(NOT(ISBLANK($C19)),ISBLANK(N19))</formula>
    </cfRule>
  </conditionalFormatting>
  <conditionalFormatting sqref="M18">
    <cfRule type="expression" dxfId="240" priority="62" stopIfTrue="1">
      <formula>AND(NOT(ISBLANK($C18)),ISBLANK(M18))</formula>
    </cfRule>
  </conditionalFormatting>
  <conditionalFormatting sqref="K12:K13">
    <cfRule type="expression" priority="82" stopIfTrue="1">
      <formula>AND(SUM($P12:$T12)&gt;0,NOT(ISBLANK(K12)))</formula>
    </cfRule>
    <cfRule type="expression" dxfId="239" priority="83" stopIfTrue="1">
      <formula>SUM($P12:$T12)&gt;0</formula>
    </cfRule>
  </conditionalFormatting>
  <conditionalFormatting sqref="N12:N13">
    <cfRule type="expression" dxfId="238" priority="84" stopIfTrue="1">
      <formula>AND(NOT(ISBLANK($C12)),ISBLANK(N12))</formula>
    </cfRule>
  </conditionalFormatting>
  <conditionalFormatting sqref="M12:M13">
    <cfRule type="expression" dxfId="237" priority="81" stopIfTrue="1">
      <formula>AND(NOT(ISBLANK($C12)),ISBLANK(M12))</formula>
    </cfRule>
  </conditionalFormatting>
  <conditionalFormatting sqref="L12:L13">
    <cfRule type="expression" dxfId="236" priority="80" stopIfTrue="1">
      <formula>AND(NOT(ISBLANK($C12)),ISBLANK(L12))</formula>
    </cfRule>
  </conditionalFormatting>
  <conditionalFormatting sqref="N14">
    <cfRule type="expression" dxfId="235" priority="79" stopIfTrue="1">
      <formula>AND(NOT(ISBLANK($C14)),ISBLANK(N14))</formula>
    </cfRule>
  </conditionalFormatting>
  <conditionalFormatting sqref="L14">
    <cfRule type="expression" dxfId="234" priority="78" stopIfTrue="1">
      <formula>AND(NOT(ISBLANK($C14)),ISBLANK(L14))</formula>
    </cfRule>
  </conditionalFormatting>
  <conditionalFormatting sqref="K15">
    <cfRule type="expression" priority="75" stopIfTrue="1">
      <formula>AND(SUM($P15:$T15)&gt;0,NOT(ISBLANK(K15)))</formula>
    </cfRule>
    <cfRule type="expression" dxfId="233" priority="76" stopIfTrue="1">
      <formula>SUM($P15:$T15)&gt;0</formula>
    </cfRule>
  </conditionalFormatting>
  <conditionalFormatting sqref="N15">
    <cfRule type="expression" dxfId="232" priority="77" stopIfTrue="1">
      <formula>AND(NOT(ISBLANK($C15)),ISBLANK(N15))</formula>
    </cfRule>
  </conditionalFormatting>
  <conditionalFormatting sqref="M15">
    <cfRule type="expression" dxfId="231" priority="74" stopIfTrue="1">
      <formula>AND(NOT(ISBLANK($C15)),ISBLANK(M15))</formula>
    </cfRule>
  </conditionalFormatting>
  <conditionalFormatting sqref="L15">
    <cfRule type="expression" dxfId="230" priority="73" stopIfTrue="1">
      <formula>AND(NOT(ISBLANK($C15)),ISBLANK(L15))</formula>
    </cfRule>
  </conditionalFormatting>
  <conditionalFormatting sqref="A16:A17">
    <cfRule type="expression" dxfId="229" priority="72" stopIfTrue="1">
      <formula>AND(NOT(ISBLANK(C16)),ISBLANK(A16))</formula>
    </cfRule>
  </conditionalFormatting>
  <conditionalFormatting sqref="C16:C17">
    <cfRule type="expression" dxfId="228" priority="71" stopIfTrue="1">
      <formula>ISBLANK(C16)</formula>
    </cfRule>
  </conditionalFormatting>
  <conditionalFormatting sqref="K16:K17">
    <cfRule type="expression" priority="69" stopIfTrue="1">
      <formula>AND(SUM($P16:$T16)&gt;0,NOT(ISBLANK(K16)))</formula>
    </cfRule>
    <cfRule type="expression" dxfId="227" priority="70" stopIfTrue="1">
      <formula>SUM($P16:$T16)&gt;0</formula>
    </cfRule>
  </conditionalFormatting>
  <conditionalFormatting sqref="M16:M17">
    <cfRule type="expression" dxfId="226" priority="68" stopIfTrue="1">
      <formula>AND(NOT(ISBLANK($C16)),ISBLANK(M16))</formula>
    </cfRule>
  </conditionalFormatting>
  <conditionalFormatting sqref="L16:L17">
    <cfRule type="expression" dxfId="225" priority="67" stopIfTrue="1">
      <formula>AND(NOT(ISBLANK($C16)),ISBLANK(L16))</formula>
    </cfRule>
  </conditionalFormatting>
  <conditionalFormatting sqref="N16">
    <cfRule type="expression" dxfId="224" priority="66" stopIfTrue="1">
      <formula>AND(NOT(ISBLANK($C16)),ISBLANK(N16))</formula>
    </cfRule>
  </conditionalFormatting>
  <conditionalFormatting sqref="N17">
    <cfRule type="expression" dxfId="223" priority="65" stopIfTrue="1">
      <formula>AND(NOT(ISBLANK($C17)),ISBLANK(N17))</formula>
    </cfRule>
  </conditionalFormatting>
  <conditionalFormatting sqref="K18">
    <cfRule type="expression" priority="63" stopIfTrue="1">
      <formula>AND(SUM($P18:$T18)&gt;0,NOT(ISBLANK(K18)))</formula>
    </cfRule>
    <cfRule type="expression" dxfId="222" priority="64" stopIfTrue="1">
      <formula>SUM($P18:$T18)&gt;0</formula>
    </cfRule>
  </conditionalFormatting>
  <conditionalFormatting sqref="L18">
    <cfRule type="expression" dxfId="221" priority="61" stopIfTrue="1">
      <formula>AND(NOT(ISBLANK($C18)),ISBLANK(L18))</formula>
    </cfRule>
  </conditionalFormatting>
  <conditionalFormatting sqref="N18">
    <cfRule type="expression" dxfId="220" priority="60" stopIfTrue="1">
      <formula>AND(NOT(ISBLANK($C18)),ISBLANK(N18))</formula>
    </cfRule>
  </conditionalFormatting>
  <conditionalFormatting sqref="C19:C20">
    <cfRule type="expression" dxfId="219" priority="58" stopIfTrue="1">
      <formula>ISBLANK(C19)</formula>
    </cfRule>
  </conditionalFormatting>
  <conditionalFormatting sqref="A19:A20">
    <cfRule type="expression" dxfId="218" priority="59" stopIfTrue="1">
      <formula>AND(NOT(ISBLANK(C19)),ISBLANK(A19))</formula>
    </cfRule>
  </conditionalFormatting>
  <conditionalFormatting sqref="K19:K20">
    <cfRule type="expression" priority="55" stopIfTrue="1">
      <formula>AND(SUM($P19:$T19)&gt;0,NOT(ISBLANK(K19)))</formula>
    </cfRule>
    <cfRule type="expression" dxfId="217" priority="56" stopIfTrue="1">
      <formula>SUM($P19:$T19)&gt;0</formula>
    </cfRule>
  </conditionalFormatting>
  <conditionalFormatting sqref="M19">
    <cfRule type="expression" dxfId="216" priority="54" stopIfTrue="1">
      <formula>AND(NOT(ISBLANK($C19)),ISBLANK(M19))</formula>
    </cfRule>
  </conditionalFormatting>
  <conditionalFormatting sqref="L19:L20">
    <cfRule type="expression" dxfId="215" priority="53" stopIfTrue="1">
      <formula>AND(NOT(ISBLANK($C19)),ISBLANK(L19))</formula>
    </cfRule>
  </conditionalFormatting>
  <conditionalFormatting sqref="N20">
    <cfRule type="expression" dxfId="214" priority="52" stopIfTrue="1">
      <formula>AND(NOT(ISBLANK($C20)),ISBLANK(N20))</formula>
    </cfRule>
  </conditionalFormatting>
  <conditionalFormatting sqref="M20">
    <cfRule type="expression" dxfId="213" priority="51" stopIfTrue="1">
      <formula>AND(NOT(ISBLANK($C20)),ISBLANK(M20))</formula>
    </cfRule>
  </conditionalFormatting>
  <conditionalFormatting sqref="A21">
    <cfRule type="expression" dxfId="212" priority="50" stopIfTrue="1">
      <formula>AND(NOT(ISBLANK(C21)),ISBLANK(A21))</formula>
    </cfRule>
  </conditionalFormatting>
  <conditionalFormatting sqref="K21">
    <cfRule type="expression" priority="47" stopIfTrue="1">
      <formula>AND(SUM($P21:$T21)&gt;0,NOT(ISBLANK(K21)))</formula>
    </cfRule>
    <cfRule type="expression" dxfId="211" priority="48" stopIfTrue="1">
      <formula>SUM($P21:$T21)&gt;0</formula>
    </cfRule>
  </conditionalFormatting>
  <conditionalFormatting sqref="N21">
    <cfRule type="expression" dxfId="210" priority="49" stopIfTrue="1">
      <formula>AND(NOT(ISBLANK($C21)),ISBLANK(N21))</formula>
    </cfRule>
  </conditionalFormatting>
  <conditionalFormatting sqref="L21">
    <cfRule type="expression" dxfId="209" priority="45" stopIfTrue="1">
      <formula>AND(NOT(ISBLANK($C21)),ISBLANK(L21))</formula>
    </cfRule>
  </conditionalFormatting>
  <conditionalFormatting sqref="A22">
    <cfRule type="expression" dxfId="208" priority="44" stopIfTrue="1">
      <formula>AND(NOT(ISBLANK(C22)),ISBLANK(A22))</formula>
    </cfRule>
  </conditionalFormatting>
  <conditionalFormatting sqref="C22">
    <cfRule type="expression" dxfId="207" priority="43" stopIfTrue="1">
      <formula>ISBLANK(C22)</formula>
    </cfRule>
  </conditionalFormatting>
  <conditionalFormatting sqref="K22">
    <cfRule type="expression" priority="41" stopIfTrue="1">
      <formula>AND(SUM($P22:$T22)&gt;0,NOT(ISBLANK(K22)))</formula>
    </cfRule>
    <cfRule type="expression" dxfId="206" priority="42" stopIfTrue="1">
      <formula>SUM($P22:$T22)&gt;0</formula>
    </cfRule>
  </conditionalFormatting>
  <conditionalFormatting sqref="N22">
    <cfRule type="expression" dxfId="205" priority="40" stopIfTrue="1">
      <formula>AND(NOT(ISBLANK($C22)),ISBLANK(N22))</formula>
    </cfRule>
  </conditionalFormatting>
  <conditionalFormatting sqref="L22">
    <cfRule type="expression" dxfId="204" priority="39" stopIfTrue="1">
      <formula>AND(NOT(ISBLANK($C22)),ISBLANK(L22))</formula>
    </cfRule>
  </conditionalFormatting>
  <conditionalFormatting sqref="M22">
    <cfRule type="expression" dxfId="203" priority="38" stopIfTrue="1">
      <formula>AND(NOT(ISBLANK($C22)),ISBLANK(M22))</formula>
    </cfRule>
  </conditionalFormatting>
  <conditionalFormatting sqref="A23">
    <cfRule type="expression" dxfId="202" priority="37" stopIfTrue="1">
      <formula>AND(NOT(ISBLANK(C23)),ISBLANK(A23))</formula>
    </cfRule>
  </conditionalFormatting>
  <conditionalFormatting sqref="K23">
    <cfRule type="expression" priority="34" stopIfTrue="1">
      <formula>AND(SUM($P23:$T23)&gt;0,NOT(ISBLANK(K23)))</formula>
    </cfRule>
    <cfRule type="expression" dxfId="201" priority="35" stopIfTrue="1">
      <formula>SUM($P23:$T23)&gt;0</formula>
    </cfRule>
  </conditionalFormatting>
  <conditionalFormatting sqref="N23">
    <cfRule type="expression" dxfId="200" priority="36" stopIfTrue="1">
      <formula>AND(NOT(ISBLANK($C23)),ISBLANK(N23))</formula>
    </cfRule>
  </conditionalFormatting>
  <conditionalFormatting sqref="L23">
    <cfRule type="expression" dxfId="199" priority="33" stopIfTrue="1">
      <formula>AND(NOT(ISBLANK($C23)),ISBLANK(L23))</formula>
    </cfRule>
  </conditionalFormatting>
  <conditionalFormatting sqref="M23">
    <cfRule type="expression" dxfId="198" priority="32" stopIfTrue="1">
      <formula>AND(NOT(ISBLANK($C23)),ISBLANK(M23))</formula>
    </cfRule>
  </conditionalFormatting>
  <conditionalFormatting sqref="K24">
    <cfRule type="expression" priority="29" stopIfTrue="1">
      <formula>AND(SUM($P24:$T24)&gt;0,NOT(ISBLANK(K24)))</formula>
    </cfRule>
    <cfRule type="expression" dxfId="197" priority="30" stopIfTrue="1">
      <formula>SUM($P24:$T24)&gt;0</formula>
    </cfRule>
  </conditionalFormatting>
  <conditionalFormatting sqref="N24">
    <cfRule type="expression" dxfId="196" priority="31" stopIfTrue="1">
      <formula>AND(NOT(ISBLANK($C24)),ISBLANK(N24))</formula>
    </cfRule>
  </conditionalFormatting>
  <conditionalFormatting sqref="M24">
    <cfRule type="expression" dxfId="195" priority="28" stopIfTrue="1">
      <formula>AND(NOT(ISBLANK($C24)),ISBLANK(M24))</formula>
    </cfRule>
  </conditionalFormatting>
  <conditionalFormatting sqref="L24">
    <cfRule type="expression" dxfId="194" priority="27" stopIfTrue="1">
      <formula>AND(NOT(ISBLANK($C24)),ISBLANK(L24))</formula>
    </cfRule>
  </conditionalFormatting>
  <conditionalFormatting sqref="A25">
    <cfRule type="expression" dxfId="193" priority="26" stopIfTrue="1">
      <formula>AND(NOT(ISBLANK(C25)),ISBLANK(A25))</formula>
    </cfRule>
  </conditionalFormatting>
  <conditionalFormatting sqref="L27">
    <cfRule type="expression" dxfId="192" priority="9" stopIfTrue="1">
      <formula>AND(NOT(ISBLANK($C27)),ISBLANK(L27))</formula>
    </cfRule>
  </conditionalFormatting>
  <conditionalFormatting sqref="A26">
    <cfRule type="expression" dxfId="191" priority="25" stopIfTrue="1">
      <formula>AND(NOT(ISBLANK(C26)),ISBLANK(A26))</formula>
    </cfRule>
  </conditionalFormatting>
  <conditionalFormatting sqref="K26">
    <cfRule type="expression" priority="22" stopIfTrue="1">
      <formula>AND(SUM($P26:$T26)&gt;0,NOT(ISBLANK(K26)))</formula>
    </cfRule>
    <cfRule type="expression" dxfId="190" priority="23" stopIfTrue="1">
      <formula>SUM($P26:$T26)&gt;0</formula>
    </cfRule>
  </conditionalFormatting>
  <conditionalFormatting sqref="N26">
    <cfRule type="expression" dxfId="189" priority="24" stopIfTrue="1">
      <formula>AND(NOT(ISBLANK($C26)),ISBLANK(N26))</formula>
    </cfRule>
  </conditionalFormatting>
  <conditionalFormatting sqref="L26">
    <cfRule type="expression" dxfId="188" priority="21" stopIfTrue="1">
      <formula>AND(NOT(ISBLANK($C26)),ISBLANK(L26))</formula>
    </cfRule>
  </conditionalFormatting>
  <conditionalFormatting sqref="M26">
    <cfRule type="expression" dxfId="187" priority="20" stopIfTrue="1">
      <formula>AND(NOT(ISBLANK($C26)),ISBLANK(M26))</formula>
    </cfRule>
  </conditionalFormatting>
  <conditionalFormatting sqref="K25">
    <cfRule type="expression" priority="17" stopIfTrue="1">
      <formula>AND(SUM($P25:$T25)&gt;0,NOT(ISBLANK(K25)))</formula>
    </cfRule>
    <cfRule type="expression" dxfId="186" priority="18" stopIfTrue="1">
      <formula>SUM($P25:$T25)&gt;0</formula>
    </cfRule>
  </conditionalFormatting>
  <conditionalFormatting sqref="M25">
    <cfRule type="expression" dxfId="185" priority="16" stopIfTrue="1">
      <formula>AND(NOT(ISBLANK($C25)),ISBLANK(M25))</formula>
    </cfRule>
  </conditionalFormatting>
  <conditionalFormatting sqref="L25">
    <cfRule type="expression" dxfId="184" priority="15" stopIfTrue="1">
      <formula>AND(NOT(ISBLANK($C25)),ISBLANK(L25))</formula>
    </cfRule>
  </conditionalFormatting>
  <conditionalFormatting sqref="A27">
    <cfRule type="expression" dxfId="183" priority="14" stopIfTrue="1">
      <formula>AND(NOT(ISBLANK(C27)),ISBLANK(A27))</formula>
    </cfRule>
  </conditionalFormatting>
  <conditionalFormatting sqref="K27">
    <cfRule type="expression" priority="11" stopIfTrue="1">
      <formula>AND(SUM($P27:$T27)&gt;0,NOT(ISBLANK(K27)))</formula>
    </cfRule>
    <cfRule type="expression" dxfId="182" priority="12" stopIfTrue="1">
      <formula>SUM($P27:$T27)&gt;0</formula>
    </cfRule>
  </conditionalFormatting>
  <conditionalFormatting sqref="N27">
    <cfRule type="expression" dxfId="181" priority="13" stopIfTrue="1">
      <formula>AND(NOT(ISBLANK($C27)),ISBLANK(N27))</formula>
    </cfRule>
  </conditionalFormatting>
  <conditionalFormatting sqref="M27">
    <cfRule type="expression" dxfId="180" priority="10" stopIfTrue="1">
      <formula>AND(NOT(ISBLANK($C27)),ISBLANK(M27))</formula>
    </cfRule>
  </conditionalFormatting>
  <conditionalFormatting sqref="B16">
    <cfRule type="expression" dxfId="179" priority="8" stopIfTrue="1">
      <formula>AND(NOT(ISBLANK(C16)),ISBLANK(B16))</formula>
    </cfRule>
  </conditionalFormatting>
  <conditionalFormatting sqref="B15">
    <cfRule type="expression" dxfId="178" priority="7" stopIfTrue="1">
      <formula>AND(NOT(ISBLANK(C15)),ISBLANK(B15))</formula>
    </cfRule>
  </conditionalFormatting>
  <conditionalFormatting sqref="B17">
    <cfRule type="expression" dxfId="177" priority="6" stopIfTrue="1">
      <formula>AND(NOT(ISBLANK(C17)),ISBLANK(B17))</formula>
    </cfRule>
  </conditionalFormatting>
  <conditionalFormatting sqref="B19">
    <cfRule type="expression" dxfId="176" priority="5" stopIfTrue="1">
      <formula>AND(NOT(ISBLANK(C19)),ISBLANK(B19))</formula>
    </cfRule>
  </conditionalFormatting>
  <conditionalFormatting sqref="B20:B29">
    <cfRule type="expression" dxfId="175" priority="4" stopIfTrue="1">
      <formula>AND(NOT(ISBLANK(C20)),ISBLANK(B20))</formula>
    </cfRule>
  </conditionalFormatting>
  <conditionalFormatting sqref="K14">
    <cfRule type="expression" priority="2" stopIfTrue="1">
      <formula>AND(SUM($P14:$T14)&gt;0,NOT(ISBLANK(K14)))</formula>
    </cfRule>
    <cfRule type="expression" dxfId="174" priority="3" stopIfTrue="1">
      <formula>SUM($P14:$T14)&gt;0</formula>
    </cfRule>
  </conditionalFormatting>
  <conditionalFormatting sqref="M14">
    <cfRule type="expression" dxfId="173" priority="1" stopIfTrue="1">
      <formula>AND(NOT(ISBLANK($C14)),ISBLANK(M14))</formula>
    </cfRule>
  </conditionalFormatting>
  <dataValidations count="3">
    <dataValidation type="date" allowBlank="1" showInputMessage="1" showErrorMessage="1" sqref="C5" xr:uid="{ED41317C-EE3D-4528-A2B0-4581AE4EE92F}">
      <formula1>NOW()-120</formula1>
      <formula2>NOW()</formula2>
    </dataValidation>
    <dataValidation type="list" allowBlank="1" showInputMessage="1" showErrorMessage="1" sqref="B1:E1" xr:uid="{DB6204AA-B876-4D0B-A989-121EE2567589}">
      <formula1>"BARCLAYCARD,CORPORATE CARD"</formula1>
    </dataValidation>
    <dataValidation type="list" allowBlank="1" showInputMessage="1" showErrorMessage="1" sqref="B12:B29" xr:uid="{163D2AEA-2A88-4B6E-93D0-1E53ABC7E139}">
      <formula1>$B$33:$B$36</formula1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5F1B6-7933-42A7-BF33-744428A0BEA5}">
  <sheetPr>
    <tabColor rgb="FF00B0F0"/>
  </sheetPr>
  <dimension ref="A1:Z28"/>
  <sheetViews>
    <sheetView zoomScale="70" zoomScaleNormal="70" workbookViewId="0">
      <selection sqref="A1:XFD1048576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14" x14ac:dyDescent="0.3">
      <c r="A1" s="76" t="s">
        <v>0</v>
      </c>
      <c r="B1" s="463" t="s">
        <v>103</v>
      </c>
      <c r="C1" s="464"/>
      <c r="D1" s="464"/>
      <c r="E1" s="465"/>
      <c r="F1" s="77"/>
      <c r="G1" s="77"/>
      <c r="H1" s="77"/>
      <c r="I1" s="77"/>
      <c r="J1" s="77"/>
      <c r="K1" s="77"/>
      <c r="L1" s="78"/>
      <c r="M1" s="78"/>
      <c r="N1" s="79"/>
    </row>
    <row r="2" spans="1:26" x14ac:dyDescent="0.25">
      <c r="A2" s="80"/>
      <c r="N2" s="81"/>
    </row>
    <row r="3" spans="1:26" ht="14" x14ac:dyDescent="0.3">
      <c r="A3" s="82" t="s">
        <v>2</v>
      </c>
      <c r="B3" s="463" t="s">
        <v>108</v>
      </c>
      <c r="C3" s="464"/>
      <c r="D3" s="464"/>
      <c r="E3" s="465"/>
      <c r="F3" s="83"/>
      <c r="G3" s="83"/>
      <c r="H3" s="83"/>
      <c r="I3" s="83"/>
      <c r="J3" s="83"/>
      <c r="K3" s="83"/>
      <c r="N3" s="81"/>
    </row>
    <row r="4" spans="1:26" x14ac:dyDescent="0.25">
      <c r="A4" s="80"/>
      <c r="N4" s="81"/>
    </row>
    <row r="5" spans="1:26" ht="26" x14ac:dyDescent="0.3">
      <c r="A5" s="84" t="s">
        <v>3</v>
      </c>
      <c r="B5" s="85" t="s">
        <v>4</v>
      </c>
      <c r="C5" s="122">
        <v>44662</v>
      </c>
      <c r="D5" s="85" t="s">
        <v>5</v>
      </c>
      <c r="E5" s="123">
        <v>44691</v>
      </c>
      <c r="F5" s="83"/>
      <c r="G5" s="86"/>
      <c r="H5" s="87"/>
      <c r="I5" s="87"/>
      <c r="J5" s="87"/>
      <c r="K5" s="87"/>
      <c r="N5" s="81"/>
    </row>
    <row r="6" spans="1:26" x14ac:dyDescent="0.25">
      <c r="A6" s="80"/>
      <c r="N6" s="81"/>
    </row>
    <row r="7" spans="1:26" x14ac:dyDescent="0.25">
      <c r="A7" s="80"/>
      <c r="N7" s="81"/>
    </row>
    <row r="8" spans="1:26" ht="13" x14ac:dyDescent="0.3">
      <c r="A8" s="357" t="s">
        <v>6</v>
      </c>
      <c r="B8" s="88" t="s">
        <v>7</v>
      </c>
      <c r="C8" s="88" t="s">
        <v>8</v>
      </c>
      <c r="D8" s="88" t="s">
        <v>7</v>
      </c>
      <c r="E8" s="88" t="s">
        <v>9</v>
      </c>
      <c r="F8" s="88" t="s">
        <v>10</v>
      </c>
      <c r="G8" s="461" t="s">
        <v>11</v>
      </c>
      <c r="H8" s="466"/>
      <c r="I8" s="466"/>
      <c r="J8" s="462"/>
      <c r="K8" s="357" t="s">
        <v>12</v>
      </c>
      <c r="L8" s="88" t="s">
        <v>13</v>
      </c>
      <c r="M8" s="89" t="s">
        <v>14</v>
      </c>
      <c r="N8" s="89" t="s">
        <v>15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</row>
    <row r="9" spans="1:26" ht="13" x14ac:dyDescent="0.3">
      <c r="A9" s="91" t="s">
        <v>16</v>
      </c>
      <c r="B9" s="92" t="s">
        <v>17</v>
      </c>
      <c r="C9" s="92" t="s">
        <v>18</v>
      </c>
      <c r="D9" s="92" t="s">
        <v>18</v>
      </c>
      <c r="E9" s="92" t="s">
        <v>19</v>
      </c>
      <c r="F9" s="92" t="s">
        <v>18</v>
      </c>
      <c r="G9" s="467"/>
      <c r="H9" s="468"/>
      <c r="I9" s="468"/>
      <c r="J9" s="469"/>
      <c r="K9" s="91" t="s">
        <v>20</v>
      </c>
      <c r="L9" s="92" t="s">
        <v>21</v>
      </c>
      <c r="M9" s="93"/>
      <c r="N9" s="94" t="s">
        <v>22</v>
      </c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</row>
    <row r="10" spans="1:26" ht="13" x14ac:dyDescent="0.3">
      <c r="A10" s="95" t="s">
        <v>23</v>
      </c>
      <c r="B10" s="96" t="s">
        <v>24</v>
      </c>
      <c r="C10" s="96" t="s">
        <v>25</v>
      </c>
      <c r="D10" s="96" t="s">
        <v>25</v>
      </c>
      <c r="E10" s="96" t="s">
        <v>25</v>
      </c>
      <c r="F10" s="96" t="s">
        <v>25</v>
      </c>
      <c r="G10" s="97" t="s">
        <v>26</v>
      </c>
      <c r="H10" s="97" t="s">
        <v>27</v>
      </c>
      <c r="I10" s="97" t="s">
        <v>28</v>
      </c>
      <c r="J10" s="97"/>
      <c r="K10" s="98" t="s">
        <v>29</v>
      </c>
      <c r="L10" s="99"/>
      <c r="M10" s="100"/>
      <c r="N10" s="101"/>
    </row>
    <row r="11" spans="1:26" ht="0.75" customHeight="1" x14ac:dyDescent="0.25">
      <c r="A11" s="102"/>
      <c r="B11" s="96"/>
      <c r="C11" s="96"/>
      <c r="D11" s="96"/>
      <c r="E11" s="96"/>
      <c r="F11" s="96"/>
      <c r="G11" s="97"/>
      <c r="H11" s="97"/>
      <c r="I11" s="97"/>
      <c r="J11" s="97"/>
      <c r="K11" s="97"/>
      <c r="L11" s="99"/>
      <c r="M11" s="100"/>
      <c r="N11" s="100"/>
    </row>
    <row r="12" spans="1:26" ht="15.5" x14ac:dyDescent="0.35">
      <c r="A12" s="103" t="s">
        <v>174</v>
      </c>
      <c r="B12" s="104" t="s">
        <v>31</v>
      </c>
      <c r="C12" s="112">
        <v>70</v>
      </c>
      <c r="D12" s="113">
        <v>0</v>
      </c>
      <c r="E12" s="112"/>
      <c r="F12" s="124">
        <v>70</v>
      </c>
      <c r="G12" s="61">
        <v>370</v>
      </c>
      <c r="H12" s="61">
        <v>4020</v>
      </c>
      <c r="I12" s="61">
        <v>37030</v>
      </c>
      <c r="J12" s="125"/>
      <c r="K12" s="125" t="s">
        <v>108</v>
      </c>
      <c r="L12" s="126" t="s">
        <v>175</v>
      </c>
      <c r="M12" s="127" t="s">
        <v>119</v>
      </c>
      <c r="N12" s="127" t="s">
        <v>120</v>
      </c>
      <c r="P12" t="b">
        <f t="shared" ref="P12:P17" si="0">OR(G12&lt;100,LEN(G12)=2)</f>
        <v>0</v>
      </c>
      <c r="Q12" t="b">
        <f t="shared" ref="Q12:Q17" si="1">OR(H12&lt;1000,LEN(H12)=3)</f>
        <v>0</v>
      </c>
      <c r="R12" t="b">
        <f t="shared" ref="R12:R17" si="2">IF(I12&lt;1000,TRUE)</f>
        <v>0</v>
      </c>
      <c r="S12" t="e">
        <f>OR(#REF!&lt;100000,LEN(#REF!)=5)</f>
        <v>#REF!</v>
      </c>
    </row>
    <row r="13" spans="1:26" ht="15.5" x14ac:dyDescent="0.35">
      <c r="A13" s="103" t="s">
        <v>174</v>
      </c>
      <c r="B13" s="111" t="s">
        <v>31</v>
      </c>
      <c r="C13" s="112">
        <v>49</v>
      </c>
      <c r="D13" s="113">
        <v>0</v>
      </c>
      <c r="E13" s="112"/>
      <c r="F13" s="124">
        <v>49</v>
      </c>
      <c r="G13" s="61">
        <v>370</v>
      </c>
      <c r="H13" s="61">
        <v>4302</v>
      </c>
      <c r="I13" s="61">
        <v>37030</v>
      </c>
      <c r="J13" s="125"/>
      <c r="K13" s="125" t="s">
        <v>108</v>
      </c>
      <c r="L13" s="126" t="s">
        <v>175</v>
      </c>
      <c r="M13" s="127" t="s">
        <v>119</v>
      </c>
      <c r="N13" s="127" t="s">
        <v>120</v>
      </c>
      <c r="P13" t="b">
        <f t="shared" si="0"/>
        <v>0</v>
      </c>
      <c r="Q13" t="b">
        <f t="shared" si="1"/>
        <v>0</v>
      </c>
      <c r="R13" t="b">
        <f t="shared" si="2"/>
        <v>0</v>
      </c>
      <c r="S13" t="e">
        <f>OR(#REF!&lt;100000,LEN(#REF!)=5)</f>
        <v>#REF!</v>
      </c>
    </row>
    <row r="14" spans="1:26" ht="15.5" x14ac:dyDescent="0.35">
      <c r="A14" s="103" t="s">
        <v>174</v>
      </c>
      <c r="B14" s="111" t="s">
        <v>31</v>
      </c>
      <c r="C14" s="112">
        <v>49</v>
      </c>
      <c r="D14" s="113">
        <v>0</v>
      </c>
      <c r="E14" s="112"/>
      <c r="F14" s="124">
        <v>49</v>
      </c>
      <c r="G14" s="61">
        <v>370</v>
      </c>
      <c r="H14" s="61">
        <v>4020</v>
      </c>
      <c r="I14" s="61">
        <v>37030</v>
      </c>
      <c r="J14" s="125"/>
      <c r="K14" s="125" t="s">
        <v>108</v>
      </c>
      <c r="L14" s="126" t="s">
        <v>176</v>
      </c>
      <c r="M14" s="127" t="s">
        <v>119</v>
      </c>
      <c r="N14" s="127" t="s">
        <v>121</v>
      </c>
    </row>
    <row r="15" spans="1:26" ht="15.5" x14ac:dyDescent="0.35">
      <c r="A15" s="103" t="s">
        <v>174</v>
      </c>
      <c r="B15" s="111" t="s">
        <v>39</v>
      </c>
      <c r="C15" s="112">
        <v>5.65</v>
      </c>
      <c r="D15" s="113">
        <v>0.94</v>
      </c>
      <c r="E15" s="112"/>
      <c r="F15" s="124">
        <v>4.71</v>
      </c>
      <c r="G15" s="61">
        <v>370</v>
      </c>
      <c r="H15" s="61">
        <v>4020</v>
      </c>
      <c r="I15" s="61">
        <v>37030</v>
      </c>
      <c r="J15" s="125"/>
      <c r="K15" s="125" t="s">
        <v>108</v>
      </c>
      <c r="L15" s="126" t="s">
        <v>177</v>
      </c>
      <c r="M15" s="127" t="s">
        <v>178</v>
      </c>
      <c r="N15" s="127" t="s">
        <v>179</v>
      </c>
    </row>
    <row r="16" spans="1:26" ht="15.5" x14ac:dyDescent="0.35">
      <c r="A16" s="103"/>
      <c r="B16" s="111"/>
      <c r="C16" s="112"/>
      <c r="D16" s="113"/>
      <c r="E16" s="112"/>
      <c r="F16" s="124"/>
      <c r="G16" s="61"/>
      <c r="H16" s="61"/>
      <c r="I16" s="61"/>
      <c r="J16" s="125"/>
      <c r="K16" s="125"/>
      <c r="L16" s="126"/>
      <c r="M16" s="127"/>
      <c r="N16" s="127"/>
    </row>
    <row r="17" spans="1:19" ht="15.5" x14ac:dyDescent="0.35">
      <c r="A17" s="103"/>
      <c r="B17" s="111"/>
      <c r="C17" s="112"/>
      <c r="D17" s="113"/>
      <c r="E17" s="112"/>
      <c r="F17" s="124"/>
      <c r="G17" s="61"/>
      <c r="H17" s="61"/>
      <c r="I17" s="61"/>
      <c r="J17" s="125"/>
      <c r="K17" s="125"/>
      <c r="L17" s="126"/>
      <c r="M17" s="127"/>
      <c r="N17" s="127"/>
      <c r="P17" t="b">
        <f t="shared" si="0"/>
        <v>1</v>
      </c>
      <c r="Q17" t="b">
        <f t="shared" si="1"/>
        <v>1</v>
      </c>
      <c r="R17" t="b">
        <f t="shared" si="2"/>
        <v>1</v>
      </c>
      <c r="S17" t="e">
        <f>OR(#REF!&lt;100000,LEN(#REF!)=5)</f>
        <v>#REF!</v>
      </c>
    </row>
    <row r="18" spans="1:19" ht="13.5" thickBot="1" x14ac:dyDescent="0.35">
      <c r="A18" s="459" t="s">
        <v>34</v>
      </c>
      <c r="B18" s="460"/>
      <c r="C18" s="114">
        <f>SUM(C12:C17)</f>
        <v>173.65</v>
      </c>
      <c r="D18" s="114">
        <f>SUM(D12:D17)</f>
        <v>0.94</v>
      </c>
      <c r="E18" s="114"/>
      <c r="F18" s="114">
        <f>SUM(F12:F17)</f>
        <v>172.71</v>
      </c>
      <c r="G18" s="115"/>
      <c r="H18" s="115"/>
      <c r="I18" s="115"/>
      <c r="J18" s="130"/>
      <c r="K18" s="130"/>
      <c r="L18" s="116"/>
      <c r="M18" s="117"/>
      <c r="N18" s="118"/>
    </row>
    <row r="20" spans="1:19" ht="13" x14ac:dyDescent="0.3">
      <c r="B20" s="461" t="s">
        <v>35</v>
      </c>
      <c r="C20" s="462"/>
    </row>
    <row r="21" spans="1:19" x14ac:dyDescent="0.25">
      <c r="B21" s="119" t="s">
        <v>36</v>
      </c>
      <c r="C21" s="120" t="s">
        <v>37</v>
      </c>
    </row>
    <row r="22" spans="1:19" x14ac:dyDescent="0.25">
      <c r="B22" s="119" t="s">
        <v>31</v>
      </c>
      <c r="C22" s="120" t="s">
        <v>38</v>
      </c>
    </row>
    <row r="23" spans="1:19" x14ac:dyDescent="0.25">
      <c r="B23" s="119" t="s">
        <v>39</v>
      </c>
      <c r="C23" s="120" t="s">
        <v>40</v>
      </c>
    </row>
    <row r="24" spans="1:19" x14ac:dyDescent="0.25">
      <c r="B24" s="119" t="s">
        <v>97</v>
      </c>
      <c r="C24" s="120" t="s">
        <v>98</v>
      </c>
    </row>
    <row r="25" spans="1:19" x14ac:dyDescent="0.25">
      <c r="B25" s="100" t="s">
        <v>33</v>
      </c>
      <c r="C25" s="121" t="s">
        <v>41</v>
      </c>
    </row>
    <row r="28" spans="1:19" ht="13" x14ac:dyDescent="0.3">
      <c r="B28" s="470"/>
      <c r="C28" s="470"/>
    </row>
  </sheetData>
  <mergeCells count="7">
    <mergeCell ref="B28:C28"/>
    <mergeCell ref="B1:E1"/>
    <mergeCell ref="B3:E3"/>
    <mergeCell ref="G8:J8"/>
    <mergeCell ref="G9:J9"/>
    <mergeCell ref="A18:B18"/>
    <mergeCell ref="B20:C20"/>
  </mergeCells>
  <conditionalFormatting sqref="J12:K12 J13:J17">
    <cfRule type="expression" priority="8" stopIfTrue="1">
      <formula>AND(SUM($P12:$T12)&gt;0,NOT(ISBLANK(J12)))</formula>
    </cfRule>
    <cfRule type="expression" dxfId="172" priority="9" stopIfTrue="1">
      <formula>SUM($P12:$T12)&gt;0</formula>
    </cfRule>
  </conditionalFormatting>
  <conditionalFormatting sqref="B1:E1 B3:E3 C12:C17">
    <cfRule type="expression" dxfId="171" priority="10" stopIfTrue="1">
      <formula>ISBLANK(B1)</formula>
    </cfRule>
  </conditionalFormatting>
  <conditionalFormatting sqref="L12:N12">
    <cfRule type="expression" dxfId="170" priority="11" stopIfTrue="1">
      <formula>AND(NOT(ISBLANK($C12)),ISBLANK(L12))</formula>
    </cfRule>
  </conditionalFormatting>
  <conditionalFormatting sqref="B12:B17">
    <cfRule type="expression" dxfId="169" priority="12" stopIfTrue="1">
      <formula>AND(NOT(ISBLANK(C12)),ISBLANK(B12))</formula>
    </cfRule>
  </conditionalFormatting>
  <conditionalFormatting sqref="A12:A17">
    <cfRule type="expression" dxfId="168" priority="13" stopIfTrue="1">
      <formula>AND(NOT(ISBLANK(C12)),ISBLANK(A12))</formula>
    </cfRule>
  </conditionalFormatting>
  <conditionalFormatting sqref="E12:E17">
    <cfRule type="expression" dxfId="167" priority="14" stopIfTrue="1">
      <formula>AND(NOT(ISBLANK(C12)),ISBLANK(E12),B12="S")</formula>
    </cfRule>
  </conditionalFormatting>
  <conditionalFormatting sqref="C5">
    <cfRule type="expression" dxfId="166" priority="7" stopIfTrue="1">
      <formula>ISBLANK(C5)</formula>
    </cfRule>
  </conditionalFormatting>
  <conditionalFormatting sqref="K13:K16">
    <cfRule type="expression" priority="4" stopIfTrue="1">
      <formula>AND(SUM($P13:$T13)&gt;0,NOT(ISBLANK(K13)))</formula>
    </cfRule>
    <cfRule type="expression" dxfId="165" priority="5" stopIfTrue="1">
      <formula>SUM($P13:$T13)&gt;0</formula>
    </cfRule>
  </conditionalFormatting>
  <conditionalFormatting sqref="L13:N16">
    <cfRule type="expression" dxfId="164" priority="6" stopIfTrue="1">
      <formula>AND(NOT(ISBLANK($C13)),ISBLANK(L13))</formula>
    </cfRule>
  </conditionalFormatting>
  <conditionalFormatting sqref="K17">
    <cfRule type="expression" priority="1" stopIfTrue="1">
      <formula>AND(SUM($P17:$T17)&gt;0,NOT(ISBLANK(K17)))</formula>
    </cfRule>
    <cfRule type="expression" dxfId="163" priority="2" stopIfTrue="1">
      <formula>SUM($P17:$T17)&gt;0</formula>
    </cfRule>
  </conditionalFormatting>
  <conditionalFormatting sqref="L17:N17">
    <cfRule type="expression" dxfId="162" priority="3" stopIfTrue="1">
      <formula>AND(NOT(ISBLANK($C17)),ISBLANK(L17))</formula>
    </cfRule>
  </conditionalFormatting>
  <dataValidations count="2">
    <dataValidation type="date" allowBlank="1" showInputMessage="1" showErrorMessage="1" sqref="C5" xr:uid="{251DD638-8551-4104-BA4F-BE261C56D437}">
      <formula1>NOW()-120</formula1>
      <formula2>NOW()</formula2>
    </dataValidation>
    <dataValidation type="list" allowBlank="1" showInputMessage="1" showErrorMessage="1" sqref="B12:B17" xr:uid="{5BE85BC8-465E-4E36-984D-B088A82F32BA}">
      <formula1>$B$21:$B$25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AE6A8-6CAD-4F94-AD2B-5674EDB70952}">
  <sheetPr>
    <tabColor rgb="FF00B0F0"/>
  </sheetPr>
  <dimension ref="A1:Z23"/>
  <sheetViews>
    <sheetView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14" x14ac:dyDescent="0.3">
      <c r="A1" s="76" t="s">
        <v>0</v>
      </c>
      <c r="B1" s="463" t="s">
        <v>103</v>
      </c>
      <c r="C1" s="464"/>
      <c r="D1" s="464"/>
      <c r="E1" s="465"/>
      <c r="F1" s="77"/>
      <c r="G1" s="77"/>
      <c r="H1" s="77"/>
      <c r="I1" s="77"/>
      <c r="J1" s="77"/>
      <c r="K1" s="77"/>
      <c r="L1" s="78"/>
      <c r="M1" s="78"/>
      <c r="N1" s="79"/>
    </row>
    <row r="2" spans="1:26" x14ac:dyDescent="0.25">
      <c r="A2" s="80"/>
      <c r="N2" s="81"/>
    </row>
    <row r="3" spans="1:26" ht="14" x14ac:dyDescent="0.3">
      <c r="A3" s="82" t="s">
        <v>2</v>
      </c>
      <c r="B3" s="463" t="s">
        <v>108</v>
      </c>
      <c r="C3" s="464"/>
      <c r="D3" s="464"/>
      <c r="E3" s="465"/>
      <c r="F3" s="83"/>
      <c r="G3" s="83"/>
      <c r="H3" s="83"/>
      <c r="I3" s="83"/>
      <c r="J3" s="83"/>
      <c r="K3" s="83"/>
      <c r="N3" s="81"/>
    </row>
    <row r="4" spans="1:26" x14ac:dyDescent="0.25">
      <c r="A4" s="80"/>
      <c r="N4" s="81"/>
    </row>
    <row r="5" spans="1:26" ht="26" x14ac:dyDescent="0.3">
      <c r="A5" s="84" t="s">
        <v>3</v>
      </c>
      <c r="B5" s="85" t="s">
        <v>4</v>
      </c>
      <c r="C5" s="122">
        <v>44662</v>
      </c>
      <c r="D5" s="85" t="s">
        <v>5</v>
      </c>
      <c r="E5" s="123">
        <v>44691</v>
      </c>
      <c r="F5" s="83"/>
      <c r="G5" s="86"/>
      <c r="H5" s="87"/>
      <c r="I5" s="87"/>
      <c r="J5" s="87"/>
      <c r="K5" s="87"/>
      <c r="N5" s="81"/>
    </row>
    <row r="6" spans="1:26" x14ac:dyDescent="0.25">
      <c r="A6" s="80"/>
      <c r="N6" s="81"/>
    </row>
    <row r="7" spans="1:26" x14ac:dyDescent="0.25">
      <c r="A7" s="80"/>
      <c r="N7" s="81"/>
    </row>
    <row r="8" spans="1:26" ht="13" x14ac:dyDescent="0.3">
      <c r="A8" s="357" t="s">
        <v>6</v>
      </c>
      <c r="B8" s="88" t="s">
        <v>7</v>
      </c>
      <c r="C8" s="88" t="s">
        <v>8</v>
      </c>
      <c r="D8" s="88" t="s">
        <v>7</v>
      </c>
      <c r="E8" s="88" t="s">
        <v>9</v>
      </c>
      <c r="F8" s="88" t="s">
        <v>10</v>
      </c>
      <c r="G8" s="461" t="s">
        <v>11</v>
      </c>
      <c r="H8" s="466"/>
      <c r="I8" s="466"/>
      <c r="J8" s="462"/>
      <c r="K8" s="357" t="s">
        <v>12</v>
      </c>
      <c r="L8" s="88" t="s">
        <v>13</v>
      </c>
      <c r="M8" s="89" t="s">
        <v>14</v>
      </c>
      <c r="N8" s="89" t="s">
        <v>15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</row>
    <row r="9" spans="1:26" ht="13" x14ac:dyDescent="0.3">
      <c r="A9" s="91" t="s">
        <v>16</v>
      </c>
      <c r="B9" s="92" t="s">
        <v>17</v>
      </c>
      <c r="C9" s="92" t="s">
        <v>18</v>
      </c>
      <c r="D9" s="92" t="s">
        <v>18</v>
      </c>
      <c r="E9" s="92" t="s">
        <v>19</v>
      </c>
      <c r="F9" s="92" t="s">
        <v>18</v>
      </c>
      <c r="G9" s="467"/>
      <c r="H9" s="468"/>
      <c r="I9" s="468"/>
      <c r="J9" s="469"/>
      <c r="K9" s="91" t="s">
        <v>20</v>
      </c>
      <c r="L9" s="92" t="s">
        <v>21</v>
      </c>
      <c r="M9" s="93"/>
      <c r="N9" s="94" t="s">
        <v>22</v>
      </c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</row>
    <row r="10" spans="1:26" ht="13" x14ac:dyDescent="0.3">
      <c r="A10" s="95" t="s">
        <v>23</v>
      </c>
      <c r="B10" s="96" t="s">
        <v>24</v>
      </c>
      <c r="C10" s="96" t="s">
        <v>25</v>
      </c>
      <c r="D10" s="96" t="s">
        <v>25</v>
      </c>
      <c r="E10" s="96" t="s">
        <v>25</v>
      </c>
      <c r="F10" s="96" t="s">
        <v>25</v>
      </c>
      <c r="G10" s="97" t="s">
        <v>26</v>
      </c>
      <c r="H10" s="97" t="s">
        <v>27</v>
      </c>
      <c r="I10" s="97" t="s">
        <v>28</v>
      </c>
      <c r="J10" s="97"/>
      <c r="K10" s="98" t="s">
        <v>29</v>
      </c>
      <c r="L10" s="99"/>
      <c r="M10" s="100"/>
      <c r="N10" s="101"/>
    </row>
    <row r="11" spans="1:26" ht="0.75" customHeight="1" x14ac:dyDescent="0.25">
      <c r="A11" s="102"/>
      <c r="B11" s="96"/>
      <c r="C11" s="96"/>
      <c r="D11" s="96"/>
      <c r="E11" s="96"/>
      <c r="F11" s="96"/>
      <c r="G11" s="97"/>
      <c r="H11" s="97"/>
      <c r="I11" s="97"/>
      <c r="J11" s="97"/>
      <c r="K11" s="97"/>
      <c r="L11" s="99"/>
      <c r="M11" s="100"/>
      <c r="N11" s="100"/>
    </row>
    <row r="12" spans="1:26" ht="15.5" x14ac:dyDescent="0.35">
      <c r="A12" s="103">
        <v>44670</v>
      </c>
      <c r="B12" s="104" t="s">
        <v>31</v>
      </c>
      <c r="C12" s="112">
        <v>178</v>
      </c>
      <c r="D12" s="113">
        <v>0</v>
      </c>
      <c r="E12" s="112">
        <v>0</v>
      </c>
      <c r="F12" s="124">
        <v>178</v>
      </c>
      <c r="G12" s="61" t="s">
        <v>180</v>
      </c>
      <c r="H12" s="61">
        <v>9821</v>
      </c>
      <c r="I12" s="61"/>
      <c r="J12" s="125"/>
      <c r="K12" s="125" t="s">
        <v>181</v>
      </c>
      <c r="L12" s="180" t="s">
        <v>182</v>
      </c>
      <c r="M12" s="127" t="s">
        <v>183</v>
      </c>
      <c r="N12" s="127" t="s">
        <v>184</v>
      </c>
      <c r="P12" t="b">
        <f t="shared" ref="P12" si="0">OR(G12&lt;100,LEN(G12)=2)</f>
        <v>0</v>
      </c>
      <c r="Q12" t="b">
        <f t="shared" ref="Q12" si="1">OR(H12&lt;1000,LEN(H12)=3)</f>
        <v>0</v>
      </c>
      <c r="R12" t="b">
        <f t="shared" ref="R12" si="2">IF(I12&lt;1000,TRUE)</f>
        <v>1</v>
      </c>
      <c r="S12" t="e">
        <f>OR(#REF!&lt;100000,LEN(#REF!)=5)</f>
        <v>#REF!</v>
      </c>
    </row>
    <row r="13" spans="1:26" ht="13.5" thickBot="1" x14ac:dyDescent="0.35">
      <c r="A13" s="459" t="s">
        <v>34</v>
      </c>
      <c r="B13" s="460"/>
      <c r="C13" s="114">
        <f>SUM(C12:C12)</f>
        <v>178</v>
      </c>
      <c r="D13" s="114">
        <f>SUM(D12:D12)</f>
        <v>0</v>
      </c>
      <c r="E13" s="114"/>
      <c r="F13" s="114">
        <f>SUM(F12:F12)</f>
        <v>178</v>
      </c>
      <c r="G13" s="115"/>
      <c r="H13" s="115"/>
      <c r="I13" s="115"/>
      <c r="J13" s="130"/>
      <c r="K13" s="130"/>
      <c r="L13" s="116"/>
      <c r="M13" s="117"/>
      <c r="N13" s="118"/>
    </row>
    <row r="15" spans="1:26" ht="13" x14ac:dyDescent="0.3">
      <c r="B15" s="461" t="s">
        <v>35</v>
      </c>
      <c r="C15" s="462"/>
    </row>
    <row r="16" spans="1:26" x14ac:dyDescent="0.25">
      <c r="B16" s="119" t="s">
        <v>36</v>
      </c>
      <c r="C16" s="120" t="s">
        <v>37</v>
      </c>
    </row>
    <row r="17" spans="2:3" x14ac:dyDescent="0.25">
      <c r="B17" s="119" t="s">
        <v>31</v>
      </c>
      <c r="C17" s="120" t="s">
        <v>38</v>
      </c>
    </row>
    <row r="18" spans="2:3" x14ac:dyDescent="0.25">
      <c r="B18" s="119" t="s">
        <v>39</v>
      </c>
      <c r="C18" s="120" t="s">
        <v>40</v>
      </c>
    </row>
    <row r="19" spans="2:3" x14ac:dyDescent="0.25">
      <c r="B19" s="119" t="s">
        <v>97</v>
      </c>
      <c r="C19" s="120" t="s">
        <v>98</v>
      </c>
    </row>
    <row r="20" spans="2:3" x14ac:dyDescent="0.25">
      <c r="B20" s="100" t="s">
        <v>33</v>
      </c>
      <c r="C20" s="121" t="s">
        <v>41</v>
      </c>
    </row>
    <row r="23" spans="2:3" ht="13" x14ac:dyDescent="0.3">
      <c r="B23" s="470"/>
      <c r="C23" s="470"/>
    </row>
  </sheetData>
  <mergeCells count="7">
    <mergeCell ref="B23:C23"/>
    <mergeCell ref="B1:E1"/>
    <mergeCell ref="B3:E3"/>
    <mergeCell ref="G8:J8"/>
    <mergeCell ref="G9:J9"/>
    <mergeCell ref="A13:B13"/>
    <mergeCell ref="B15:C15"/>
  </mergeCells>
  <conditionalFormatting sqref="J12:K12">
    <cfRule type="expression" priority="2" stopIfTrue="1">
      <formula>AND(SUM($P12:$T12)&gt;0,NOT(ISBLANK(J12)))</formula>
    </cfRule>
    <cfRule type="expression" dxfId="161" priority="3" stopIfTrue="1">
      <formula>SUM($P12:$T12)&gt;0</formula>
    </cfRule>
  </conditionalFormatting>
  <conditionalFormatting sqref="B1:E1 B3:E3 C12">
    <cfRule type="expression" dxfId="160" priority="4" stopIfTrue="1">
      <formula>ISBLANK(B1)</formula>
    </cfRule>
  </conditionalFormatting>
  <conditionalFormatting sqref="L12:N12">
    <cfRule type="expression" dxfId="159" priority="5" stopIfTrue="1">
      <formula>AND(NOT(ISBLANK($C12)),ISBLANK(L12))</formula>
    </cfRule>
  </conditionalFormatting>
  <conditionalFormatting sqref="B12">
    <cfRule type="expression" dxfId="158" priority="6" stopIfTrue="1">
      <formula>AND(NOT(ISBLANK(C12)),ISBLANK(B12))</formula>
    </cfRule>
  </conditionalFormatting>
  <conditionalFormatting sqref="A12">
    <cfRule type="expression" dxfId="157" priority="7" stopIfTrue="1">
      <formula>AND(NOT(ISBLANK(C12)),ISBLANK(A12))</formula>
    </cfRule>
  </conditionalFormatting>
  <conditionalFormatting sqref="E12">
    <cfRule type="expression" dxfId="156" priority="8" stopIfTrue="1">
      <formula>AND(NOT(ISBLANK(C12)),ISBLANK(E12),B12="S")</formula>
    </cfRule>
  </conditionalFormatting>
  <conditionalFormatting sqref="C5">
    <cfRule type="expression" dxfId="155" priority="1" stopIfTrue="1">
      <formula>ISBLANK(C5)</formula>
    </cfRule>
  </conditionalFormatting>
  <conditionalFormatting sqref="L12">
    <cfRule type="expression" dxfId="154" priority="9" stopIfTrue="1">
      <formula>AND(NOT(ISBLANK(#REF!)),ISBLANK(L12))</formula>
    </cfRule>
  </conditionalFormatting>
  <dataValidations count="2">
    <dataValidation type="date" allowBlank="1" showInputMessage="1" showErrorMessage="1" sqref="C5" xr:uid="{F56F3969-BAA9-48DB-B499-0BCC299E7BDA}">
      <formula1>NOW()-120</formula1>
      <formula2>NOW()</formula2>
    </dataValidation>
    <dataValidation type="list" allowBlank="1" showInputMessage="1" showErrorMessage="1" sqref="B12" xr:uid="{0F3E8D72-56A7-45F3-9B99-0332B980F22B}">
      <formula1>$B$16:$B$20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B28"/>
  <sheetViews>
    <sheetView workbookViewId="0">
      <selection activeCell="B4" sqref="B4"/>
    </sheetView>
  </sheetViews>
  <sheetFormatPr defaultColWidth="9.1796875" defaultRowHeight="12.5" outlineLevelCol="1" x14ac:dyDescent="0.25"/>
  <cols>
    <col min="1" max="1" width="11.81640625" style="87" bestFit="1" customWidth="1"/>
    <col min="2" max="2" width="10.453125" style="87" customWidth="1"/>
    <col min="3" max="6" width="15.7265625" style="87" customWidth="1"/>
    <col min="7" max="7" width="8.453125" style="87" customWidth="1"/>
    <col min="8" max="8" width="9" style="87" customWidth="1"/>
    <col min="9" max="9" width="11.7265625" style="87" bestFit="1" customWidth="1"/>
    <col min="10" max="10" width="3" style="87" customWidth="1"/>
    <col min="11" max="11" width="32.1796875" style="87" customWidth="1"/>
    <col min="12" max="12" width="66.453125" style="87" customWidth="1"/>
    <col min="13" max="14" width="27.453125" style="87" customWidth="1"/>
    <col min="15" max="15" width="9.1796875" style="87"/>
    <col min="16" max="18" width="9.1796875" style="87" customWidth="1" outlineLevel="1"/>
    <col min="19" max="19" width="10.453125" style="87" customWidth="1" outlineLevel="1"/>
    <col min="20" max="28" width="9.1796875" style="87"/>
  </cols>
  <sheetData>
    <row r="1" spans="1:26" ht="36.75" customHeight="1" x14ac:dyDescent="0.3">
      <c r="A1" s="76" t="s">
        <v>0</v>
      </c>
      <c r="B1" s="471" t="s">
        <v>1</v>
      </c>
      <c r="C1" s="472"/>
      <c r="D1" s="472"/>
      <c r="E1" s="473"/>
      <c r="F1" s="327"/>
      <c r="G1" s="327"/>
      <c r="H1" s="327"/>
      <c r="I1" s="327"/>
      <c r="J1" s="327"/>
      <c r="K1" s="327"/>
      <c r="L1" s="327"/>
      <c r="M1" s="78"/>
      <c r="N1" s="79"/>
    </row>
    <row r="2" spans="1:26" x14ac:dyDescent="0.25">
      <c r="A2" s="328"/>
      <c r="B2" s="362"/>
      <c r="C2" s="362"/>
      <c r="D2" s="362"/>
      <c r="E2" s="362"/>
      <c r="N2" s="329"/>
    </row>
    <row r="3" spans="1:26" ht="36.75" customHeight="1" x14ac:dyDescent="0.3">
      <c r="A3" s="82" t="s">
        <v>2</v>
      </c>
      <c r="B3" s="471" t="s">
        <v>102</v>
      </c>
      <c r="C3" s="472"/>
      <c r="D3" s="472"/>
      <c r="E3" s="473"/>
      <c r="F3" s="83"/>
      <c r="G3" s="83"/>
      <c r="H3" s="83"/>
      <c r="I3" s="83"/>
      <c r="J3" s="83"/>
      <c r="K3" s="83"/>
      <c r="N3" s="329"/>
    </row>
    <row r="4" spans="1:26" x14ac:dyDescent="0.25">
      <c r="A4" s="328"/>
      <c r="B4" s="362"/>
      <c r="C4" s="362"/>
      <c r="D4" s="362"/>
      <c r="E4" s="362"/>
      <c r="N4" s="329"/>
    </row>
    <row r="5" spans="1:26" ht="36" customHeight="1" x14ac:dyDescent="0.3">
      <c r="A5" s="84" t="s">
        <v>3</v>
      </c>
      <c r="B5" s="363" t="s">
        <v>4</v>
      </c>
      <c r="C5" s="364">
        <v>44662</v>
      </c>
      <c r="D5" s="363" t="s">
        <v>5</v>
      </c>
      <c r="E5" s="364">
        <v>44691</v>
      </c>
      <c r="F5" s="83"/>
      <c r="G5" s="86"/>
      <c r="N5" s="329"/>
    </row>
    <row r="6" spans="1:26" x14ac:dyDescent="0.25">
      <c r="A6" s="328"/>
      <c r="N6" s="329"/>
    </row>
    <row r="7" spans="1:26" x14ac:dyDescent="0.25">
      <c r="A7" s="328"/>
      <c r="N7" s="329"/>
    </row>
    <row r="8" spans="1:26" ht="13" x14ac:dyDescent="0.3">
      <c r="A8" s="357" t="s">
        <v>6</v>
      </c>
      <c r="B8" s="88" t="s">
        <v>7</v>
      </c>
      <c r="C8" s="88" t="s">
        <v>8</v>
      </c>
      <c r="D8" s="88" t="s">
        <v>7</v>
      </c>
      <c r="E8" s="88" t="s">
        <v>9</v>
      </c>
      <c r="F8" s="88" t="s">
        <v>10</v>
      </c>
      <c r="G8" s="461" t="s">
        <v>11</v>
      </c>
      <c r="H8" s="466"/>
      <c r="I8" s="466"/>
      <c r="J8" s="462"/>
      <c r="K8" s="357" t="s">
        <v>12</v>
      </c>
      <c r="L8" s="330" t="s">
        <v>13</v>
      </c>
      <c r="M8" s="89" t="s">
        <v>14</v>
      </c>
      <c r="N8" s="89" t="s">
        <v>15</v>
      </c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</row>
    <row r="9" spans="1:26" ht="13" x14ac:dyDescent="0.3">
      <c r="A9" s="91" t="s">
        <v>16</v>
      </c>
      <c r="B9" s="92" t="s">
        <v>17</v>
      </c>
      <c r="C9" s="92" t="s">
        <v>18</v>
      </c>
      <c r="D9" s="92" t="s">
        <v>18</v>
      </c>
      <c r="E9" s="92" t="s">
        <v>19</v>
      </c>
      <c r="F9" s="92" t="s">
        <v>18</v>
      </c>
      <c r="G9" s="467"/>
      <c r="H9" s="468"/>
      <c r="I9" s="468"/>
      <c r="J9" s="469"/>
      <c r="K9" s="91" t="s">
        <v>20</v>
      </c>
      <c r="L9" s="332" t="s">
        <v>21</v>
      </c>
      <c r="M9" s="93"/>
      <c r="N9" s="94" t="s">
        <v>22</v>
      </c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</row>
    <row r="10" spans="1:26" ht="13" x14ac:dyDescent="0.3">
      <c r="A10" s="95" t="s">
        <v>23</v>
      </c>
      <c r="B10" s="272" t="s">
        <v>24</v>
      </c>
      <c r="C10" s="272" t="s">
        <v>25</v>
      </c>
      <c r="D10" s="272" t="s">
        <v>25</v>
      </c>
      <c r="E10" s="272" t="s">
        <v>25</v>
      </c>
      <c r="F10" s="272" t="s">
        <v>25</v>
      </c>
      <c r="G10" s="97" t="s">
        <v>26</v>
      </c>
      <c r="H10" s="97" t="s">
        <v>27</v>
      </c>
      <c r="I10" s="97" t="s">
        <v>28</v>
      </c>
      <c r="J10" s="97"/>
      <c r="K10" s="98" t="s">
        <v>29</v>
      </c>
      <c r="L10" s="333"/>
      <c r="M10" s="334"/>
      <c r="N10" s="335"/>
    </row>
    <row r="11" spans="1:26" ht="0.75" customHeight="1" x14ac:dyDescent="0.25">
      <c r="A11" s="336"/>
      <c r="B11" s="272"/>
      <c r="C11" s="272"/>
      <c r="D11" s="272"/>
      <c r="E11" s="272"/>
      <c r="F11" s="272"/>
      <c r="G11" s="97"/>
      <c r="H11" s="97"/>
      <c r="I11" s="97"/>
      <c r="J11" s="97"/>
      <c r="K11" s="97"/>
      <c r="L11" s="333"/>
      <c r="M11" s="334"/>
      <c r="N11" s="334"/>
    </row>
    <row r="12" spans="1:26" ht="21.65" customHeight="1" x14ac:dyDescent="0.35">
      <c r="A12" s="365"/>
      <c r="B12" s="104"/>
      <c r="C12" s="105"/>
      <c r="D12" s="124"/>
      <c r="E12" s="105"/>
      <c r="F12" s="124"/>
      <c r="G12" s="61"/>
      <c r="H12" s="61"/>
      <c r="I12" s="61"/>
      <c r="J12" s="337"/>
      <c r="K12" s="338"/>
      <c r="L12" s="339"/>
      <c r="M12" s="339"/>
      <c r="N12" s="339"/>
    </row>
    <row r="13" spans="1:26" ht="47.15" customHeight="1" x14ac:dyDescent="0.25">
      <c r="A13" s="366" t="s">
        <v>185</v>
      </c>
      <c r="B13" s="367" t="s">
        <v>39</v>
      </c>
      <c r="C13" s="368">
        <v>64.5</v>
      </c>
      <c r="D13" s="369">
        <f>SUM(21.5/2)</f>
        <v>10.75</v>
      </c>
      <c r="E13" s="368"/>
      <c r="F13" s="369">
        <f>C13-D13</f>
        <v>53.75</v>
      </c>
      <c r="G13" s="370">
        <v>611</v>
      </c>
      <c r="H13" s="370">
        <v>4014</v>
      </c>
      <c r="I13" s="370">
        <v>61122</v>
      </c>
      <c r="J13" s="371"/>
      <c r="K13" s="372" t="s">
        <v>122</v>
      </c>
      <c r="L13" s="373" t="s">
        <v>186</v>
      </c>
      <c r="M13" s="374" t="s">
        <v>187</v>
      </c>
      <c r="N13" s="374" t="s">
        <v>188</v>
      </c>
    </row>
    <row r="14" spans="1:26" ht="47.15" customHeight="1" x14ac:dyDescent="0.25">
      <c r="A14" s="366" t="s">
        <v>185</v>
      </c>
      <c r="B14" s="367" t="s">
        <v>39</v>
      </c>
      <c r="C14" s="368">
        <v>64.5</v>
      </c>
      <c r="D14" s="369">
        <f>D13</f>
        <v>10.75</v>
      </c>
      <c r="E14" s="368"/>
      <c r="F14" s="369">
        <f>C14-D14</f>
        <v>53.75</v>
      </c>
      <c r="G14" s="370">
        <v>611</v>
      </c>
      <c r="H14" s="370">
        <v>4014</v>
      </c>
      <c r="I14" s="370">
        <v>61123</v>
      </c>
      <c r="J14" s="371"/>
      <c r="K14" s="372" t="s">
        <v>122</v>
      </c>
      <c r="L14" s="373" t="s">
        <v>186</v>
      </c>
      <c r="M14" s="374" t="s">
        <v>187</v>
      </c>
      <c r="N14" s="374" t="s">
        <v>188</v>
      </c>
    </row>
    <row r="15" spans="1:26" ht="21.65" customHeight="1" x14ac:dyDescent="0.25">
      <c r="A15" s="366" t="s">
        <v>189</v>
      </c>
      <c r="B15" s="367" t="s">
        <v>39</v>
      </c>
      <c r="C15" s="368">
        <v>6.05</v>
      </c>
      <c r="D15" s="369">
        <v>1.01</v>
      </c>
      <c r="E15" s="368"/>
      <c r="F15" s="369">
        <v>5.04</v>
      </c>
      <c r="G15" s="370">
        <v>611</v>
      </c>
      <c r="H15" s="370">
        <v>4014</v>
      </c>
      <c r="I15" s="370">
        <v>61122</v>
      </c>
      <c r="J15" s="371"/>
      <c r="K15" s="372" t="s">
        <v>122</v>
      </c>
      <c r="L15" s="373" t="s">
        <v>190</v>
      </c>
      <c r="M15" s="374" t="s">
        <v>32</v>
      </c>
      <c r="N15" s="374" t="s">
        <v>123</v>
      </c>
    </row>
    <row r="16" spans="1:26" ht="21.65" customHeight="1" x14ac:dyDescent="0.25">
      <c r="A16" s="366" t="s">
        <v>189</v>
      </c>
      <c r="B16" s="367" t="s">
        <v>39</v>
      </c>
      <c r="C16" s="368">
        <v>6.05</v>
      </c>
      <c r="D16" s="369">
        <v>1.01</v>
      </c>
      <c r="E16" s="368"/>
      <c r="F16" s="369">
        <v>5.04</v>
      </c>
      <c r="G16" s="370">
        <v>611</v>
      </c>
      <c r="H16" s="370">
        <v>4014</v>
      </c>
      <c r="I16" s="370">
        <v>61123</v>
      </c>
      <c r="J16" s="371"/>
      <c r="K16" s="372" t="s">
        <v>122</v>
      </c>
      <c r="L16" s="373" t="s">
        <v>190</v>
      </c>
      <c r="M16" s="374" t="s">
        <v>32</v>
      </c>
      <c r="N16" s="374" t="s">
        <v>123</v>
      </c>
    </row>
    <row r="17" spans="1:14" ht="21.65" customHeight="1" x14ac:dyDescent="0.25">
      <c r="A17" s="366" t="s">
        <v>189</v>
      </c>
      <c r="B17" s="367" t="s">
        <v>39</v>
      </c>
      <c r="C17" s="368">
        <v>6.05</v>
      </c>
      <c r="D17" s="369">
        <v>1.01</v>
      </c>
      <c r="E17" s="368"/>
      <c r="F17" s="369">
        <v>5.04</v>
      </c>
      <c r="G17" s="370">
        <v>611</v>
      </c>
      <c r="H17" s="370">
        <v>4014</v>
      </c>
      <c r="I17" s="370">
        <v>61121</v>
      </c>
      <c r="J17" s="371"/>
      <c r="K17" s="372" t="s">
        <v>122</v>
      </c>
      <c r="L17" s="373" t="s">
        <v>190</v>
      </c>
      <c r="M17" s="374" t="s">
        <v>32</v>
      </c>
      <c r="N17" s="374" t="s">
        <v>123</v>
      </c>
    </row>
    <row r="18" spans="1:14" ht="21.65" customHeight="1" x14ac:dyDescent="0.25">
      <c r="A18" s="366" t="s">
        <v>189</v>
      </c>
      <c r="B18" s="367" t="s">
        <v>39</v>
      </c>
      <c r="C18" s="368">
        <v>6.05</v>
      </c>
      <c r="D18" s="369">
        <v>1.01</v>
      </c>
      <c r="E18" s="368"/>
      <c r="F18" s="369">
        <v>5.04</v>
      </c>
      <c r="G18" s="370">
        <v>611</v>
      </c>
      <c r="H18" s="370">
        <v>4014</v>
      </c>
      <c r="I18" s="370">
        <v>61120</v>
      </c>
      <c r="J18" s="371"/>
      <c r="K18" s="372" t="s">
        <v>122</v>
      </c>
      <c r="L18" s="373" t="s">
        <v>190</v>
      </c>
      <c r="M18" s="374" t="s">
        <v>32</v>
      </c>
      <c r="N18" s="374" t="s">
        <v>123</v>
      </c>
    </row>
    <row r="19" spans="1:14" ht="21.65" customHeight="1" x14ac:dyDescent="0.25">
      <c r="A19" s="366" t="s">
        <v>191</v>
      </c>
      <c r="B19" s="367" t="s">
        <v>31</v>
      </c>
      <c r="C19" s="368">
        <v>60.13</v>
      </c>
      <c r="D19" s="369">
        <v>0</v>
      </c>
      <c r="E19" s="368"/>
      <c r="F19" s="369">
        <v>60.13</v>
      </c>
      <c r="G19" s="370">
        <v>611</v>
      </c>
      <c r="H19" s="370">
        <v>4014</v>
      </c>
      <c r="I19" s="370">
        <v>61123</v>
      </c>
      <c r="J19" s="371"/>
      <c r="K19" s="372" t="s">
        <v>122</v>
      </c>
      <c r="L19" s="373" t="s">
        <v>192</v>
      </c>
      <c r="M19" s="374" t="s">
        <v>193</v>
      </c>
      <c r="N19" s="374" t="s">
        <v>194</v>
      </c>
    </row>
    <row r="20" spans="1:14" ht="21.65" customHeight="1" x14ac:dyDescent="0.25">
      <c r="A20" s="366" t="s">
        <v>191</v>
      </c>
      <c r="B20" s="367" t="s">
        <v>31</v>
      </c>
      <c r="C20" s="368">
        <v>60.12</v>
      </c>
      <c r="D20" s="369">
        <v>0</v>
      </c>
      <c r="E20" s="368"/>
      <c r="F20" s="369">
        <v>60.12</v>
      </c>
      <c r="G20" s="370">
        <v>611</v>
      </c>
      <c r="H20" s="370">
        <v>4014</v>
      </c>
      <c r="I20" s="370">
        <v>61122</v>
      </c>
      <c r="J20" s="371"/>
      <c r="K20" s="372" t="s">
        <v>122</v>
      </c>
      <c r="L20" s="373" t="s">
        <v>192</v>
      </c>
      <c r="M20" s="374" t="s">
        <v>193</v>
      </c>
      <c r="N20" s="374" t="s">
        <v>194</v>
      </c>
    </row>
    <row r="21" spans="1:14" ht="20.149999999999999" customHeight="1" thickBot="1" x14ac:dyDescent="0.35">
      <c r="A21" s="474"/>
      <c r="B21" s="475"/>
      <c r="C21" s="375">
        <f>SUM(C12:C20)</f>
        <v>273.45000000000005</v>
      </c>
      <c r="D21" s="375">
        <f>SUM(D12:D20)</f>
        <v>25.540000000000006</v>
      </c>
      <c r="E21" s="375">
        <f>SUM(E12:E20)</f>
        <v>0</v>
      </c>
      <c r="F21" s="375">
        <f>SUM(F12:F20)</f>
        <v>247.91000000000003</v>
      </c>
      <c r="G21" s="115"/>
      <c r="H21" s="115"/>
      <c r="I21" s="115"/>
      <c r="J21" s="376"/>
      <c r="K21" s="376"/>
      <c r="L21" s="377"/>
      <c r="M21" s="378"/>
      <c r="N21" s="379"/>
    </row>
    <row r="23" spans="1:14" ht="13" x14ac:dyDescent="0.3">
      <c r="B23" s="461" t="s">
        <v>35</v>
      </c>
      <c r="C23" s="462"/>
    </row>
    <row r="24" spans="1:14" x14ac:dyDescent="0.25">
      <c r="B24" s="340" t="s">
        <v>36</v>
      </c>
      <c r="C24" s="341" t="s">
        <v>37</v>
      </c>
    </row>
    <row r="25" spans="1:14" x14ac:dyDescent="0.25">
      <c r="B25" s="340" t="s">
        <v>31</v>
      </c>
      <c r="C25" s="341" t="s">
        <v>38</v>
      </c>
    </row>
    <row r="26" spans="1:14" x14ac:dyDescent="0.25">
      <c r="B26" s="340" t="s">
        <v>39</v>
      </c>
      <c r="C26" s="341" t="s">
        <v>40</v>
      </c>
    </row>
    <row r="27" spans="1:14" x14ac:dyDescent="0.25">
      <c r="B27" s="334" t="s">
        <v>33</v>
      </c>
      <c r="C27" s="342" t="s">
        <v>41</v>
      </c>
    </row>
    <row r="28" spans="1:14" x14ac:dyDescent="0.25">
      <c r="F28" s="345"/>
    </row>
  </sheetData>
  <mergeCells count="6">
    <mergeCell ref="B23:C23"/>
    <mergeCell ref="B1:E1"/>
    <mergeCell ref="B3:E3"/>
    <mergeCell ref="G8:J8"/>
    <mergeCell ref="G9:J9"/>
    <mergeCell ref="A21:B21"/>
  </mergeCells>
  <conditionalFormatting sqref="J12:K12 J15:J18 J19:K20">
    <cfRule type="expression" priority="10" stopIfTrue="1">
      <formula>AND(SUM($P12:$T12)&gt;0,NOT(ISBLANK(J12)))</formula>
    </cfRule>
    <cfRule type="expression" dxfId="153" priority="11" stopIfTrue="1">
      <formula>SUM($P12:$T12)&gt;0</formula>
    </cfRule>
  </conditionalFormatting>
  <conditionalFormatting sqref="E5 C5 B1:E1 B3:E3 C12 C15:C20">
    <cfRule type="expression" dxfId="152" priority="12" stopIfTrue="1">
      <formula>ISBLANK(B1)</formula>
    </cfRule>
  </conditionalFormatting>
  <conditionalFormatting sqref="L12 L19:L20">
    <cfRule type="expression" dxfId="151" priority="13" stopIfTrue="1">
      <formula>AND(NOT(ISBLANK($C12)),ISBLANK(L12))</formula>
    </cfRule>
  </conditionalFormatting>
  <conditionalFormatting sqref="B12 B15:B20">
    <cfRule type="expression" dxfId="150" priority="14" stopIfTrue="1">
      <formula>AND(NOT(ISBLANK(C12)),ISBLANK(B12))</formula>
    </cfRule>
  </conditionalFormatting>
  <conditionalFormatting sqref="A12 A15:A20">
    <cfRule type="expression" dxfId="149" priority="15" stopIfTrue="1">
      <formula>AND(NOT(ISBLANK(C12)),ISBLANK(A12))</formula>
    </cfRule>
  </conditionalFormatting>
  <conditionalFormatting sqref="E12 E15:E20">
    <cfRule type="expression" dxfId="148" priority="16" stopIfTrue="1">
      <formula>AND(NOT(ISBLANK(C12)),ISBLANK(E12),B12="S")</formula>
    </cfRule>
  </conditionalFormatting>
  <conditionalFormatting sqref="M12:N12 M19:N20">
    <cfRule type="expression" dxfId="147" priority="17" stopIfTrue="1">
      <formula>AND(NOT(ISBLANK(#REF!)),ISBLANK(M12))</formula>
    </cfRule>
  </conditionalFormatting>
  <conditionalFormatting sqref="J13:K14 K15:K18">
    <cfRule type="expression" priority="2" stopIfTrue="1">
      <formula>AND(SUM($P13:$T13)&gt;0,NOT(ISBLANK(J13)))</formula>
    </cfRule>
    <cfRule type="expression" dxfId="146" priority="3" stopIfTrue="1">
      <formula>SUM($P13:$T13)&gt;0</formula>
    </cfRule>
  </conditionalFormatting>
  <conditionalFormatting sqref="C13:C14">
    <cfRule type="expression" dxfId="145" priority="4" stopIfTrue="1">
      <formula>ISBLANK(C13)</formula>
    </cfRule>
  </conditionalFormatting>
  <conditionalFormatting sqref="L13:L14">
    <cfRule type="expression" dxfId="144" priority="5" stopIfTrue="1">
      <formula>AND(NOT(ISBLANK($C13)),ISBLANK(L13))</formula>
    </cfRule>
  </conditionalFormatting>
  <conditionalFormatting sqref="B13:B14">
    <cfRule type="expression" dxfId="143" priority="6" stopIfTrue="1">
      <formula>AND(NOT(ISBLANK(C13)),ISBLANK(B13))</formula>
    </cfRule>
  </conditionalFormatting>
  <conditionalFormatting sqref="A13:A14">
    <cfRule type="expression" dxfId="142" priority="7" stopIfTrue="1">
      <formula>AND(NOT(ISBLANK(C13)),ISBLANK(A13))</formula>
    </cfRule>
  </conditionalFormatting>
  <conditionalFormatting sqref="E13:E14">
    <cfRule type="expression" dxfId="141" priority="8" stopIfTrue="1">
      <formula>AND(NOT(ISBLANK(C13)),ISBLANK(E13),B13="S")</formula>
    </cfRule>
  </conditionalFormatting>
  <conditionalFormatting sqref="M13:N18">
    <cfRule type="expression" dxfId="140" priority="9" stopIfTrue="1">
      <formula>AND(NOT(ISBLANK(#REF!)),ISBLANK(M13))</formula>
    </cfRule>
  </conditionalFormatting>
  <conditionalFormatting sqref="L15:L18">
    <cfRule type="expression" dxfId="139" priority="1" stopIfTrue="1">
      <formula>AND(NOT(ISBLANK($C15)),ISBLANK(L15))</formula>
    </cfRule>
  </conditionalFormatting>
  <dataValidations count="4">
    <dataValidation type="date" allowBlank="1" showInputMessage="1" showErrorMessage="1" sqref="C5" xr:uid="{D29E080B-2367-40CA-A23A-E89D555C80B3}">
      <formula1>NOW()-120</formula1>
      <formula2>NOW()</formula2>
    </dataValidation>
    <dataValidation type="list" allowBlank="1" showInputMessage="1" showErrorMessage="1" sqref="B12:B20" xr:uid="{20BC038E-48C3-4653-8723-539A41B572C1}">
      <formula1>$B$24:$B$27</formula1>
    </dataValidation>
    <dataValidation type="list" allowBlank="1" showInputMessage="1" showErrorMessage="1" sqref="B1:E1" xr:uid="{53AB7C76-E8AA-4B3A-A202-409A1F63A481}">
      <formula1>"BARCLAYCARD,CORPORATE CARD"</formula1>
    </dataValidation>
    <dataValidation type="date" allowBlank="1" showInputMessage="1" showErrorMessage="1" sqref="E5" xr:uid="{A9FCD062-C349-43AD-83DC-44399797B761}">
      <formula1>C5+1</formula1>
      <formula2>NOW()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Y40"/>
  <sheetViews>
    <sheetView topLeftCell="A13" workbookViewId="0">
      <selection activeCell="A15" sqref="A15:XFD15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81640625" customWidth="1"/>
    <col min="7" max="7" width="8.453125" customWidth="1"/>
    <col min="8" max="8" width="9" customWidth="1"/>
    <col min="9" max="9" width="11.81640625" customWidth="1"/>
    <col min="10" max="10" width="3" customWidth="1"/>
    <col min="11" max="11" width="31.81640625" customWidth="1"/>
    <col min="12" max="12" width="59" customWidth="1"/>
    <col min="13" max="13" width="33" customWidth="1"/>
    <col min="14" max="14" width="27.453125" customWidth="1"/>
    <col min="15" max="15" width="9.1796875" outlineLevel="1"/>
    <col min="16" max="16" width="9.1796875" customWidth="1" outlineLevel="1"/>
    <col min="17" max="18" width="9.1796875" outlineLevel="1"/>
  </cols>
  <sheetData>
    <row r="1" spans="1:25" ht="36.75" customHeight="1" x14ac:dyDescent="0.3">
      <c r="A1" s="76" t="s">
        <v>0</v>
      </c>
      <c r="B1" s="463" t="s">
        <v>103</v>
      </c>
      <c r="C1" s="464"/>
      <c r="D1" s="464"/>
      <c r="E1" s="465"/>
      <c r="F1" s="77"/>
      <c r="G1" s="77"/>
      <c r="H1" s="77"/>
      <c r="I1" s="77"/>
      <c r="J1" s="77"/>
      <c r="K1" s="77"/>
      <c r="L1" s="78"/>
      <c r="M1" s="78"/>
      <c r="N1" s="79"/>
    </row>
    <row r="2" spans="1:25" x14ac:dyDescent="0.25">
      <c r="A2" s="80"/>
      <c r="N2" s="81"/>
    </row>
    <row r="3" spans="1:25" ht="36.75" customHeight="1" x14ac:dyDescent="0.3">
      <c r="A3" s="82" t="s">
        <v>2</v>
      </c>
      <c r="B3" s="463" t="s">
        <v>102</v>
      </c>
      <c r="C3" s="464"/>
      <c r="D3" s="464"/>
      <c r="E3" s="465"/>
      <c r="F3" s="83"/>
      <c r="G3" s="83"/>
      <c r="H3" s="83"/>
      <c r="I3" s="83"/>
      <c r="J3" s="83"/>
      <c r="K3" s="83"/>
      <c r="L3" s="56"/>
      <c r="N3" s="81"/>
    </row>
    <row r="4" spans="1:25" x14ac:dyDescent="0.25">
      <c r="A4" s="80"/>
      <c r="F4" s="197"/>
      <c r="N4" s="81"/>
    </row>
    <row r="5" spans="1:25" ht="36" customHeight="1" x14ac:dyDescent="0.3">
      <c r="A5" s="84" t="s">
        <v>3</v>
      </c>
      <c r="B5" s="85" t="s">
        <v>4</v>
      </c>
      <c r="C5" s="122">
        <v>44662</v>
      </c>
      <c r="D5" s="85" t="s">
        <v>5</v>
      </c>
      <c r="E5" s="123">
        <v>44691</v>
      </c>
      <c r="F5" s="83"/>
      <c r="G5" s="86"/>
      <c r="H5" s="87"/>
      <c r="I5" s="87"/>
      <c r="J5" s="87"/>
      <c r="K5" s="87"/>
      <c r="N5" s="81"/>
    </row>
    <row r="6" spans="1:25" x14ac:dyDescent="0.25">
      <c r="A6" s="80"/>
      <c r="N6" s="81"/>
    </row>
    <row r="7" spans="1:25" x14ac:dyDescent="0.25">
      <c r="A7" s="80"/>
      <c r="N7" s="81"/>
    </row>
    <row r="8" spans="1:25" ht="13" x14ac:dyDescent="0.3">
      <c r="A8" s="357" t="s">
        <v>6</v>
      </c>
      <c r="B8" s="88" t="s">
        <v>7</v>
      </c>
      <c r="C8" s="88" t="s">
        <v>8</v>
      </c>
      <c r="D8" s="88" t="s">
        <v>7</v>
      </c>
      <c r="E8" s="88" t="s">
        <v>9</v>
      </c>
      <c r="F8" s="88" t="s">
        <v>10</v>
      </c>
      <c r="G8" s="461" t="s">
        <v>11</v>
      </c>
      <c r="H8" s="466"/>
      <c r="I8" s="466"/>
      <c r="J8" s="462"/>
      <c r="K8" s="357" t="s">
        <v>12</v>
      </c>
      <c r="L8" s="88" t="s">
        <v>13</v>
      </c>
      <c r="M8" s="89" t="s">
        <v>14</v>
      </c>
      <c r="N8" s="89" t="s">
        <v>15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</row>
    <row r="9" spans="1:25" ht="13" x14ac:dyDescent="0.3">
      <c r="A9" s="91" t="s">
        <v>16</v>
      </c>
      <c r="B9" s="92" t="s">
        <v>17</v>
      </c>
      <c r="C9" s="92" t="s">
        <v>18</v>
      </c>
      <c r="D9" s="92" t="s">
        <v>18</v>
      </c>
      <c r="E9" s="92" t="s">
        <v>19</v>
      </c>
      <c r="F9" s="92" t="s">
        <v>18</v>
      </c>
      <c r="G9" s="467"/>
      <c r="H9" s="468"/>
      <c r="I9" s="468"/>
      <c r="J9" s="469"/>
      <c r="K9" s="91" t="s">
        <v>20</v>
      </c>
      <c r="L9" s="92" t="s">
        <v>21</v>
      </c>
      <c r="M9" s="93"/>
      <c r="N9" s="94" t="s">
        <v>22</v>
      </c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</row>
    <row r="10" spans="1:25" ht="13" x14ac:dyDescent="0.3">
      <c r="A10" s="95" t="s">
        <v>23</v>
      </c>
      <c r="B10" s="96" t="s">
        <v>24</v>
      </c>
      <c r="C10" s="96" t="s">
        <v>25</v>
      </c>
      <c r="D10" s="96" t="s">
        <v>25</v>
      </c>
      <c r="E10" s="96" t="s">
        <v>25</v>
      </c>
      <c r="F10" s="96" t="s">
        <v>25</v>
      </c>
      <c r="G10" s="97" t="s">
        <v>26</v>
      </c>
      <c r="H10" s="97" t="s">
        <v>27</v>
      </c>
      <c r="I10" s="97" t="s">
        <v>28</v>
      </c>
      <c r="J10" s="97"/>
      <c r="K10" s="98" t="s">
        <v>29</v>
      </c>
      <c r="L10" s="99"/>
      <c r="M10" s="100"/>
      <c r="N10" s="101"/>
    </row>
    <row r="11" spans="1:25" ht="0.75" customHeight="1" x14ac:dyDescent="0.25">
      <c r="A11" s="102"/>
      <c r="B11" s="96"/>
      <c r="C11" s="96"/>
      <c r="D11" s="96"/>
      <c r="E11" s="96"/>
      <c r="F11" s="96"/>
      <c r="G11" s="97"/>
      <c r="H11" s="97"/>
      <c r="I11" s="97"/>
      <c r="J11" s="97"/>
      <c r="K11" s="97"/>
      <c r="L11" s="99"/>
      <c r="M11" s="100"/>
      <c r="N11" s="100"/>
    </row>
    <row r="12" spans="1:25" ht="0.75" customHeight="1" x14ac:dyDescent="0.25">
      <c r="A12" s="102"/>
      <c r="B12" s="96"/>
      <c r="C12" s="96"/>
      <c r="D12" s="96"/>
      <c r="E12" s="96"/>
      <c r="F12" s="96"/>
      <c r="G12" s="97"/>
      <c r="H12" s="97"/>
      <c r="I12" s="97"/>
      <c r="J12" s="97"/>
      <c r="K12" s="97"/>
      <c r="L12" s="99"/>
      <c r="M12" s="100"/>
      <c r="N12" s="100"/>
    </row>
    <row r="13" spans="1:25" ht="15.5" x14ac:dyDescent="0.35">
      <c r="A13" s="103">
        <v>44663</v>
      </c>
      <c r="B13" s="104" t="s">
        <v>31</v>
      </c>
      <c r="C13" s="112">
        <v>514.25</v>
      </c>
      <c r="D13" s="113"/>
      <c r="E13" s="112"/>
      <c r="F13" s="112">
        <v>514.25</v>
      </c>
      <c r="G13" s="61">
        <v>611</v>
      </c>
      <c r="H13" s="195">
        <v>4200</v>
      </c>
      <c r="I13" s="61">
        <v>61111</v>
      </c>
      <c r="J13" s="125"/>
      <c r="K13" s="125" t="s">
        <v>106</v>
      </c>
      <c r="L13" s="203" t="s">
        <v>195</v>
      </c>
      <c r="M13" s="126" t="s">
        <v>196</v>
      </c>
      <c r="N13" s="126" t="s">
        <v>104</v>
      </c>
      <c r="O13" s="249"/>
    </row>
    <row r="14" spans="1:25" ht="15.5" x14ac:dyDescent="0.35">
      <c r="A14" s="103">
        <v>44665</v>
      </c>
      <c r="B14" s="104" t="s">
        <v>39</v>
      </c>
      <c r="C14" s="112">
        <v>174</v>
      </c>
      <c r="D14" s="113">
        <v>29</v>
      </c>
      <c r="E14" s="112"/>
      <c r="F14" s="124">
        <v>145</v>
      </c>
      <c r="G14" s="61">
        <v>611</v>
      </c>
      <c r="H14" s="195">
        <v>4200</v>
      </c>
      <c r="I14" s="61">
        <v>61111</v>
      </c>
      <c r="J14" s="125"/>
      <c r="K14" s="125" t="s">
        <v>106</v>
      </c>
      <c r="L14" s="203" t="s">
        <v>197</v>
      </c>
      <c r="M14" s="126" t="s">
        <v>107</v>
      </c>
      <c r="N14" s="126" t="s">
        <v>104</v>
      </c>
      <c r="O14" s="249"/>
    </row>
    <row r="15" spans="1:25" s="197" customFormat="1" ht="15.5" x14ac:dyDescent="0.35">
      <c r="A15" s="239">
        <v>44672</v>
      </c>
      <c r="B15" s="60" t="s">
        <v>84</v>
      </c>
      <c r="C15" s="197">
        <v>353.06</v>
      </c>
      <c r="D15" s="385">
        <v>58.82</v>
      </c>
      <c r="F15" s="197">
        <v>294.24</v>
      </c>
      <c r="G15" s="197">
        <v>611</v>
      </c>
      <c r="H15" s="197">
        <v>4200</v>
      </c>
      <c r="I15" s="197">
        <v>61106</v>
      </c>
      <c r="K15" s="386" t="s">
        <v>106</v>
      </c>
      <c r="L15" s="299" t="s">
        <v>198</v>
      </c>
      <c r="M15" s="299" t="s">
        <v>199</v>
      </c>
      <c r="N15" s="387" t="s">
        <v>104</v>
      </c>
    </row>
    <row r="16" spans="1:25" ht="15.5" x14ac:dyDescent="0.35">
      <c r="A16" s="103">
        <v>44676</v>
      </c>
      <c r="B16" s="104" t="s">
        <v>31</v>
      </c>
      <c r="C16" s="112">
        <v>250</v>
      </c>
      <c r="D16" s="113"/>
      <c r="E16" s="112"/>
      <c r="F16" s="112">
        <v>250</v>
      </c>
      <c r="G16" s="61">
        <v>611</v>
      </c>
      <c r="H16" s="380">
        <v>4200</v>
      </c>
      <c r="I16">
        <v>61106</v>
      </c>
      <c r="J16" s="125"/>
      <c r="K16" s="125" t="s">
        <v>106</v>
      </c>
      <c r="L16" s="203" t="s">
        <v>200</v>
      </c>
      <c r="M16" s="126" t="s">
        <v>100</v>
      </c>
      <c r="N16" s="126" t="s">
        <v>101</v>
      </c>
      <c r="O16" s="249"/>
    </row>
    <row r="17" spans="1:14" ht="15.5" x14ac:dyDescent="0.35">
      <c r="A17" s="381">
        <v>44678</v>
      </c>
      <c r="B17" s="104" t="s">
        <v>31</v>
      </c>
      <c r="C17" s="382">
        <v>92.44</v>
      </c>
      <c r="D17" s="382"/>
      <c r="E17" s="382"/>
      <c r="F17" s="382">
        <v>92.44</v>
      </c>
      <c r="G17" s="61">
        <v>611</v>
      </c>
      <c r="H17" s="195">
        <v>4014</v>
      </c>
      <c r="I17" s="382">
        <v>61120</v>
      </c>
      <c r="K17" s="383" t="s">
        <v>201</v>
      </c>
      <c r="L17" s="383" t="s">
        <v>202</v>
      </c>
      <c r="M17" s="383" t="s">
        <v>32</v>
      </c>
      <c r="N17" s="126" t="s">
        <v>203</v>
      </c>
    </row>
    <row r="18" spans="1:14" ht="15.5" x14ac:dyDescent="0.35">
      <c r="A18" s="381">
        <v>44678</v>
      </c>
      <c r="B18" s="104" t="s">
        <v>31</v>
      </c>
      <c r="C18" s="382">
        <v>92.44</v>
      </c>
      <c r="D18" s="382"/>
      <c r="E18" s="382"/>
      <c r="F18" s="382">
        <v>92.44</v>
      </c>
      <c r="G18" s="61">
        <v>611</v>
      </c>
      <c r="H18" s="195">
        <v>4014</v>
      </c>
      <c r="I18" s="382">
        <v>61121</v>
      </c>
      <c r="K18" s="383" t="s">
        <v>201</v>
      </c>
      <c r="L18" s="383" t="s">
        <v>202</v>
      </c>
      <c r="M18" s="383" t="s">
        <v>32</v>
      </c>
      <c r="N18" s="126" t="s">
        <v>203</v>
      </c>
    </row>
    <row r="19" spans="1:14" ht="15.5" x14ac:dyDescent="0.35">
      <c r="A19" s="381">
        <v>44678</v>
      </c>
      <c r="B19" s="104" t="s">
        <v>31</v>
      </c>
      <c r="C19" s="382">
        <v>92.44</v>
      </c>
      <c r="D19" s="382"/>
      <c r="E19" s="382"/>
      <c r="F19" s="382">
        <v>92.44</v>
      </c>
      <c r="G19" s="61">
        <v>611</v>
      </c>
      <c r="H19" s="195">
        <v>4014</v>
      </c>
      <c r="I19" s="382">
        <v>61122</v>
      </c>
      <c r="K19" s="383" t="s">
        <v>201</v>
      </c>
      <c r="L19" s="383" t="s">
        <v>202</v>
      </c>
      <c r="M19" s="383" t="s">
        <v>32</v>
      </c>
      <c r="N19" s="126" t="s">
        <v>203</v>
      </c>
    </row>
    <row r="20" spans="1:14" ht="15.5" x14ac:dyDescent="0.35">
      <c r="A20" s="381">
        <v>44678</v>
      </c>
      <c r="B20" s="104" t="s">
        <v>31</v>
      </c>
      <c r="C20" s="382">
        <v>92.43</v>
      </c>
      <c r="D20" s="382"/>
      <c r="E20" s="382"/>
      <c r="F20" s="382">
        <v>92.43</v>
      </c>
      <c r="G20" s="61">
        <v>611</v>
      </c>
      <c r="H20" s="195">
        <v>4014</v>
      </c>
      <c r="I20" s="382">
        <v>61123</v>
      </c>
      <c r="K20" s="383" t="s">
        <v>201</v>
      </c>
      <c r="L20" s="383" t="s">
        <v>202</v>
      </c>
      <c r="M20" s="383" t="s">
        <v>32</v>
      </c>
      <c r="N20" s="126" t="s">
        <v>203</v>
      </c>
    </row>
    <row r="21" spans="1:14" ht="15.5" x14ac:dyDescent="0.35">
      <c r="A21" s="381">
        <v>44681</v>
      </c>
      <c r="B21" s="104" t="s">
        <v>31</v>
      </c>
      <c r="C21" s="382">
        <v>37.93</v>
      </c>
      <c r="D21" s="382"/>
      <c r="E21" s="382"/>
      <c r="F21" s="382">
        <v>37.93</v>
      </c>
      <c r="G21" s="61">
        <v>595</v>
      </c>
      <c r="H21" s="195">
        <v>4200</v>
      </c>
      <c r="I21" s="382">
        <v>59510</v>
      </c>
      <c r="K21" s="125" t="s">
        <v>106</v>
      </c>
      <c r="L21" s="203" t="s">
        <v>200</v>
      </c>
      <c r="M21" s="126" t="s">
        <v>100</v>
      </c>
      <c r="N21" s="126" t="s">
        <v>101</v>
      </c>
    </row>
    <row r="22" spans="1:14" ht="15.5" x14ac:dyDescent="0.35">
      <c r="A22" s="381">
        <v>44687</v>
      </c>
      <c r="B22" s="104" t="s">
        <v>31</v>
      </c>
      <c r="C22" s="382">
        <v>319.76</v>
      </c>
      <c r="D22" s="382"/>
      <c r="E22" s="382"/>
      <c r="F22" s="382">
        <v>319.76</v>
      </c>
      <c r="G22" s="61">
        <v>595</v>
      </c>
      <c r="H22" s="384">
        <v>4200</v>
      </c>
      <c r="I22" s="382">
        <v>59510</v>
      </c>
      <c r="K22" s="125" t="s">
        <v>106</v>
      </c>
      <c r="L22" s="203" t="s">
        <v>200</v>
      </c>
      <c r="M22" s="126" t="s">
        <v>112</v>
      </c>
      <c r="N22" s="126" t="s">
        <v>101</v>
      </c>
    </row>
    <row r="23" spans="1:14" ht="15.5" x14ac:dyDescent="0.35">
      <c r="A23" s="381">
        <v>44688</v>
      </c>
      <c r="B23" s="104" t="s">
        <v>31</v>
      </c>
      <c r="C23" s="382">
        <v>494.36</v>
      </c>
      <c r="D23" s="382"/>
      <c r="E23" s="382"/>
      <c r="F23" s="382">
        <v>494.36</v>
      </c>
      <c r="G23" s="61">
        <v>611</v>
      </c>
      <c r="H23" s="195">
        <v>4200</v>
      </c>
      <c r="I23" s="382">
        <v>61106</v>
      </c>
      <c r="K23" s="125" t="s">
        <v>106</v>
      </c>
      <c r="L23" s="203" t="s">
        <v>200</v>
      </c>
      <c r="M23" s="126" t="s">
        <v>112</v>
      </c>
      <c r="N23" s="126" t="s">
        <v>101</v>
      </c>
    </row>
    <row r="24" spans="1:14" ht="20.149999999999999" customHeight="1" thickBot="1" x14ac:dyDescent="0.35">
      <c r="A24" s="474" t="s">
        <v>34</v>
      </c>
      <c r="B24" s="475"/>
      <c r="C24" s="297">
        <f>SUM(C13:C23)</f>
        <v>2513.11</v>
      </c>
      <c r="D24" s="297">
        <f>SUM(D14:D23)</f>
        <v>87.82</v>
      </c>
      <c r="E24" s="297"/>
      <c r="F24" s="297">
        <f>SUM(F13:F23)</f>
        <v>2425.2900000000004</v>
      </c>
      <c r="G24" s="115"/>
      <c r="H24" s="115"/>
      <c r="I24" s="115"/>
      <c r="J24" s="205"/>
      <c r="K24" s="205"/>
      <c r="L24" s="206"/>
      <c r="M24" s="207"/>
      <c r="N24" s="208"/>
    </row>
    <row r="26" spans="1:14" ht="13" x14ac:dyDescent="0.3">
      <c r="B26" s="461" t="s">
        <v>35</v>
      </c>
      <c r="C26" s="462"/>
    </row>
    <row r="27" spans="1:14" x14ac:dyDescent="0.25">
      <c r="B27" s="119" t="s">
        <v>36</v>
      </c>
      <c r="C27" s="120" t="s">
        <v>37</v>
      </c>
    </row>
    <row r="28" spans="1:14" x14ac:dyDescent="0.25">
      <c r="B28" s="119" t="s">
        <v>31</v>
      </c>
      <c r="C28" s="120" t="s">
        <v>38</v>
      </c>
    </row>
    <row r="29" spans="1:14" x14ac:dyDescent="0.25">
      <c r="B29" s="119" t="s">
        <v>39</v>
      </c>
      <c r="C29" s="120" t="s">
        <v>40</v>
      </c>
    </row>
    <row r="30" spans="1:14" x14ac:dyDescent="0.25">
      <c r="B30" s="119" t="s">
        <v>97</v>
      </c>
      <c r="C30" s="120" t="s">
        <v>98</v>
      </c>
      <c r="F30" s="56">
        <f>F24+D24</f>
        <v>2513.1100000000006</v>
      </c>
    </row>
    <row r="31" spans="1:14" x14ac:dyDescent="0.25">
      <c r="B31" s="100" t="s">
        <v>33</v>
      </c>
      <c r="C31" s="121" t="s">
        <v>41</v>
      </c>
    </row>
    <row r="36" spans="5:9" x14ac:dyDescent="0.25">
      <c r="E36" s="56"/>
    </row>
    <row r="40" spans="5:9" x14ac:dyDescent="0.25">
      <c r="I40" s="249"/>
    </row>
  </sheetData>
  <mergeCells count="6">
    <mergeCell ref="B26:C26"/>
    <mergeCell ref="B1:E1"/>
    <mergeCell ref="B3:E3"/>
    <mergeCell ref="G8:J8"/>
    <mergeCell ref="G9:J9"/>
    <mergeCell ref="A24:B24"/>
  </mergeCells>
  <conditionalFormatting sqref="J13:K14 K15">
    <cfRule type="expression" priority="46" stopIfTrue="1">
      <formula>AND(SUM($O13:$S13)&gt;0,NOT(ISBLANK(J13)))</formula>
    </cfRule>
    <cfRule type="expression" dxfId="138" priority="47" stopIfTrue="1">
      <formula>SUM($O13:$S13)&gt;0</formula>
    </cfRule>
  </conditionalFormatting>
  <conditionalFormatting sqref="B1:E1 B3:E3 C13:C14">
    <cfRule type="expression" dxfId="137" priority="48" stopIfTrue="1">
      <formula>ISBLANK(B1)</formula>
    </cfRule>
  </conditionalFormatting>
  <conditionalFormatting sqref="B13:B15">
    <cfRule type="expression" dxfId="136" priority="49" stopIfTrue="1">
      <formula>AND(NOT(ISBLANK(C13)),ISBLANK(B13))</formula>
    </cfRule>
  </conditionalFormatting>
  <conditionalFormatting sqref="A13:A14">
    <cfRule type="expression" dxfId="135" priority="50" stopIfTrue="1">
      <formula>AND(NOT(ISBLANK(C13)),ISBLANK(A13))</formula>
    </cfRule>
  </conditionalFormatting>
  <conditionalFormatting sqref="E13:E14">
    <cfRule type="expression" dxfId="134" priority="51" stopIfTrue="1">
      <formula>AND(NOT(ISBLANK(C13)),ISBLANK(E13),B13="S")</formula>
    </cfRule>
  </conditionalFormatting>
  <conditionalFormatting sqref="C5">
    <cfRule type="expression" dxfId="133" priority="45" stopIfTrue="1">
      <formula>ISBLANK(C5)</formula>
    </cfRule>
  </conditionalFormatting>
  <conditionalFormatting sqref="L13:N14">
    <cfRule type="expression" dxfId="132" priority="44" stopIfTrue="1">
      <formula>AND(NOT(ISBLANK(#REF!)),ISBLANK(L13))</formula>
    </cfRule>
  </conditionalFormatting>
  <conditionalFormatting sqref="J13:K13">
    <cfRule type="expression" priority="52" stopIfTrue="1">
      <formula>AND(SUM(#REF!)&gt;0,NOT(ISBLANK(J13)))</formula>
    </cfRule>
    <cfRule type="expression" dxfId="131" priority="53" stopIfTrue="1">
      <formula>SUM(#REF!)&gt;0</formula>
    </cfRule>
  </conditionalFormatting>
  <conditionalFormatting sqref="J14:K14">
    <cfRule type="expression" priority="54" stopIfTrue="1">
      <formula>AND(SUM(#REF!)&gt;0,NOT(ISBLANK(J14)))</formula>
    </cfRule>
    <cfRule type="expression" dxfId="130" priority="55" stopIfTrue="1">
      <formula>SUM(#REF!)&gt;0</formula>
    </cfRule>
  </conditionalFormatting>
  <conditionalFormatting sqref="L14:N14">
    <cfRule type="expression" dxfId="129" priority="56" stopIfTrue="1">
      <formula>AND(NOT(ISBLANK(#REF!)),ISBLANK(L14))</formula>
    </cfRule>
  </conditionalFormatting>
  <conditionalFormatting sqref="L13:N13">
    <cfRule type="expression" dxfId="128" priority="57" stopIfTrue="1">
      <formula>AND(NOT(ISBLANK(#REF!)),ISBLANK(L13))</formula>
    </cfRule>
  </conditionalFormatting>
  <conditionalFormatting sqref="K14">
    <cfRule type="expression" priority="42" stopIfTrue="1">
      <formula>AND(SUM(#REF!)&gt;0,NOT(ISBLANK(K14)))</formula>
    </cfRule>
    <cfRule type="expression" dxfId="127" priority="43" stopIfTrue="1">
      <formula>SUM(#REF!)&gt;0</formula>
    </cfRule>
  </conditionalFormatting>
  <conditionalFormatting sqref="N14">
    <cfRule type="expression" dxfId="126" priority="41" stopIfTrue="1">
      <formula>AND(NOT(ISBLANK(#REF!)),ISBLANK(N14))</formula>
    </cfRule>
  </conditionalFormatting>
  <conditionalFormatting sqref="F13">
    <cfRule type="expression" dxfId="125" priority="40" stopIfTrue="1">
      <formula>ISBLANK(F13)</formula>
    </cfRule>
  </conditionalFormatting>
  <conditionalFormatting sqref="N13">
    <cfRule type="expression" dxfId="124" priority="39" stopIfTrue="1">
      <formula>AND(NOT(ISBLANK(#REF!)),ISBLANK(N13))</formula>
    </cfRule>
  </conditionalFormatting>
  <conditionalFormatting sqref="N13">
    <cfRule type="expression" dxfId="123" priority="38" stopIfTrue="1">
      <formula>AND(NOT(ISBLANK(#REF!)),ISBLANK(N13))</formula>
    </cfRule>
  </conditionalFormatting>
  <conditionalFormatting sqref="N15 N17:N20">
    <cfRule type="expression" dxfId="122" priority="36" stopIfTrue="1">
      <formula>AND(NOT(ISBLANK(#REF!)),ISBLANK(N15))</formula>
    </cfRule>
  </conditionalFormatting>
  <conditionalFormatting sqref="N15 N17:N20">
    <cfRule type="expression" dxfId="121" priority="37" stopIfTrue="1">
      <formula>AND(NOT(ISBLANK(#REF!)),ISBLANK(N15))</formula>
    </cfRule>
  </conditionalFormatting>
  <conditionalFormatting sqref="N15 N17:N20">
    <cfRule type="expression" dxfId="120" priority="35" stopIfTrue="1">
      <formula>AND(NOT(ISBLANK(#REF!)),ISBLANK(N15))</formula>
    </cfRule>
  </conditionalFormatting>
  <conditionalFormatting sqref="K15">
    <cfRule type="expression" priority="33" stopIfTrue="1">
      <formula>AND(SUM(#REF!)&gt;0,NOT(ISBLANK(K15)))</formula>
    </cfRule>
    <cfRule type="expression" dxfId="119" priority="34" stopIfTrue="1">
      <formula>SUM(#REF!)&gt;0</formula>
    </cfRule>
  </conditionalFormatting>
  <conditionalFormatting sqref="K15">
    <cfRule type="expression" priority="31" stopIfTrue="1">
      <formula>AND(SUM(#REF!)&gt;0,NOT(ISBLANK(K15)))</formula>
    </cfRule>
    <cfRule type="expression" dxfId="118" priority="32" stopIfTrue="1">
      <formula>SUM(#REF!)&gt;0</formula>
    </cfRule>
  </conditionalFormatting>
  <conditionalFormatting sqref="J16:K16">
    <cfRule type="expression" priority="22" stopIfTrue="1">
      <formula>AND(SUM($O16:$S16)&gt;0,NOT(ISBLANK(J16)))</formula>
    </cfRule>
    <cfRule type="expression" dxfId="117" priority="23" stopIfTrue="1">
      <formula>SUM($O16:$S16)&gt;0</formula>
    </cfRule>
  </conditionalFormatting>
  <conditionalFormatting sqref="C16">
    <cfRule type="expression" dxfId="116" priority="24" stopIfTrue="1">
      <formula>ISBLANK(C16)</formula>
    </cfRule>
  </conditionalFormatting>
  <conditionalFormatting sqref="B16">
    <cfRule type="expression" dxfId="115" priority="25" stopIfTrue="1">
      <formula>AND(NOT(ISBLANK(C16)),ISBLANK(B16))</formula>
    </cfRule>
  </conditionalFormatting>
  <conditionalFormatting sqref="A16">
    <cfRule type="expression" dxfId="114" priority="26" stopIfTrue="1">
      <formula>AND(NOT(ISBLANK(C16)),ISBLANK(A16))</formula>
    </cfRule>
  </conditionalFormatting>
  <conditionalFormatting sqref="E16">
    <cfRule type="expression" dxfId="113" priority="27" stopIfTrue="1">
      <formula>AND(NOT(ISBLANK(C16)),ISBLANK(E16),B16="S")</formula>
    </cfRule>
  </conditionalFormatting>
  <conditionalFormatting sqref="L16:N16">
    <cfRule type="expression" dxfId="112" priority="21" stopIfTrue="1">
      <formula>AND(NOT(ISBLANK(#REF!)),ISBLANK(L16))</formula>
    </cfRule>
  </conditionalFormatting>
  <conditionalFormatting sqref="J16:K16">
    <cfRule type="expression" priority="28" stopIfTrue="1">
      <formula>AND(SUM(#REF!)&gt;0,NOT(ISBLANK(J16)))</formula>
    </cfRule>
    <cfRule type="expression" dxfId="111" priority="29" stopIfTrue="1">
      <formula>SUM(#REF!)&gt;0</formula>
    </cfRule>
  </conditionalFormatting>
  <conditionalFormatting sqref="L16:N16">
    <cfRule type="expression" dxfId="110" priority="30" stopIfTrue="1">
      <formula>AND(NOT(ISBLANK(#REF!)),ISBLANK(L16))</formula>
    </cfRule>
  </conditionalFormatting>
  <conditionalFormatting sqref="F16">
    <cfRule type="expression" dxfId="109" priority="20" stopIfTrue="1">
      <formula>ISBLANK(F16)</formula>
    </cfRule>
  </conditionalFormatting>
  <conditionalFormatting sqref="N16">
    <cfRule type="expression" dxfId="108" priority="19" stopIfTrue="1">
      <formula>AND(NOT(ISBLANK(#REF!)),ISBLANK(N16))</formula>
    </cfRule>
  </conditionalFormatting>
  <conditionalFormatting sqref="N16">
    <cfRule type="expression" dxfId="107" priority="18" stopIfTrue="1">
      <formula>AND(NOT(ISBLANK(#REF!)),ISBLANK(N16))</formula>
    </cfRule>
  </conditionalFormatting>
  <conditionalFormatting sqref="B17:B23">
    <cfRule type="expression" dxfId="106" priority="17" stopIfTrue="1">
      <formula>AND(NOT(ISBLANK(C17)),ISBLANK(B17))</formula>
    </cfRule>
  </conditionalFormatting>
  <conditionalFormatting sqref="K21">
    <cfRule type="expression" priority="13" stopIfTrue="1">
      <formula>AND(SUM($O21:$S21)&gt;0,NOT(ISBLANK(K21)))</formula>
    </cfRule>
    <cfRule type="expression" dxfId="105" priority="14" stopIfTrue="1">
      <formula>SUM($O21:$S21)&gt;0</formula>
    </cfRule>
  </conditionalFormatting>
  <conditionalFormatting sqref="K21">
    <cfRule type="expression" priority="15" stopIfTrue="1">
      <formula>AND(SUM(#REF!)&gt;0,NOT(ISBLANK(K21)))</formula>
    </cfRule>
    <cfRule type="expression" dxfId="104" priority="16" stopIfTrue="1">
      <formula>SUM(#REF!)&gt;0</formula>
    </cfRule>
  </conditionalFormatting>
  <conditionalFormatting sqref="L21:L23">
    <cfRule type="expression" dxfId="103" priority="11" stopIfTrue="1">
      <formula>AND(NOT(ISBLANK(#REF!)),ISBLANK(L21))</formula>
    </cfRule>
  </conditionalFormatting>
  <conditionalFormatting sqref="L21:L23">
    <cfRule type="expression" dxfId="102" priority="12" stopIfTrue="1">
      <formula>AND(NOT(ISBLANK(#REF!)),ISBLANK(L21))</formula>
    </cfRule>
  </conditionalFormatting>
  <conditionalFormatting sqref="M21:M23">
    <cfRule type="expression" dxfId="101" priority="9" stopIfTrue="1">
      <formula>AND(NOT(ISBLANK(#REF!)),ISBLANK(M21))</formula>
    </cfRule>
  </conditionalFormatting>
  <conditionalFormatting sqref="M21:M23">
    <cfRule type="expression" dxfId="100" priority="10" stopIfTrue="1">
      <formula>AND(NOT(ISBLANK(#REF!)),ISBLANK(M21))</formula>
    </cfRule>
  </conditionalFormatting>
  <conditionalFormatting sqref="N21:N23">
    <cfRule type="expression" dxfId="99" priority="7" stopIfTrue="1">
      <formula>AND(NOT(ISBLANK(#REF!)),ISBLANK(N21))</formula>
    </cfRule>
  </conditionalFormatting>
  <conditionalFormatting sqref="N21:N23">
    <cfRule type="expression" dxfId="98" priority="8" stopIfTrue="1">
      <formula>AND(NOT(ISBLANK(#REF!)),ISBLANK(N21))</formula>
    </cfRule>
  </conditionalFormatting>
  <conditionalFormatting sqref="N21:N23">
    <cfRule type="expression" dxfId="97" priority="6" stopIfTrue="1">
      <formula>AND(NOT(ISBLANK(#REF!)),ISBLANK(N21))</formula>
    </cfRule>
  </conditionalFormatting>
  <conditionalFormatting sqref="N21:N23">
    <cfRule type="expression" dxfId="96" priority="5" stopIfTrue="1">
      <formula>AND(NOT(ISBLANK(#REF!)),ISBLANK(N21))</formula>
    </cfRule>
  </conditionalFormatting>
  <conditionalFormatting sqref="K22:K23">
    <cfRule type="expression" priority="1" stopIfTrue="1">
      <formula>AND(SUM($O22:$S22)&gt;0,NOT(ISBLANK(K22)))</formula>
    </cfRule>
    <cfRule type="expression" dxfId="95" priority="2" stopIfTrue="1">
      <formula>SUM($O22:$S22)&gt;0</formula>
    </cfRule>
  </conditionalFormatting>
  <conditionalFormatting sqref="K22:K23">
    <cfRule type="expression" priority="3" stopIfTrue="1">
      <formula>AND(SUM(#REF!)&gt;0,NOT(ISBLANK(K22)))</formula>
    </cfRule>
    <cfRule type="expression" dxfId="94" priority="4" stopIfTrue="1">
      <formula>SUM(#REF!)&gt;0</formula>
    </cfRule>
  </conditionalFormatting>
  <dataValidations count="3">
    <dataValidation type="date" allowBlank="1" showInputMessage="1" showErrorMessage="1" sqref="C5" xr:uid="{B64FB724-DDD0-4D6A-8612-766796BB2FB3}">
      <formula1>NOW()-120</formula1>
      <formula2>NOW()</formula2>
    </dataValidation>
    <dataValidation type="list" allowBlank="1" showInputMessage="1" showErrorMessage="1" sqref="B13:B23" xr:uid="{8853F661-850A-4C47-9A42-ADB1DF7024B0}">
      <formula1>$B$27:$B$31</formula1>
    </dataValidation>
    <dataValidation type="list" allowBlank="1" showInputMessage="1" showErrorMessage="1" sqref="B1:E1" xr:uid="{AB0071D6-3129-48FF-B699-9F88F5234C85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Car Parking</vt:lpstr>
      <vt:lpstr>Facilities</vt:lpstr>
      <vt:lpstr>Family Support</vt:lpstr>
      <vt:lpstr>Family Support (2)</vt:lpstr>
      <vt:lpstr>Greenspace</vt:lpstr>
      <vt:lpstr>Housing</vt:lpstr>
      <vt:lpstr>Housing 2</vt:lpstr>
      <vt:lpstr>JWS</vt:lpstr>
      <vt:lpstr>JWS1</vt:lpstr>
      <vt:lpstr>Marketing</vt:lpstr>
      <vt:lpstr>Theatre</vt:lpstr>
      <vt:lpstr>Theatre-1</vt:lpstr>
      <vt:lpstr>Example</vt:lpstr>
      <vt:lpstr>Sheet1</vt:lpstr>
    </vt:vector>
  </TitlesOfParts>
  <Manager/>
  <Company>SHBC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Hilda</dc:creator>
  <cp:keywords/>
  <dc:description/>
  <cp:lastModifiedBy>Patricia Corry</cp:lastModifiedBy>
  <cp:revision/>
  <dcterms:created xsi:type="dcterms:W3CDTF">2011-07-25T12:59:48Z</dcterms:created>
  <dcterms:modified xsi:type="dcterms:W3CDTF">2022-06-20T10:37:17Z</dcterms:modified>
  <cp:category/>
  <cp:contentStatus/>
</cp:coreProperties>
</file>