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bookViews>
    <workbookView xWindow="28680" yWindow="-120" windowWidth="29040" windowHeight="15840" activeTab="2"/>
  </bookViews>
  <sheets>
    <sheet name="Family Support" sheetId="15" r:id="rId1"/>
    <sheet name="Greenspace" sheetId="16" r:id="rId2"/>
    <sheet name="Housing" sheetId="17" r:id="rId3"/>
    <sheet name="JWS(1)" sheetId="6" r:id="rId4"/>
    <sheet name="JWS(2)" sheetId="13" r:id="rId5"/>
    <sheet name="JWS(3)" sheetId="14" r:id="rId6"/>
    <sheet name="Marketing" sheetId="8" r:id="rId7"/>
    <sheet name="Theatre(1)" sheetId="1" r:id="rId8"/>
    <sheet name="Theatre(2)" sheetId="9" r:id="rId9"/>
    <sheet name="Theatre(3)" sheetId="10" r:id="rId10"/>
    <sheet name="Example" sheetId="3" state="hidden" r:id="rId11"/>
    <sheet name="Sheet1" sheetId="4" state="hidden" r:id="rId12"/>
  </sheets>
  <externalReferences>
    <externalReference r:id="rId13"/>
    <externalReference r:id="rId14"/>
  </externalReferences>
  <definedNames>
    <definedName name="_xlnm._FilterDatabase" localSheetId="3" hidden="1">'JWS(1)'!$A$8:$Y$38</definedName>
    <definedName name="_xlnm._FilterDatabase" localSheetId="5" hidden="1">'JWS(3)'!$A$8:$W$16</definedName>
    <definedName name="_xlnm._FilterDatabase" localSheetId="7" hidden="1">'Theatre(1)'!$F$12:$M$13</definedName>
    <definedName name="_xlnm._FilterDatabase" localSheetId="8" hidden="1">'Theatre(2)'!$G$1:$G$20</definedName>
    <definedName name="_xlnm.Print_Area" localSheetId="9">'Theatre(3)'!$A$1:$O$23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7" l="1"/>
  <c r="D14" i="17"/>
  <c r="C14" i="17"/>
  <c r="S13" i="17"/>
  <c r="R13" i="17"/>
  <c r="Q13" i="17"/>
  <c r="P13" i="17"/>
  <c r="S12" i="17"/>
  <c r="R12" i="17"/>
  <c r="Q12" i="17"/>
  <c r="P12" i="17"/>
  <c r="C14" i="16"/>
  <c r="D13" i="16"/>
  <c r="D14" i="16" s="1"/>
  <c r="F14" i="16" s="1"/>
  <c r="S12" i="16"/>
  <c r="R12" i="16"/>
  <c r="Q12" i="16"/>
  <c r="P12" i="16"/>
  <c r="F12" i="16"/>
  <c r="E29" i="15"/>
  <c r="D22" i="15"/>
  <c r="C22" i="15"/>
  <c r="D21" i="15"/>
  <c r="D29" i="15" s="1"/>
  <c r="C21" i="15"/>
  <c r="C29" i="15" s="1"/>
  <c r="E22" i="14"/>
  <c r="C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F14" i="14"/>
  <c r="D14" i="14"/>
  <c r="F13" i="14"/>
  <c r="F22" i="14" s="1"/>
  <c r="D13" i="14"/>
  <c r="D22" i="14" s="1"/>
  <c r="F13" i="16" l="1"/>
  <c r="B30" i="13" l="1"/>
  <c r="C18" i="13"/>
  <c r="F15" i="13"/>
  <c r="D15" i="13"/>
  <c r="D22" i="10" l="1"/>
  <c r="C22" i="10"/>
  <c r="F21" i="10"/>
  <c r="F22" i="10" s="1"/>
  <c r="S16" i="10"/>
  <c r="R16" i="10"/>
  <c r="Q16" i="10"/>
  <c r="P16" i="10"/>
  <c r="S15" i="10"/>
  <c r="R15" i="10"/>
  <c r="Q15" i="10"/>
  <c r="P15" i="10"/>
  <c r="S14" i="10"/>
  <c r="R14" i="10"/>
  <c r="Q14" i="10"/>
  <c r="P14" i="10"/>
  <c r="F14" i="9" l="1"/>
  <c r="D14" i="9"/>
  <c r="C14" i="9"/>
  <c r="R13" i="9"/>
  <c r="Q13" i="9"/>
  <c r="P13" i="9"/>
  <c r="O13" i="9"/>
  <c r="R12" i="9"/>
  <c r="Q12" i="9"/>
  <c r="P12" i="9"/>
  <c r="O12" i="9"/>
  <c r="F31" i="8" l="1"/>
  <c r="C31" i="8"/>
  <c r="R30" i="8"/>
  <c r="Q30" i="8"/>
  <c r="P30" i="8"/>
  <c r="D30" i="8"/>
  <c r="R29" i="8"/>
  <c r="Q29" i="8"/>
  <c r="P29" i="8"/>
  <c r="D29" i="8"/>
  <c r="R28" i="8"/>
  <c r="Q28" i="8"/>
  <c r="P28" i="8"/>
  <c r="D28" i="8"/>
  <c r="R27" i="8"/>
  <c r="Q27" i="8"/>
  <c r="P27" i="8"/>
  <c r="D27" i="8"/>
  <c r="R26" i="8"/>
  <c r="Q26" i="8"/>
  <c r="P26" i="8"/>
  <c r="D26" i="8"/>
  <c r="R25" i="8"/>
  <c r="Q25" i="8"/>
  <c r="P25" i="8"/>
  <c r="D25" i="8"/>
  <c r="R24" i="8"/>
  <c r="Q24" i="8"/>
  <c r="P24" i="8"/>
  <c r="D24" i="8"/>
  <c r="R23" i="8"/>
  <c r="Q23" i="8"/>
  <c r="P23" i="8"/>
  <c r="D23" i="8"/>
  <c r="R22" i="8"/>
  <c r="Q22" i="8"/>
  <c r="P22" i="8"/>
  <c r="D22" i="8"/>
  <c r="R21" i="8"/>
  <c r="Q21" i="8"/>
  <c r="P21" i="8"/>
  <c r="D21" i="8"/>
  <c r="R20" i="8"/>
  <c r="Q20" i="8"/>
  <c r="P20" i="8"/>
  <c r="D20" i="8"/>
  <c r="R19" i="8"/>
  <c r="Q19" i="8"/>
  <c r="P19" i="8"/>
  <c r="D19" i="8"/>
  <c r="R18" i="8"/>
  <c r="Q18" i="8"/>
  <c r="P18" i="8"/>
  <c r="D18" i="8"/>
  <c r="R17" i="8"/>
  <c r="Q17" i="8"/>
  <c r="P17" i="8"/>
  <c r="D17" i="8"/>
  <c r="R16" i="8"/>
  <c r="Q16" i="8"/>
  <c r="P16" i="8"/>
  <c r="D16" i="8"/>
  <c r="R15" i="8"/>
  <c r="Q15" i="8"/>
  <c r="P15" i="8"/>
  <c r="D15" i="8"/>
  <c r="D31" i="8" s="1"/>
  <c r="R14" i="8"/>
  <c r="Q14" i="8"/>
  <c r="P14" i="8"/>
  <c r="R13" i="8"/>
  <c r="Q13" i="8"/>
  <c r="P13" i="8"/>
  <c r="R12" i="8"/>
  <c r="Q12" i="8"/>
  <c r="P12" i="8"/>
  <c r="D39" i="6" l="1"/>
  <c r="C39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0" i="6"/>
  <c r="F19" i="6"/>
  <c r="F17" i="6"/>
  <c r="F16" i="6"/>
  <c r="F15" i="6"/>
  <c r="F13" i="6"/>
  <c r="F12" i="6"/>
  <c r="F39" i="6" s="1"/>
  <c r="R13" i="1" l="1"/>
  <c r="Q13" i="1"/>
  <c r="P13" i="1"/>
  <c r="O13" i="1"/>
  <c r="R12" i="1" l="1"/>
  <c r="Q12" i="1"/>
  <c r="P12" i="1"/>
  <c r="O12" i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C14" i="1"/>
  <c r="D32" i="3" l="1"/>
  <c r="F32" i="3"/>
  <c r="F14" i="1"/>
  <c r="D14" i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<sst xmlns="http://schemas.openxmlformats.org/spreadsheetml/2006/main" count="1113" uniqueCount="250">
  <si>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</si>
  <si>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</si>
  <si>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</si>
  <si>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</si>
  <si>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</si>
  <si>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</si>
  <si>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</si>
  <si>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</si>
  <si>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</si>
  <si>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</si>
  <si>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</si>
  <si>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</si>
  <si>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</si>
  <si>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</si>
  <si>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</si>
  <si>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</si>
  <si>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</si>
  <si>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</si>
  <si>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</si>
  <si>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</si>
  <si>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</si>
  <si>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</si>
  <si>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</si>
  <si>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</si>
  <si>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</si>
  <si>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</si>
  <si>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</si>
  <si>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</si>
  <si>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</si>
  <si>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</si>
  <si>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</si>
  <si>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</si>
  <si>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</si>
  <si>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</si>
  <si>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</si>
  <si>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</si>
  <si>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</si>
  <si>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</si>
  <si>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</si>
  <si>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</si>
  <si>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</si>
  <si>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</si>
  <si>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</si>
  <si>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</si>
  <si>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</si>
  <si>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</si>
  <si>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</si>
  <si>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</si>
  <si>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</si>
  <si>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</si>
  <si>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</si>
  <si>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</si>
  <si>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</si>
  <si>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</si>
  <si>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</si>
  <si>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</si>
  <si>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</si>
  <si>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</si>
  <si>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</si>
  <si>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</si>
  <si>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</si>
  <si>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</si>
  <si>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</si>
  <si>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</si>
  <si>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</si>
  <si>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</si>
  <si>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</si>
  <si>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</si>
  <si>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</si>
  <si>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</si>
  <si>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</si>
  <si>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</si>
  <si>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</si>
  <si>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</si>
  <si>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</si>
  <si>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</si>
  <si>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</si>
  <si>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</si>
  <si>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</si>
  <si>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</si>
  <si>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</si>
  <si>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</si>
  <si>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</si>
  <si>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</si>
  <si>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</si>
  <si>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</si>
  <si>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</si>
  <si>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</si>
  <si>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</si>
  <si>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</si>
  <si>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</si>
  <si>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</si>
  <si>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</si>
  <si>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</si>
  <si>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</si>
  <si>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</si>
  <si>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Booker</t>
  </si>
  <si>
    <t>11BAR</t>
  </si>
  <si>
    <t>Bar stock</t>
  </si>
  <si>
    <t>Food and Drink</t>
  </si>
  <si>
    <t>Museum</t>
  </si>
  <si>
    <t>Tea/Coffee stock for volunteers</t>
  </si>
  <si>
    <t>Theatre(1)</t>
  </si>
  <si>
    <t>Barclaycard - Procurement Card</t>
  </si>
  <si>
    <t>Communications &amp; Engagement</t>
  </si>
  <si>
    <t>Food waste campaign posts</t>
  </si>
  <si>
    <t>Facebook</t>
  </si>
  <si>
    <t>Advertising</t>
  </si>
  <si>
    <t>SEP WYW Food waste campaign</t>
  </si>
  <si>
    <t>Google Ads</t>
  </si>
  <si>
    <t>iStock Signature subscription</t>
  </si>
  <si>
    <t>iStock</t>
  </si>
  <si>
    <t>Subscription</t>
  </si>
  <si>
    <t>JWS WYW Food waste campaign</t>
  </si>
  <si>
    <t xml:space="preserve">iStock - Credit pack </t>
  </si>
  <si>
    <t>Stock Image/Video</t>
  </si>
  <si>
    <t>Promoting Surrey Environment Partnership</t>
  </si>
  <si>
    <t>iStock - 6 Credits</t>
  </si>
  <si>
    <t>Ongoing WYW comms</t>
  </si>
  <si>
    <t>JWS Contamination reduction</t>
  </si>
  <si>
    <t>Contamination comms</t>
  </si>
  <si>
    <t>R</t>
  </si>
  <si>
    <t>Reduced rated</t>
  </si>
  <si>
    <t>JWS(1)</t>
  </si>
  <si>
    <t>Gross Amount</t>
  </si>
  <si>
    <t>VAT Amount</t>
  </si>
  <si>
    <t>Net Amount</t>
  </si>
  <si>
    <t>RMUKRS TEAM (RECHARGE)</t>
  </si>
  <si>
    <t>WILKO</t>
  </si>
  <si>
    <t xml:space="preserve">KITCHEN / HOUSEHOLD </t>
  </si>
  <si>
    <t>ARGOS</t>
  </si>
  <si>
    <t>TV</t>
  </si>
  <si>
    <t>AO RETAIL</t>
  </si>
  <si>
    <t>WHITE GOODS</t>
  </si>
  <si>
    <t>RM UKRS TEAM (RECHARGE)</t>
  </si>
  <si>
    <t>HOUSEHOLD</t>
  </si>
  <si>
    <t>SH UKRSTEAM</t>
  </si>
  <si>
    <t xml:space="preserve">CAR SEAT </t>
  </si>
  <si>
    <t>BRITISH HEART FOUNDATION</t>
  </si>
  <si>
    <t xml:space="preserve">FURNITURE </t>
  </si>
  <si>
    <t>ICELAND</t>
  </si>
  <si>
    <t>CLEANING  PRODUCTS</t>
  </si>
  <si>
    <t>BABY HARNNESS</t>
  </si>
  <si>
    <t>ONLINE4BABY</t>
  </si>
  <si>
    <t>BABY CARRIER</t>
  </si>
  <si>
    <t>HOUSEHOLD &amp; BABY CHAIR</t>
  </si>
  <si>
    <t>MAGICTOYSHOP ONLINE</t>
  </si>
  <si>
    <t>PRESSURE COOKER</t>
  </si>
  <si>
    <t>BABYLAND</t>
  </si>
  <si>
    <t>TWIN STROLLER</t>
  </si>
  <si>
    <t>WARDROBE</t>
  </si>
  <si>
    <t>AMAZON</t>
  </si>
  <si>
    <t>MATTRESS</t>
  </si>
  <si>
    <t>Family support</t>
  </si>
  <si>
    <t>Theatre Marketing</t>
  </si>
  <si>
    <t>Event and show promotion</t>
  </si>
  <si>
    <t>Communications and Engagement</t>
  </si>
  <si>
    <t>Poster board cover replacements</t>
  </si>
  <si>
    <t>UKPOS.com</t>
  </si>
  <si>
    <t>Equipment</t>
  </si>
  <si>
    <t xml:space="preserve"> </t>
  </si>
  <si>
    <t>Marketing</t>
  </si>
  <si>
    <t>Water filters for Hot water/coffee boiler</t>
  </si>
  <si>
    <t>Finer Filters Ltd</t>
  </si>
  <si>
    <t>Misc.</t>
  </si>
  <si>
    <t>FRONT</t>
  </si>
  <si>
    <t xml:space="preserve">Monthly Spotify payment </t>
  </si>
  <si>
    <t>Spotify</t>
  </si>
  <si>
    <t>Music</t>
  </si>
  <si>
    <t>Theatre(2)</t>
  </si>
  <si>
    <t>IGC</t>
  </si>
  <si>
    <t>Drain Clear</t>
  </si>
  <si>
    <t>Dynorod</t>
  </si>
  <si>
    <t>Misc</t>
  </si>
  <si>
    <t>21/2/22</t>
  </si>
  <si>
    <t>PAT Tester Calibration</t>
  </si>
  <si>
    <t>PASS</t>
  </si>
  <si>
    <t>Disposible Gloves</t>
  </si>
  <si>
    <t>Vertella LTD</t>
  </si>
  <si>
    <t>24/2/22</t>
  </si>
  <si>
    <t>Leisure Marketing &amp; Events</t>
  </si>
  <si>
    <t>Flame Paste</t>
  </si>
  <si>
    <t>Force FX</t>
  </si>
  <si>
    <t>26/2/22</t>
  </si>
  <si>
    <t xml:space="preserve">Metal cable tie gun and ties </t>
  </si>
  <si>
    <t>Smoke fluid</t>
  </si>
  <si>
    <t>CPC</t>
  </si>
  <si>
    <t>Sound Cables and Mic Stands</t>
  </si>
  <si>
    <t xml:space="preserve">Fire Log Book </t>
  </si>
  <si>
    <t>Safety Buyer</t>
  </si>
  <si>
    <t>Dance floor tape/ tool holder</t>
  </si>
  <si>
    <t>Gaffertape.com</t>
  </si>
  <si>
    <t>Theatre(3)</t>
  </si>
  <si>
    <t>Environment &amp; Community - Housing</t>
  </si>
  <si>
    <t>Payment for death certificate for assisted funeral</t>
  </si>
  <si>
    <t>Frimley Reegister Office</t>
  </si>
  <si>
    <t>Statutory Bodies</t>
  </si>
  <si>
    <t>C05</t>
  </si>
  <si>
    <t>Vehicle crossover payement for 50 Eaton Road</t>
  </si>
  <si>
    <t>Surrey CC</t>
  </si>
  <si>
    <t>22.02.22</t>
  </si>
  <si>
    <t>greenspace</t>
  </si>
  <si>
    <t>Hire of Cultivator for Lightwater Country Park</t>
  </si>
  <si>
    <t>DD Hire Services</t>
  </si>
  <si>
    <t>Equipment Hire</t>
  </si>
  <si>
    <t>09.03.22</t>
  </si>
  <si>
    <t>00511</t>
  </si>
  <si>
    <t>memorial oak tree and Norway maple for Queens Jubilee with Mayor</t>
  </si>
  <si>
    <t>Longacres</t>
  </si>
  <si>
    <t>Horticultural supplies</t>
  </si>
  <si>
    <t>Greenspace</t>
  </si>
  <si>
    <t>Housing</t>
  </si>
  <si>
    <t>Projects</t>
  </si>
  <si>
    <t>USB to C cable for SRE</t>
  </si>
  <si>
    <t>Retail</t>
  </si>
  <si>
    <t>Tablecloth for events. Please split line 13 equally across these 2 budget codes. Note that this item wasn't delivered and a refund is being issued. This will appear on next months statement</t>
  </si>
  <si>
    <t>Please split line 13 equally across the two budget codes on line 13 &amp; 14. Note that this item wasn't delivered and a refund is being issued. This will appear on next months statement</t>
  </si>
  <si>
    <t>Headphones and notepad for CP</t>
  </si>
  <si>
    <t>JWS(2)</t>
  </si>
  <si>
    <t>14/02/2022</t>
  </si>
  <si>
    <t>JWS SBM</t>
  </si>
  <si>
    <t>Replacement spare key for CGB's old locker</t>
  </si>
  <si>
    <t>Horace Smith Locksmith</t>
  </si>
  <si>
    <t>Office Equipment</t>
  </si>
  <si>
    <t>15/02/2022</t>
  </si>
  <si>
    <t>4 x blue kitchen towel</t>
  </si>
  <si>
    <t>Office Supplies</t>
  </si>
  <si>
    <t>17/02/2022</t>
  </si>
  <si>
    <t>6 x hand sanitizer, sanitizer wipes</t>
  </si>
  <si>
    <t>Health &amp; Safety</t>
  </si>
  <si>
    <t>25/02/2022</t>
  </si>
  <si>
    <t>Postage to AA</t>
  </si>
  <si>
    <t>Royal Mail</t>
  </si>
  <si>
    <t>Postage</t>
  </si>
  <si>
    <t>01/03/2022</t>
  </si>
  <si>
    <t>Shredding</t>
  </si>
  <si>
    <t>Mailboxes Etc</t>
  </si>
  <si>
    <t>02/03/2022</t>
  </si>
  <si>
    <t>IOSH Working Safely - VP</t>
  </si>
  <si>
    <t>HSQE Ltd</t>
  </si>
  <si>
    <t>Training</t>
  </si>
  <si>
    <t>08/03/2022</t>
  </si>
  <si>
    <t>2 x First Aid Kits for Flats</t>
  </si>
  <si>
    <t>Zafety Supplies</t>
  </si>
  <si>
    <t>Charger pack and wire for SHO</t>
  </si>
  <si>
    <t>09/03/2022</t>
  </si>
  <si>
    <t>6 x First Aid Kits and foil blankets for Flats and Ops</t>
  </si>
  <si>
    <t>10/03/2022</t>
  </si>
  <si>
    <t>Washing up liquid</t>
  </si>
  <si>
    <t>JWS(3)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</si>
</sst>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"/>
    <numFmt numFmtId="165" formatCode="000"/>
    <numFmt numFmtId="166" formatCode="00000"/>
    <numFmt numFmtId="167" formatCode="[$-409]d\-mmm\-yy;@"/>
    <numFmt numFmtId="168" formatCode="&quot;£&quot;#,##0.00"/>
    <numFmt numFmtId="170" formatCode="d\ mmm\ yyyy\ hh:mm"/>
    <numFmt numFmtId="171" formatCode="dd/mm/yyyy;@"/>
  </numFmts>
  <fonts count="25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</font>
    <font>
      <sz val="10"/>
      <name val="Times New Roman"/>
    </font>
    <font>
      <sz val="12"/>
      <color rgb="FF000000"/>
      <name val="Times New Roman"/>
      <family val="1"/>
    </font>
    <font>
      <sz val="12"/>
      <color rgb="FF0D0D0D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sz val="10"/>
      <color rgb="FFFF0000"/>
      <name val="Arial"/>
      <family val="2"/>
    </font>
    <font>
      <sz val="11"/>
      <name val="Calibri"/>
      <family val="2"/>
      <charset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0" fontId="16" fillId="0" borderId="0" applyNumberFormat="0" applyFill="0" applyBorder="0" applyProtection="0">
      <alignment vertical="top" wrapText="1"/>
    </xf>
  </cellStyleXfs>
  <cellXfs count="395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/>
    <xf numFmtId="0" fontId="0" fillId="3" borderId="1" xfId="0" applyFill="1" applyBorder="1" applyAlignment="1"/>
    <xf numFmtId="0" fontId="1" fillId="3" borderId="1" xfId="0" applyFont="1" applyFill="1" applyBorder="1" applyAlignment="1" applyProtection="1"/>
    <xf numFmtId="0" fontId="1" fillId="3" borderId="3" xfId="0" applyFont="1" applyFill="1" applyBorder="1" applyAlignment="1" applyProtection="1"/>
    <xf numFmtId="0" fontId="0" fillId="3" borderId="0" xfId="0" applyFill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1" fillId="3" borderId="6" xfId="0" applyFont="1" applyFill="1" applyBorder="1" applyProtection="1"/>
    <xf numFmtId="0" fontId="1" fillId="3" borderId="0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right"/>
    </xf>
    <xf numFmtId="16" fontId="0" fillId="3" borderId="0" xfId="0" applyNumberFormat="1" applyFill="1"/>
    <xf numFmtId="0" fontId="1" fillId="3" borderId="0" xfId="0" applyFont="1" applyFill="1" applyBorder="1" applyProtection="1"/>
    <xf numFmtId="15" fontId="6" fillId="3" borderId="0" xfId="0" applyNumberFormat="1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2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center"/>
    </xf>
    <xf numFmtId="0" fontId="1" fillId="3" borderId="23" xfId="0" applyFont="1" applyFill="1" applyBorder="1" applyProtection="1"/>
    <xf numFmtId="0" fontId="0" fillId="3" borderId="15" xfId="0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0" fillId="3" borderId="15" xfId="0" applyFill="1" applyBorder="1" applyProtection="1"/>
    <xf numFmtId="0" fontId="0" fillId="3" borderId="22" xfId="0" applyFill="1" applyBorder="1" applyProtection="1"/>
    <xf numFmtId="0" fontId="0" fillId="3" borderId="16" xfId="0" applyFill="1" applyBorder="1" applyProtection="1"/>
    <xf numFmtId="0" fontId="0" fillId="3" borderId="14" xfId="0" applyFill="1" applyBorder="1" applyProtection="1"/>
    <xf numFmtId="0" fontId="4" fillId="3" borderId="12" xfId="0" applyFont="1" applyFill="1" applyBorder="1" applyAlignment="1" applyProtection="1">
      <alignment horizontal="center"/>
    </xf>
    <xf numFmtId="1" fontId="6" fillId="3" borderId="2" xfId="0" applyNumberFormat="1" applyFont="1" applyFill="1" applyBorder="1" applyProtection="1"/>
    <xf numFmtId="4" fontId="6" fillId="3" borderId="25" xfId="0" applyNumberFormat="1" applyFont="1" applyFill="1" applyBorder="1" applyProtection="1"/>
    <xf numFmtId="4" fontId="0" fillId="3" borderId="2" xfId="0" applyNumberFormat="1" applyFill="1" applyBorder="1" applyProtection="1">
      <protection locked="0"/>
    </xf>
    <xf numFmtId="4" fontId="1" fillId="3" borderId="19" xfId="0" applyNumberFormat="1" applyFont="1" applyFill="1" applyBorder="1" applyProtection="1"/>
    <xf numFmtId="4" fontId="1" fillId="3" borderId="34" xfId="0" applyNumberFormat="1" applyFont="1" applyFill="1" applyBorder="1" applyProtection="1"/>
    <xf numFmtId="1" fontId="1" fillId="3" borderId="36" xfId="0" applyNumberFormat="1" applyFont="1" applyFill="1" applyBorder="1" applyProtection="1"/>
    <xf numFmtId="1" fontId="1" fillId="3" borderId="19" xfId="0" applyNumberFormat="1" applyFont="1" applyFill="1" applyBorder="1" applyProtection="1"/>
    <xf numFmtId="1" fontId="1" fillId="3" borderId="37" xfId="0" applyNumberFormat="1" applyFont="1" applyFill="1" applyBorder="1" applyProtection="1"/>
    <xf numFmtId="0" fontId="0" fillId="3" borderId="30" xfId="0" applyFill="1" applyBorder="1" applyProtection="1"/>
    <xf numFmtId="0" fontId="0" fillId="3" borderId="18" xfId="0" applyFill="1" applyBorder="1" applyAlignment="1" applyProtection="1">
      <alignment horizontal="left"/>
    </xf>
    <xf numFmtId="0" fontId="0" fillId="3" borderId="33" xfId="0" applyFill="1" applyBorder="1" applyAlignment="1" applyProtection="1">
      <alignment horizontal="left"/>
    </xf>
    <xf numFmtId="0" fontId="0" fillId="3" borderId="24" xfId="0" applyFill="1" applyBorder="1" applyAlignment="1" applyProtection="1">
      <alignment horizontal="left"/>
    </xf>
    <xf numFmtId="0" fontId="0" fillId="3" borderId="20" xfId="0" applyFill="1" applyBorder="1" applyProtection="1"/>
    <xf numFmtId="0" fontId="0" fillId="3" borderId="21" xfId="0" applyFill="1" applyBorder="1" applyProtection="1"/>
    <xf numFmtId="0" fontId="0" fillId="3" borderId="23" xfId="0" applyFill="1" applyBorder="1" applyProtection="1"/>
    <xf numFmtId="4" fontId="0" fillId="3" borderId="0" xfId="0" applyNumberFormat="1" applyFill="1" applyProtection="1"/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5" xfId="0" quotePrefix="1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Protection="1"/>
    <xf numFmtId="0" fontId="1" fillId="0" borderId="0" xfId="0" applyFont="1" applyFill="1" applyProtection="1"/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/>
    </xf>
    <xf numFmtId="0" fontId="1" fillId="3" borderId="22" xfId="0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Protection="1"/>
    <xf numFmtId="167" fontId="1" fillId="0" borderId="2" xfId="0" applyNumberFormat="1" applyFont="1" applyFill="1" applyBorder="1" applyAlignment="1" applyProtection="1">
      <alignment horizontal="right"/>
    </xf>
    <xf numFmtId="0" fontId="1" fillId="0" borderId="21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Border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 wrapText="1"/>
      <protection locked="0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164" fontId="2" fillId="3" borderId="2" xfId="2" applyNumberFormat="1" applyFont="1" applyFill="1" applyBorder="1" applyAlignment="1" applyProtection="1">
      <alignment horizontal="center"/>
    </xf>
    <xf numFmtId="164" fontId="2" fillId="3" borderId="2" xfId="2" applyNumberFormat="1" applyFont="1" applyFill="1" applyBorder="1" applyAlignment="1" applyProtection="1">
      <alignment horizontal="center" wrapText="1"/>
      <protection locked="0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1" fontId="1" fillId="0" borderId="19" xfId="0" applyNumberFormat="1" applyFont="1" applyFill="1" applyBorder="1" applyProtection="1"/>
    <xf numFmtId="0" fontId="0" fillId="0" borderId="19" xfId="0" applyFill="1" applyBorder="1" applyProtection="1"/>
    <xf numFmtId="0" fontId="0" fillId="0" borderId="19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4" fontId="0" fillId="0" borderId="0" xfId="0" applyNumberFormat="1" applyFill="1" applyProtection="1"/>
    <xf numFmtId="168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/>
    </xf>
    <xf numFmtId="168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8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5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alignment horizontal="left"/>
    </xf>
    <xf numFmtId="168" fontId="1" fillId="0" borderId="9" xfId="0" applyNumberFormat="1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left"/>
    </xf>
    <xf numFmtId="0" fontId="1" fillId="0" borderId="40" xfId="0" applyFont="1" applyFill="1" applyBorder="1" applyAlignment="1" applyProtection="1">
      <alignment horizontal="center"/>
    </xf>
    <xf numFmtId="168" fontId="1" fillId="0" borderId="12" xfId="0" applyNumberFormat="1" applyFont="1" applyFill="1" applyBorder="1" applyAlignment="1" applyProtection="1">
      <alignment horizontal="left"/>
    </xf>
    <xf numFmtId="0" fontId="1" fillId="0" borderId="21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>
      <alignment horizontal="center"/>
    </xf>
    <xf numFmtId="168" fontId="0" fillId="0" borderId="15" xfId="0" applyNumberForma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0" fillId="0" borderId="42" xfId="0" applyFill="1" applyBorder="1" applyProtection="1"/>
    <xf numFmtId="14" fontId="0" fillId="0" borderId="14" xfId="0" applyNumberFormat="1" applyFill="1" applyBorder="1" applyProtection="1"/>
    <xf numFmtId="164" fontId="12" fillId="0" borderId="9" xfId="3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42" xfId="0" applyFill="1" applyBorder="1" applyAlignment="1" applyProtection="1">
      <alignment horizontal="left"/>
    </xf>
    <xf numFmtId="168" fontId="0" fillId="3" borderId="0" xfId="0" applyNumberFormat="1" applyFill="1" applyProtection="1"/>
    <xf numFmtId="0" fontId="6" fillId="0" borderId="15" xfId="0" applyFont="1" applyFill="1" applyBorder="1" applyAlignment="1" applyProtection="1">
      <alignment horizontal="center"/>
    </xf>
    <xf numFmtId="164" fontId="13" fillId="0" borderId="9" xfId="3" applyNumberFormat="1" applyFont="1" applyFill="1" applyBorder="1" applyAlignment="1" applyProtection="1">
      <alignment horizontal="left"/>
    </xf>
    <xf numFmtId="168" fontId="0" fillId="0" borderId="43" xfId="0" applyNumberFormat="1" applyFill="1" applyBorder="1" applyAlignment="1" applyProtection="1">
      <alignment horizontal="left"/>
    </xf>
    <xf numFmtId="168" fontId="0" fillId="0" borderId="2" xfId="0" applyNumberFormat="1" applyFill="1" applyBorder="1" applyAlignment="1" applyProtection="1">
      <alignment horizontal="left"/>
      <protection locked="0"/>
    </xf>
    <xf numFmtId="168" fontId="6" fillId="0" borderId="2" xfId="0" applyNumberFormat="1" applyFont="1" applyFill="1" applyBorder="1" applyAlignment="1" applyProtection="1">
      <alignment horizontal="left"/>
    </xf>
    <xf numFmtId="1" fontId="6" fillId="0" borderId="2" xfId="0" applyNumberFormat="1" applyFont="1" applyFill="1" applyBorder="1" applyAlignment="1" applyProtection="1">
      <alignment horizontal="left"/>
    </xf>
    <xf numFmtId="164" fontId="2" fillId="0" borderId="2" xfId="3" applyNumberFormat="1" applyFont="1" applyFill="1" applyBorder="1" applyAlignment="1" applyProtection="1">
      <alignment horizontal="center"/>
    </xf>
    <xf numFmtId="164" fontId="12" fillId="0" borderId="2" xfId="3" applyNumberFormat="1" applyFont="1" applyFill="1" applyBorder="1" applyAlignment="1" applyProtection="1">
      <alignment horizontal="left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0" fontId="0" fillId="0" borderId="44" xfId="0" applyFill="1" applyBorder="1" applyAlignment="1" applyProtection="1">
      <alignment horizontal="left"/>
    </xf>
    <xf numFmtId="168" fontId="0" fillId="0" borderId="9" xfId="0" applyNumberFormat="1" applyFill="1" applyBorder="1" applyAlignment="1" applyProtection="1">
      <alignment horizontal="left"/>
      <protection locked="0"/>
    </xf>
    <xf numFmtId="164" fontId="2" fillId="0" borderId="45" xfId="3" applyNumberFormat="1" applyFont="1" applyFill="1" applyBorder="1" applyAlignment="1" applyProtection="1">
      <alignment horizontal="left"/>
      <protection locked="0"/>
    </xf>
    <xf numFmtId="168" fontId="0" fillId="0" borderId="43" xfId="0" applyNumberFormat="1" applyFill="1" applyBorder="1" applyAlignment="1" applyProtection="1">
      <alignment horizontal="left"/>
      <protection locked="0"/>
    </xf>
    <xf numFmtId="1" fontId="6" fillId="0" borderId="9" xfId="0" applyNumberFormat="1" applyFont="1" applyFill="1" applyBorder="1" applyAlignment="1" applyProtection="1">
      <alignment horizontal="left"/>
    </xf>
    <xf numFmtId="1" fontId="6" fillId="0" borderId="9" xfId="0" applyNumberFormat="1" applyFont="1" applyFill="1" applyBorder="1" applyProtection="1"/>
    <xf numFmtId="168" fontId="0" fillId="0" borderId="47" xfId="0" applyNumberFormat="1" applyFill="1" applyBorder="1" applyAlignment="1" applyProtection="1">
      <alignment horizontal="left"/>
      <protection locked="0"/>
    </xf>
    <xf numFmtId="168" fontId="6" fillId="0" borderId="43" xfId="0" applyNumberFormat="1" applyFont="1" applyFill="1" applyBorder="1" applyAlignment="1" applyProtection="1">
      <alignment horizontal="left"/>
    </xf>
    <xf numFmtId="1" fontId="6" fillId="0" borderId="43" xfId="0" applyNumberFormat="1" applyFont="1" applyFill="1" applyBorder="1" applyAlignment="1" applyProtection="1">
      <alignment horizontal="left"/>
    </xf>
    <xf numFmtId="1" fontId="6" fillId="0" borderId="43" xfId="0" applyNumberFormat="1" applyFont="1" applyFill="1" applyBorder="1" applyProtection="1"/>
    <xf numFmtId="164" fontId="2" fillId="0" borderId="28" xfId="3" applyNumberFormat="1" applyFont="1" applyFill="1" applyBorder="1" applyAlignment="1" applyProtection="1">
      <alignment horizontal="center"/>
    </xf>
    <xf numFmtId="164" fontId="2" fillId="0" borderId="27" xfId="3" applyNumberFormat="1" applyFont="1" applyFill="1" applyBorder="1" applyAlignment="1" applyProtection="1">
      <alignment horizontal="left"/>
      <protection locked="0"/>
    </xf>
    <xf numFmtId="164" fontId="2" fillId="0" borderId="40" xfId="3" applyNumberFormat="1" applyFont="1" applyFill="1" applyBorder="1" applyAlignment="1" applyProtection="1">
      <alignment horizontal="left"/>
      <protection locked="0"/>
    </xf>
    <xf numFmtId="14" fontId="6" fillId="0" borderId="46" xfId="0" applyNumberFormat="1" applyFont="1" applyFill="1" applyBorder="1" applyProtection="1">
      <protection locked="0"/>
    </xf>
    <xf numFmtId="0" fontId="0" fillId="2" borderId="0" xfId="0" applyFill="1" applyProtection="1"/>
    <xf numFmtId="1" fontId="6" fillId="0" borderId="0" xfId="0" applyNumberFormat="1" applyFont="1" applyFill="1" applyBorder="1" applyProtection="1"/>
    <xf numFmtId="0" fontId="1" fillId="0" borderId="39" xfId="0" applyFont="1" applyFill="1" applyBorder="1" applyAlignment="1" applyProtection="1">
      <alignment horizontal="center"/>
    </xf>
    <xf numFmtId="168" fontId="1" fillId="0" borderId="19" xfId="0" applyNumberFormat="1" applyFont="1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168" fontId="0" fillId="0" borderId="0" xfId="0" applyNumberFormat="1" applyFill="1" applyAlignment="1" applyProtection="1">
      <alignment horizontal="left"/>
    </xf>
    <xf numFmtId="168" fontId="0" fillId="0" borderId="21" xfId="0" applyNumberFormat="1" applyFill="1" applyBorder="1" applyAlignment="1" applyProtection="1">
      <alignment horizontal="left"/>
    </xf>
    <xf numFmtId="168" fontId="0" fillId="0" borderId="23" xfId="0" applyNumberForma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8" fontId="0" fillId="0" borderId="0" xfId="0" applyNumberFormat="1" applyFill="1" applyProtection="1"/>
    <xf numFmtId="14" fontId="6" fillId="0" borderId="6" xfId="0" applyNumberFormat="1" applyFont="1" applyFill="1" applyBorder="1" applyProtection="1">
      <protection locked="0"/>
    </xf>
    <xf numFmtId="168" fontId="0" fillId="0" borderId="48" xfId="0" applyNumberFormat="1" applyFill="1" applyBorder="1" applyAlignment="1" applyProtection="1">
      <alignment horizontal="left"/>
    </xf>
    <xf numFmtId="49" fontId="17" fillId="5" borderId="50" xfId="4" applyNumberFormat="1" applyFont="1" applyFill="1" applyBorder="1" applyAlignment="1"/>
    <xf numFmtId="49" fontId="18" fillId="5" borderId="51" xfId="4" applyNumberFormat="1" applyFont="1" applyFill="1" applyBorder="1" applyAlignment="1">
      <alignment horizontal="center"/>
    </xf>
    <xf numFmtId="0" fontId="19" fillId="5" borderId="52" xfId="4" applyNumberFormat="1" applyFont="1" applyFill="1" applyBorder="1" applyAlignment="1"/>
    <xf numFmtId="0" fontId="19" fillId="5" borderId="53" xfId="4" applyNumberFormat="1" applyFont="1" applyFill="1" applyBorder="1" applyAlignment="1"/>
    <xf numFmtId="0" fontId="19" fillId="5" borderId="54" xfId="4" applyNumberFormat="1" applyFont="1" applyFill="1" applyBorder="1" applyAlignment="1"/>
    <xf numFmtId="0" fontId="19" fillId="5" borderId="55" xfId="4" applyNumberFormat="1" applyFont="1" applyFill="1" applyBorder="1" applyAlignment="1"/>
    <xf numFmtId="0" fontId="17" fillId="5" borderId="55" xfId="4" applyNumberFormat="1" applyFont="1" applyFill="1" applyBorder="1" applyAlignment="1"/>
    <xf numFmtId="0" fontId="17" fillId="5" borderId="56" xfId="4" applyNumberFormat="1" applyFont="1" applyFill="1" applyBorder="1" applyAlignment="1"/>
    <xf numFmtId="0" fontId="19" fillId="5" borderId="57" xfId="4" applyNumberFormat="1" applyFont="1" applyFill="1" applyBorder="1" applyAlignment="1"/>
    <xf numFmtId="0" fontId="19" fillId="5" borderId="58" xfId="4" applyNumberFormat="1" applyFont="1" applyFill="1" applyBorder="1" applyAlignment="1"/>
    <xf numFmtId="0" fontId="19" fillId="5" borderId="59" xfId="4" applyNumberFormat="1" applyFont="1" applyFill="1" applyBorder="1" applyAlignment="1"/>
    <xf numFmtId="0" fontId="16" fillId="0" borderId="0" xfId="4" applyNumberFormat="1" applyFont="1" applyAlignment="1">
      <alignment vertical="top" wrapText="1"/>
    </xf>
    <xf numFmtId="0" fontId="19" fillId="5" borderId="60" xfId="4" applyNumberFormat="1" applyFont="1" applyFill="1" applyBorder="1" applyAlignment="1"/>
    <xf numFmtId="0" fontId="19" fillId="5" borderId="61" xfId="4" applyNumberFormat="1" applyFont="1" applyFill="1" applyBorder="1" applyAlignment="1"/>
    <xf numFmtId="0" fontId="19" fillId="5" borderId="62" xfId="4" applyNumberFormat="1" applyFont="1" applyFill="1" applyBorder="1" applyAlignment="1"/>
    <xf numFmtId="0" fontId="19" fillId="5" borderId="63" xfId="4" applyNumberFormat="1" applyFont="1" applyFill="1" applyBorder="1" applyAlignment="1"/>
    <xf numFmtId="49" fontId="17" fillId="5" borderId="64" xfId="4" applyNumberFormat="1" applyFont="1" applyFill="1" applyBorder="1" applyAlignment="1"/>
    <xf numFmtId="0" fontId="17" fillId="5" borderId="65" xfId="4" applyNumberFormat="1" applyFont="1" applyFill="1" applyBorder="1" applyAlignment="1"/>
    <xf numFmtId="0" fontId="17" fillId="5" borderId="59" xfId="4" applyNumberFormat="1" applyFont="1" applyFill="1" applyBorder="1" applyAlignment="1"/>
    <xf numFmtId="49" fontId="17" fillId="5" borderId="50" xfId="4" applyNumberFormat="1" applyFont="1" applyFill="1" applyBorder="1" applyAlignment="1">
      <alignment horizontal="center" wrapText="1"/>
    </xf>
    <xf numFmtId="170" fontId="19" fillId="5" borderId="59" xfId="4" applyNumberFormat="1" applyFont="1" applyFill="1" applyBorder="1" applyAlignment="1"/>
    <xf numFmtId="0" fontId="19" fillId="5" borderId="66" xfId="4" applyNumberFormat="1" applyFont="1" applyFill="1" applyBorder="1" applyAlignment="1"/>
    <xf numFmtId="0" fontId="19" fillId="5" borderId="67" xfId="4" applyNumberFormat="1" applyFont="1" applyFill="1" applyBorder="1" applyAlignment="1"/>
    <xf numFmtId="0" fontId="19" fillId="5" borderId="68" xfId="4" applyNumberFormat="1" applyFont="1" applyFill="1" applyBorder="1" applyAlignment="1"/>
    <xf numFmtId="0" fontId="19" fillId="5" borderId="69" xfId="4" applyNumberFormat="1" applyFont="1" applyFill="1" applyBorder="1" applyAlignment="1"/>
    <xf numFmtId="0" fontId="19" fillId="5" borderId="70" xfId="4" applyNumberFormat="1" applyFont="1" applyFill="1" applyBorder="1" applyAlignment="1"/>
    <xf numFmtId="49" fontId="17" fillId="5" borderId="71" xfId="4" applyNumberFormat="1" applyFont="1" applyFill="1" applyBorder="1" applyAlignment="1">
      <alignment horizontal="center"/>
    </xf>
    <xf numFmtId="49" fontId="17" fillId="5" borderId="72" xfId="4" applyNumberFormat="1" applyFont="1" applyFill="1" applyBorder="1" applyAlignment="1">
      <alignment horizontal="center"/>
    </xf>
    <xf numFmtId="49" fontId="17" fillId="5" borderId="73" xfId="4" applyNumberFormat="1" applyFont="1" applyFill="1" applyBorder="1" applyAlignment="1">
      <alignment horizontal="center"/>
    </xf>
    <xf numFmtId="0" fontId="19" fillId="5" borderId="74" xfId="4" applyNumberFormat="1" applyFont="1" applyFill="1" applyBorder="1" applyAlignment="1"/>
    <xf numFmtId="0" fontId="19" fillId="5" borderId="75" xfId="4" applyNumberFormat="1" applyFont="1" applyFill="1" applyBorder="1" applyAlignment="1"/>
    <xf numFmtId="49" fontId="17" fillId="5" borderId="76" xfId="4" applyNumberFormat="1" applyFont="1" applyFill="1" applyBorder="1" applyAlignment="1">
      <alignment horizontal="center"/>
    </xf>
    <xf numFmtId="49" fontId="17" fillId="5" borderId="77" xfId="4" applyNumberFormat="1" applyFont="1" applyFill="1" applyBorder="1" applyAlignment="1">
      <alignment horizontal="center"/>
    </xf>
    <xf numFmtId="0" fontId="19" fillId="5" borderId="57" xfId="4" applyNumberFormat="1" applyFont="1" applyFill="1" applyBorder="1" applyAlignment="1">
      <alignment horizontal="center"/>
    </xf>
    <xf numFmtId="0" fontId="19" fillId="5" borderId="63" xfId="4" applyNumberFormat="1" applyFont="1" applyFill="1" applyBorder="1" applyAlignment="1">
      <alignment horizontal="center"/>
    </xf>
    <xf numFmtId="0" fontId="19" fillId="5" borderId="59" xfId="4" applyNumberFormat="1" applyFont="1" applyFill="1" applyBorder="1" applyAlignment="1">
      <alignment horizontal="center"/>
    </xf>
    <xf numFmtId="49" fontId="17" fillId="5" borderId="78" xfId="4" applyNumberFormat="1" applyFont="1" applyFill="1" applyBorder="1" applyAlignment="1">
      <alignment horizontal="center"/>
    </xf>
    <xf numFmtId="49" fontId="17" fillId="5" borderId="79" xfId="4" applyNumberFormat="1" applyFont="1" applyFill="1" applyBorder="1" applyAlignment="1">
      <alignment horizontal="center"/>
    </xf>
    <xf numFmtId="0" fontId="17" fillId="5" borderId="80" xfId="4" applyNumberFormat="1" applyFont="1" applyFill="1" applyBorder="1" applyAlignment="1">
      <alignment horizontal="center"/>
    </xf>
    <xf numFmtId="0" fontId="19" fillId="5" borderId="81" xfId="4" applyNumberFormat="1" applyFont="1" applyFill="1" applyBorder="1" applyAlignment="1"/>
    <xf numFmtId="0" fontId="19" fillId="5" borderId="82" xfId="4" applyNumberFormat="1" applyFont="1" applyFill="1" applyBorder="1" applyAlignment="1"/>
    <xf numFmtId="0" fontId="17" fillId="5" borderId="79" xfId="4" applyNumberFormat="1" applyFont="1" applyFill="1" applyBorder="1" applyAlignment="1">
      <alignment horizontal="center"/>
    </xf>
    <xf numFmtId="49" fontId="19" fillId="5" borderId="83" xfId="4" applyNumberFormat="1" applyFont="1" applyFill="1" applyBorder="1" applyAlignment="1">
      <alignment horizontal="center"/>
    </xf>
    <xf numFmtId="49" fontId="17" fillId="5" borderId="84" xfId="4" applyNumberFormat="1" applyFont="1" applyFill="1" applyBorder="1" applyAlignment="1"/>
    <xf numFmtId="49" fontId="19" fillId="5" borderId="85" xfId="4" applyNumberFormat="1" applyFont="1" applyFill="1" applyBorder="1" applyAlignment="1">
      <alignment horizontal="center"/>
    </xf>
    <xf numFmtId="49" fontId="20" fillId="5" borderId="50" xfId="4" applyNumberFormat="1" applyFont="1" applyFill="1" applyBorder="1" applyAlignment="1">
      <alignment horizontal="center"/>
    </xf>
    <xf numFmtId="0" fontId="20" fillId="5" borderId="50" xfId="4" applyNumberFormat="1" applyFont="1" applyFill="1" applyBorder="1" applyAlignment="1">
      <alignment horizontal="center"/>
    </xf>
    <xf numFmtId="49" fontId="17" fillId="5" borderId="85" xfId="4" applyNumberFormat="1" applyFont="1" applyFill="1" applyBorder="1" applyAlignment="1">
      <alignment horizontal="center"/>
    </xf>
    <xf numFmtId="0" fontId="19" fillId="5" borderId="85" xfId="4" applyNumberFormat="1" applyFont="1" applyFill="1" applyBorder="1" applyAlignment="1"/>
    <xf numFmtId="0" fontId="19" fillId="5" borderId="86" xfId="4" applyNumberFormat="1" applyFont="1" applyFill="1" applyBorder="1" applyAlignment="1"/>
    <xf numFmtId="0" fontId="19" fillId="5" borderId="64" xfId="4" applyNumberFormat="1" applyFont="1" applyFill="1" applyBorder="1" applyAlignment="1"/>
    <xf numFmtId="0" fontId="19" fillId="5" borderId="50" xfId="4" applyNumberFormat="1" applyFont="1" applyFill="1" applyBorder="1" applyAlignment="1">
      <alignment horizontal="center"/>
    </xf>
    <xf numFmtId="0" fontId="19" fillId="5" borderId="50" xfId="4" applyNumberFormat="1" applyFont="1" applyFill="1" applyBorder="1" applyAlignment="1"/>
    <xf numFmtId="0" fontId="19" fillId="5" borderId="87" xfId="4" applyNumberFormat="1" applyFont="1" applyFill="1" applyBorder="1" applyAlignment="1"/>
    <xf numFmtId="171" fontId="19" fillId="5" borderId="64" xfId="4" applyNumberFormat="1" applyFont="1" applyFill="1" applyBorder="1" applyAlignment="1"/>
    <xf numFmtId="0" fontId="19" fillId="5" borderId="50" xfId="4" applyFont="1" applyFill="1" applyBorder="1" applyAlignment="1"/>
    <xf numFmtId="4" fontId="19" fillId="5" borderId="50" xfId="4" applyNumberFormat="1" applyFont="1" applyFill="1" applyBorder="1" applyAlignment="1"/>
    <xf numFmtId="1" fontId="19" fillId="5" borderId="50" xfId="4" applyNumberFormat="1" applyFont="1" applyFill="1" applyBorder="1" applyAlignment="1"/>
    <xf numFmtId="49" fontId="21" fillId="5" borderId="50" xfId="4" applyNumberFormat="1" applyFont="1" applyFill="1" applyBorder="1" applyAlignment="1">
      <alignment horizontal="center"/>
    </xf>
    <xf numFmtId="164" fontId="21" fillId="5" borderId="50" xfId="4" applyNumberFormat="1" applyFont="1" applyFill="1" applyBorder="1" applyAlignment="1">
      <alignment horizontal="center"/>
    </xf>
    <xf numFmtId="164" fontId="21" fillId="5" borderId="50" xfId="4" applyNumberFormat="1" applyFont="1" applyFill="1" applyBorder="1" applyAlignment="1">
      <alignment horizontal="left"/>
    </xf>
    <xf numFmtId="49" fontId="21" fillId="5" borderId="50" xfId="4" applyNumberFormat="1" applyFont="1" applyFill="1" applyBorder="1" applyAlignment="1">
      <alignment horizontal="left"/>
    </xf>
    <xf numFmtId="0" fontId="19" fillId="5" borderId="65" xfId="4" applyNumberFormat="1" applyFont="1" applyFill="1" applyBorder="1" applyAlignment="1"/>
    <xf numFmtId="0" fontId="19" fillId="5" borderId="63" xfId="4" applyFont="1" applyFill="1" applyBorder="1" applyAlignment="1"/>
    <xf numFmtId="1" fontId="19" fillId="5" borderId="63" xfId="4" applyNumberFormat="1" applyFont="1" applyFill="1" applyBorder="1" applyAlignment="1"/>
    <xf numFmtId="49" fontId="19" fillId="5" borderId="50" xfId="4" applyNumberFormat="1" applyFont="1" applyFill="1" applyBorder="1" applyAlignment="1">
      <alignment horizontal="center"/>
    </xf>
    <xf numFmtId="16" fontId="19" fillId="5" borderId="64" xfId="4" applyNumberFormat="1" applyFont="1" applyFill="1" applyBorder="1" applyAlignment="1"/>
    <xf numFmtId="49" fontId="19" fillId="5" borderId="50" xfId="4" applyNumberFormat="1" applyFont="1" applyFill="1" applyBorder="1" applyAlignment="1"/>
    <xf numFmtId="49" fontId="19" fillId="5" borderId="88" xfId="4" applyNumberFormat="1" applyFont="1" applyFill="1" applyBorder="1" applyAlignment="1"/>
    <xf numFmtId="49" fontId="17" fillId="5" borderId="89" xfId="4" applyNumberFormat="1" applyFont="1" applyFill="1" applyBorder="1" applyAlignment="1">
      <alignment horizontal="center"/>
    </xf>
    <xf numFmtId="0" fontId="19" fillId="5" borderId="90" xfId="4" applyNumberFormat="1" applyFont="1" applyFill="1" applyBorder="1" applyAlignment="1"/>
    <xf numFmtId="4" fontId="17" fillId="5" borderId="88" xfId="4" applyNumberFormat="1" applyFont="1" applyFill="1" applyBorder="1" applyAlignment="1"/>
    <xf numFmtId="4" fontId="17" fillId="5" borderId="91" xfId="4" applyNumberFormat="1" applyFont="1" applyFill="1" applyBorder="1" applyAlignment="1"/>
    <xf numFmtId="1" fontId="17" fillId="5" borderId="88" xfId="4" applyNumberFormat="1" applyFont="1" applyFill="1" applyBorder="1" applyAlignment="1"/>
    <xf numFmtId="0" fontId="19" fillId="5" borderId="88" xfId="4" applyNumberFormat="1" applyFont="1" applyFill="1" applyBorder="1" applyAlignment="1"/>
    <xf numFmtId="0" fontId="19" fillId="5" borderId="88" xfId="4" applyNumberFormat="1" applyFont="1" applyFill="1" applyBorder="1" applyAlignment="1">
      <alignment horizontal="left"/>
    </xf>
    <xf numFmtId="0" fontId="19" fillId="5" borderId="92" xfId="4" applyNumberFormat="1" applyFont="1" applyFill="1" applyBorder="1" applyAlignment="1">
      <alignment horizontal="left"/>
    </xf>
    <xf numFmtId="0" fontId="19" fillId="5" borderId="93" xfId="4" applyNumberFormat="1" applyFont="1" applyFill="1" applyBorder="1" applyAlignment="1"/>
    <xf numFmtId="0" fontId="19" fillId="5" borderId="78" xfId="4" applyNumberFormat="1" applyFont="1" applyFill="1" applyBorder="1" applyAlignment="1"/>
    <xf numFmtId="49" fontId="19" fillId="5" borderId="65" xfId="4" applyNumberFormat="1" applyFont="1" applyFill="1" applyBorder="1" applyAlignment="1"/>
    <xf numFmtId="49" fontId="19" fillId="5" borderId="78" xfId="4" applyNumberFormat="1" applyFont="1" applyFill="1" applyBorder="1" applyAlignment="1"/>
    <xf numFmtId="49" fontId="19" fillId="5" borderId="94" xfId="4" applyNumberFormat="1" applyFont="1" applyFill="1" applyBorder="1" applyAlignment="1"/>
    <xf numFmtId="49" fontId="19" fillId="5" borderId="84" xfId="4" applyNumberFormat="1" applyFont="1" applyFill="1" applyBorder="1" applyAlignment="1"/>
    <xf numFmtId="0" fontId="19" fillId="5" borderId="95" xfId="4" applyNumberFormat="1" applyFont="1" applyFill="1" applyBorder="1" applyAlignment="1"/>
    <xf numFmtId="0" fontId="16" fillId="0" borderId="0" xfId="4" applyFont="1" applyAlignment="1">
      <alignment vertical="top" wrapText="1"/>
    </xf>
    <xf numFmtId="0" fontId="4" fillId="0" borderId="22" xfId="0" applyFont="1" applyFill="1" applyBorder="1" applyAlignment="1" applyProtection="1">
      <alignment horizontal="center"/>
    </xf>
    <xf numFmtId="1" fontId="6" fillId="0" borderId="35" xfId="0" applyNumberFormat="1" applyFont="1" applyFill="1" applyBorder="1" applyProtection="1"/>
    <xf numFmtId="4" fontId="22" fillId="0" borderId="2" xfId="0" applyNumberFormat="1" applyFont="1" applyFill="1" applyBorder="1" applyProtection="1"/>
    <xf numFmtId="4" fontId="1" fillId="0" borderId="34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14" fontId="0" fillId="3" borderId="17" xfId="0" applyNumberFormat="1" applyFill="1" applyBorder="1" applyAlignment="1" applyProtection="1">
      <alignment horizontal="center"/>
      <protection locked="0"/>
    </xf>
    <xf numFmtId="1" fontId="6" fillId="0" borderId="2" xfId="0" quotePrefix="1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Protection="1"/>
    <xf numFmtId="0" fontId="6" fillId="4" borderId="2" xfId="0" applyFont="1" applyFill="1" applyBorder="1" applyAlignment="1" applyProtection="1">
      <alignment horizontal="center"/>
      <protection locked="0"/>
    </xf>
    <xf numFmtId="4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/>
    <xf numFmtId="1" fontId="6" fillId="4" borderId="2" xfId="0" applyNumberFormat="1" applyFont="1" applyFill="1" applyBorder="1" applyProtection="1"/>
    <xf numFmtId="0" fontId="23" fillId="0" borderId="0" xfId="0" applyFont="1"/>
    <xf numFmtId="164" fontId="2" fillId="4" borderId="2" xfId="2" applyNumberFormat="1" applyFont="1" applyFill="1" applyBorder="1" applyAlignment="1" applyProtection="1">
      <alignment horizontal="left"/>
      <protection locked="0"/>
    </xf>
    <xf numFmtId="164" fontId="2" fillId="4" borderId="2" xfId="2" applyNumberFormat="1" applyFont="1" applyFill="1" applyBorder="1" applyAlignment="1" applyProtection="1">
      <alignment horizontal="left" wrapText="1"/>
      <protection locked="0"/>
    </xf>
    <xf numFmtId="14" fontId="0" fillId="4" borderId="17" xfId="0" applyNumberFormat="1" applyFill="1" applyBorder="1" applyAlignment="1" applyProtection="1">
      <alignment horizontal="center"/>
      <protection locked="0"/>
    </xf>
    <xf numFmtId="4" fontId="6" fillId="4" borderId="2" xfId="0" applyNumberFormat="1" applyFont="1" applyFill="1" applyBorder="1" applyProtection="1"/>
    <xf numFmtId="0" fontId="0" fillId="4" borderId="0" xfId="0" applyFill="1" applyProtection="1"/>
    <xf numFmtId="14" fontId="0" fillId="0" borderId="17" xfId="0" applyNumberFormat="1" applyFill="1" applyBorder="1" applyAlignment="1" applyProtection="1">
      <alignment horizontal="center"/>
      <protection locked="0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6" fillId="0" borderId="14" xfId="0" applyFont="1" applyFill="1" applyBorder="1" applyProtection="1"/>
    <xf numFmtId="4" fontId="6" fillId="0" borderId="9" xfId="0" applyNumberFormat="1" applyFont="1" applyFill="1" applyBorder="1" applyProtection="1"/>
    <xf numFmtId="164" fontId="24" fillId="0" borderId="2" xfId="3" applyNumberFormat="1" applyFont="1" applyFill="1" applyBorder="1" applyAlignment="1" applyProtection="1">
      <alignment horizontal="center"/>
    </xf>
    <xf numFmtId="164" fontId="6" fillId="0" borderId="2" xfId="3" applyNumberFormat="1" applyFont="1" applyFill="1" applyBorder="1" applyAlignment="1" applyProtection="1">
      <alignment horizontal="center"/>
    </xf>
    <xf numFmtId="164" fontId="6" fillId="0" borderId="2" xfId="3" applyNumberFormat="1" applyFont="1" applyFill="1" applyBorder="1" applyAlignment="1" applyProtection="1">
      <alignment horizontal="left"/>
      <protection locked="0"/>
    </xf>
    <xf numFmtId="164" fontId="6" fillId="0" borderId="2" xfId="3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1" fontId="6" fillId="0" borderId="12" xfId="0" applyNumberFormat="1" applyFont="1" applyFill="1" applyBorder="1" applyProtection="1"/>
    <xf numFmtId="14" fontId="6" fillId="0" borderId="4" xfId="0" applyNumberFormat="1" applyFont="1" applyFill="1" applyBorder="1" applyProtection="1"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4" fontId="6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/>
    <xf numFmtId="164" fontId="24" fillId="0" borderId="12" xfId="3" applyNumberFormat="1" applyFont="1" applyFill="1" applyBorder="1" applyAlignment="1" applyProtection="1">
      <alignment horizontal="center"/>
    </xf>
    <xf numFmtId="164" fontId="6" fillId="0" borderId="12" xfId="3" applyNumberFormat="1" applyFont="1" applyFill="1" applyBorder="1" applyAlignment="1" applyProtection="1">
      <alignment horizontal="left"/>
      <protection locked="0"/>
    </xf>
    <xf numFmtId="164" fontId="6" fillId="0" borderId="20" xfId="3" applyNumberFormat="1" applyFont="1" applyFill="1" applyBorder="1" applyAlignment="1" applyProtection="1">
      <alignment horizontal="left"/>
      <protection locked="0"/>
    </xf>
    <xf numFmtId="0" fontId="1" fillId="0" borderId="96" xfId="0" applyFont="1" applyFill="1" applyBorder="1" applyAlignment="1" applyProtection="1">
      <alignment horizontal="center"/>
    </xf>
    <xf numFmtId="0" fontId="1" fillId="0" borderId="97" xfId="0" applyFont="1" applyFill="1" applyBorder="1" applyAlignment="1" applyProtection="1">
      <alignment horizontal="center"/>
    </xf>
    <xf numFmtId="4" fontId="1" fillId="0" borderId="98" xfId="0" applyNumberFormat="1" applyFont="1" applyFill="1" applyBorder="1" applyAlignment="1" applyProtection="1">
      <alignment horizontal="center" vertical="center"/>
    </xf>
    <xf numFmtId="1" fontId="1" fillId="0" borderId="98" xfId="0" applyNumberFormat="1" applyFont="1" applyFill="1" applyBorder="1" applyProtection="1"/>
    <xf numFmtId="0" fontId="6" fillId="0" borderId="98" xfId="0" applyFont="1" applyFill="1" applyBorder="1" applyProtection="1"/>
    <xf numFmtId="0" fontId="6" fillId="0" borderId="98" xfId="0" applyFont="1" applyFill="1" applyBorder="1" applyAlignment="1" applyProtection="1">
      <alignment horizontal="left"/>
    </xf>
    <xf numFmtId="0" fontId="6" fillId="0" borderId="99" xfId="0" applyFont="1" applyFill="1" applyBorder="1" applyAlignment="1" applyProtection="1">
      <alignment horizontal="left"/>
    </xf>
    <xf numFmtId="0" fontId="6" fillId="0" borderId="100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23" xfId="0" applyFont="1" applyFill="1" applyBorder="1" applyProtection="1"/>
    <xf numFmtId="49" fontId="1" fillId="0" borderId="2" xfId="0" applyNumberFormat="1" applyFont="1" applyFill="1" applyBorder="1" applyAlignment="1" applyProtection="1"/>
    <xf numFmtId="49" fontId="0" fillId="0" borderId="4" xfId="0" applyNumberFormat="1" applyFill="1" applyBorder="1" applyProtection="1"/>
    <xf numFmtId="49" fontId="1" fillId="0" borderId="6" xfId="0" applyNumberFormat="1" applyFont="1" applyFill="1" applyBorder="1" applyProtection="1"/>
    <xf numFmtId="49" fontId="1" fillId="0" borderId="2" xfId="0" applyNumberFormat="1" applyFont="1" applyFill="1" applyBorder="1" applyAlignment="1" applyProtection="1">
      <alignment horizontal="center" wrapText="1"/>
    </xf>
    <xf numFmtId="49" fontId="1" fillId="0" borderId="28" xfId="0" applyNumberFormat="1" applyFont="1" applyFill="1" applyBorder="1" applyAlignment="1" applyProtection="1">
      <alignment horizontal="center"/>
    </xf>
    <xf numFmtId="49" fontId="1" fillId="0" borderId="21" xfId="0" applyNumberFormat="1" applyFont="1" applyFill="1" applyBorder="1" applyAlignment="1" applyProtection="1">
      <alignment horizontal="center"/>
    </xf>
    <xf numFmtId="49" fontId="1" fillId="0" borderId="23" xfId="0" applyNumberFormat="1" applyFont="1" applyFill="1" applyBorder="1" applyProtection="1"/>
    <xf numFmtId="49" fontId="0" fillId="0" borderId="14" xfId="0" applyNumberFormat="1" applyFill="1" applyBorder="1" applyProtection="1"/>
    <xf numFmtId="49" fontId="6" fillId="0" borderId="17" xfId="0" applyNumberFormat="1" applyFont="1" applyFill="1" applyBorder="1" applyProtection="1">
      <protection locked="0"/>
    </xf>
    <xf numFmtId="1" fontId="6" fillId="3" borderId="2" xfId="0" applyNumberFormat="1" applyFont="1" applyFill="1" applyBorder="1"/>
    <xf numFmtId="1" fontId="6" fillId="0" borderId="2" xfId="0" applyNumberFormat="1" applyFont="1" applyFill="1" applyBorder="1"/>
    <xf numFmtId="49" fontId="0" fillId="0" borderId="0" xfId="0" applyNumberFormat="1" applyFill="1" applyProtection="1"/>
  </cellXfs>
  <cellStyles count="5">
    <cellStyle name="Normal" xfId="0" builtinId="0"/>
    <cellStyle name="Normal 2" xfId="4"/>
    <cellStyle name="Normal_Redistribution and journal forms.xls" xfId="1"/>
    <cellStyle name="Normal_Redistribution and journal forms.xls 2" xfId="2"/>
    <cellStyle name="Normal_Redistribution and journal forms.xls 2 2" xfId="3"/>
  </cellStyles>
  <dxfs count="272"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Mar%202022/E%20Ward%20Mar%2022/Spreadsheet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Mar%202022/P%20Hobbs%20Mar%2022/Barclaycard%20-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90" workbookViewId="0">
      <selection activeCell="B5" sqref="B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5" width="15.7109375" style="226" customWidth="1"/>
    <col min="6" max="6" width="8.42578125" style="194" customWidth="1"/>
    <col min="7" max="7" width="9" style="194" customWidth="1"/>
    <col min="8" max="8" width="11.28515625" style="5" bestFit="1" customWidth="1"/>
    <col min="9" max="9" width="0.7109375" style="5" customWidth="1"/>
    <col min="10" max="10" width="33.85546875" style="194" customWidth="1"/>
    <col min="11" max="11" width="50.7109375" style="194" customWidth="1"/>
    <col min="12" max="12" width="34.42578125" style="5" bestFit="1" customWidth="1"/>
    <col min="13" max="13" width="47.710937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142" t="s">
        <v>103</v>
      </c>
      <c r="C1" s="143"/>
      <c r="D1" s="143"/>
      <c r="E1" s="168"/>
      <c r="F1" s="169"/>
      <c r="G1" s="169"/>
      <c r="H1" s="1"/>
      <c r="I1" s="1"/>
      <c r="J1" s="169"/>
      <c r="K1" s="170"/>
      <c r="L1" s="3"/>
      <c r="M1" s="4"/>
    </row>
    <row r="2" spans="1:25" x14ac:dyDescent="0.2">
      <c r="A2" s="6"/>
      <c r="B2" s="7"/>
      <c r="C2" s="171"/>
      <c r="D2" s="171"/>
      <c r="E2" s="171"/>
      <c r="F2" s="172"/>
      <c r="G2" s="172"/>
      <c r="H2" s="7"/>
      <c r="I2" s="7"/>
      <c r="J2" s="172"/>
      <c r="K2" s="172"/>
      <c r="L2" s="7"/>
      <c r="M2" s="8"/>
    </row>
    <row r="3" spans="1:25" ht="17.25" customHeight="1" x14ac:dyDescent="0.2">
      <c r="A3" s="9" t="s">
        <v>2</v>
      </c>
      <c r="B3" s="142" t="s">
        <v>153</v>
      </c>
      <c r="C3" s="143"/>
      <c r="D3" s="143"/>
      <c r="E3" s="173"/>
      <c r="F3" s="174"/>
      <c r="G3" s="174"/>
      <c r="H3" s="10"/>
      <c r="I3" s="10"/>
      <c r="J3" s="174"/>
      <c r="K3" s="172"/>
      <c r="L3" s="7"/>
      <c r="M3" s="8"/>
    </row>
    <row r="4" spans="1:25" ht="18" customHeight="1" x14ac:dyDescent="0.2">
      <c r="A4" s="6"/>
      <c r="B4" s="7"/>
      <c r="C4" s="171"/>
      <c r="D4" s="171"/>
      <c r="E4" s="171"/>
      <c r="F4" s="172"/>
      <c r="G4" s="172"/>
      <c r="H4" s="7"/>
      <c r="I4" s="7"/>
      <c r="J4" s="172"/>
      <c r="K4" s="172"/>
      <c r="L4" s="7"/>
      <c r="M4" s="8"/>
    </row>
    <row r="5" spans="1:25" ht="17.25" customHeight="1" x14ac:dyDescent="0.2">
      <c r="A5" s="11" t="s">
        <v>3</v>
      </c>
      <c r="B5" s="12" t="s">
        <v>4</v>
      </c>
      <c r="C5" s="48">
        <v>44603</v>
      </c>
      <c r="D5" s="12" t="s">
        <v>5</v>
      </c>
      <c r="E5" s="146">
        <v>44630</v>
      </c>
      <c r="F5" s="175"/>
      <c r="G5" s="176"/>
      <c r="H5" s="15"/>
      <c r="I5" s="15"/>
      <c r="J5" s="176"/>
      <c r="K5" s="172"/>
      <c r="L5" s="7"/>
      <c r="M5" s="8"/>
    </row>
    <row r="6" spans="1:25" x14ac:dyDescent="0.2">
      <c r="A6" s="6"/>
      <c r="B6" s="7"/>
      <c r="C6" s="177"/>
      <c r="D6" s="177"/>
      <c r="E6" s="171"/>
      <c r="F6" s="172"/>
      <c r="G6" s="172"/>
      <c r="H6" s="7"/>
      <c r="I6" s="7"/>
      <c r="J6" s="172"/>
      <c r="K6" s="172"/>
      <c r="L6" s="7"/>
      <c r="M6" s="8"/>
    </row>
    <row r="7" spans="1:25" x14ac:dyDescent="0.2">
      <c r="A7" s="6"/>
      <c r="B7" s="7"/>
      <c r="C7" s="171"/>
      <c r="D7" s="171"/>
      <c r="E7" s="171"/>
      <c r="F7" s="172"/>
      <c r="G7" s="172"/>
      <c r="H7" s="7"/>
      <c r="I7" s="7"/>
      <c r="J7" s="172"/>
      <c r="K7" s="172"/>
      <c r="L7" s="7"/>
      <c r="M7" s="8"/>
    </row>
    <row r="8" spans="1:25" x14ac:dyDescent="0.2">
      <c r="A8" s="111" t="s">
        <v>6</v>
      </c>
      <c r="B8" s="17" t="s">
        <v>7</v>
      </c>
      <c r="C8" s="178" t="s">
        <v>8</v>
      </c>
      <c r="D8" s="178" t="s">
        <v>7</v>
      </c>
      <c r="E8" s="178" t="s">
        <v>10</v>
      </c>
      <c r="F8" s="109" t="s">
        <v>11</v>
      </c>
      <c r="G8" s="110"/>
      <c r="H8" s="110"/>
      <c r="I8" s="111"/>
      <c r="J8" s="179" t="s">
        <v>12</v>
      </c>
      <c r="K8" s="180" t="s">
        <v>13</v>
      </c>
      <c r="L8" s="18" t="s">
        <v>14</v>
      </c>
      <c r="M8" s="181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4" customHeight="1" x14ac:dyDescent="0.2">
      <c r="A9" s="147" t="s">
        <v>16</v>
      </c>
      <c r="B9" s="21" t="s">
        <v>17</v>
      </c>
      <c r="C9" s="182" t="s">
        <v>124</v>
      </c>
      <c r="D9" s="182" t="s">
        <v>125</v>
      </c>
      <c r="E9" s="182" t="s">
        <v>126</v>
      </c>
      <c r="F9" s="112"/>
      <c r="G9" s="113"/>
      <c r="H9" s="113"/>
      <c r="I9" s="114"/>
      <c r="J9" s="183" t="s">
        <v>20</v>
      </c>
      <c r="K9" s="184" t="s">
        <v>21</v>
      </c>
      <c r="L9" s="148"/>
      <c r="M9" s="185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6.25" customHeight="1" x14ac:dyDescent="0.2">
      <c r="A10" s="150" t="s">
        <v>23</v>
      </c>
      <c r="B10" s="25" t="s">
        <v>24</v>
      </c>
      <c r="C10" s="186" t="s">
        <v>25</v>
      </c>
      <c r="D10" s="186" t="s">
        <v>25</v>
      </c>
      <c r="E10" s="186" t="s">
        <v>25</v>
      </c>
      <c r="F10" s="187" t="s">
        <v>26</v>
      </c>
      <c r="G10" s="187" t="s">
        <v>27</v>
      </c>
      <c r="H10" s="188" t="s">
        <v>28</v>
      </c>
      <c r="I10" s="188"/>
      <c r="J10" s="189" t="s">
        <v>29</v>
      </c>
      <c r="K10" s="190"/>
      <c r="L10" s="43"/>
      <c r="M10" s="191"/>
    </row>
    <row r="11" spans="1:25" ht="19.5" customHeight="1" x14ac:dyDescent="0.25">
      <c r="A11" s="192">
        <v>44606</v>
      </c>
      <c r="B11" s="197" t="s">
        <v>31</v>
      </c>
      <c r="C11" s="186">
        <v>124.55</v>
      </c>
      <c r="D11" s="186"/>
      <c r="E11" s="186">
        <v>124.55</v>
      </c>
      <c r="F11" s="187">
        <v>376</v>
      </c>
      <c r="G11" s="187">
        <v>4020</v>
      </c>
      <c r="H11" s="188"/>
      <c r="I11" s="188"/>
      <c r="J11" s="193" t="s">
        <v>127</v>
      </c>
      <c r="L11" s="43" t="s">
        <v>128</v>
      </c>
      <c r="M11" s="195" t="s">
        <v>129</v>
      </c>
      <c r="S11" s="230"/>
    </row>
    <row r="12" spans="1:25" ht="20.25" customHeight="1" x14ac:dyDescent="0.25">
      <c r="A12" s="192">
        <v>44606</v>
      </c>
      <c r="B12" s="197" t="s">
        <v>31</v>
      </c>
      <c r="C12" s="186">
        <v>263.95</v>
      </c>
      <c r="D12" s="186">
        <v>0</v>
      </c>
      <c r="E12" s="186">
        <v>263.95</v>
      </c>
      <c r="F12" s="187">
        <v>376</v>
      </c>
      <c r="G12" s="187">
        <v>4020</v>
      </c>
      <c r="H12" s="188"/>
      <c r="I12" s="188"/>
      <c r="J12" s="198" t="s">
        <v>127</v>
      </c>
      <c r="L12" s="43" t="s">
        <v>130</v>
      </c>
      <c r="M12" s="195" t="s">
        <v>131</v>
      </c>
      <c r="S12" s="230"/>
    </row>
    <row r="13" spans="1:25" ht="21.75" customHeight="1" x14ac:dyDescent="0.25">
      <c r="A13" s="192">
        <v>44606</v>
      </c>
      <c r="B13" s="197" t="s">
        <v>31</v>
      </c>
      <c r="C13" s="186">
        <v>614</v>
      </c>
      <c r="D13" s="186"/>
      <c r="E13" s="186">
        <v>614</v>
      </c>
      <c r="F13" s="187">
        <v>376</v>
      </c>
      <c r="G13" s="187">
        <v>4020</v>
      </c>
      <c r="H13" s="188"/>
      <c r="I13" s="188"/>
      <c r="J13" s="198" t="s">
        <v>127</v>
      </c>
      <c r="K13" s="190"/>
      <c r="L13" s="43" t="s">
        <v>132</v>
      </c>
      <c r="M13" s="191" t="s">
        <v>133</v>
      </c>
      <c r="S13" s="230"/>
    </row>
    <row r="14" spans="1:25" ht="18" customHeight="1" x14ac:dyDescent="0.25">
      <c r="A14" s="192">
        <v>44606</v>
      </c>
      <c r="B14" s="197" t="s">
        <v>31</v>
      </c>
      <c r="C14" s="186">
        <v>325.45</v>
      </c>
      <c r="D14" s="186">
        <v>0</v>
      </c>
      <c r="E14" s="186">
        <v>325.45</v>
      </c>
      <c r="F14" s="187">
        <v>376</v>
      </c>
      <c r="G14" s="187">
        <v>4020</v>
      </c>
      <c r="H14" s="188"/>
      <c r="I14" s="188"/>
      <c r="J14" s="193" t="s">
        <v>134</v>
      </c>
      <c r="K14" s="190"/>
      <c r="L14" s="43" t="s">
        <v>130</v>
      </c>
      <c r="M14" s="191" t="s">
        <v>135</v>
      </c>
      <c r="S14" s="230"/>
    </row>
    <row r="15" spans="1:25" ht="18" customHeight="1" x14ac:dyDescent="0.25">
      <c r="A15" s="192">
        <v>44607</v>
      </c>
      <c r="B15" s="197" t="s">
        <v>31</v>
      </c>
      <c r="C15" s="186">
        <v>39.950000000000003</v>
      </c>
      <c r="D15" s="199">
        <v>0</v>
      </c>
      <c r="E15" s="186">
        <v>39.950000000000003</v>
      </c>
      <c r="F15" s="187">
        <v>376</v>
      </c>
      <c r="G15" s="187">
        <v>4020</v>
      </c>
      <c r="H15" s="188"/>
      <c r="I15" s="188"/>
      <c r="J15" s="198" t="s">
        <v>136</v>
      </c>
      <c r="K15" s="190"/>
      <c r="L15" s="43" t="s">
        <v>130</v>
      </c>
      <c r="M15" s="191" t="s">
        <v>137</v>
      </c>
      <c r="S15" s="230"/>
    </row>
    <row r="16" spans="1:25" ht="20.100000000000001" customHeight="1" thickBot="1" x14ac:dyDescent="0.3">
      <c r="A16" s="116">
        <v>44607</v>
      </c>
      <c r="B16" s="197" t="s">
        <v>31</v>
      </c>
      <c r="C16" s="200">
        <v>34.950000000000003</v>
      </c>
      <c r="D16" s="199">
        <v>0</v>
      </c>
      <c r="E16" s="201">
        <v>34.950000000000003</v>
      </c>
      <c r="F16" s="202">
        <v>376</v>
      </c>
      <c r="G16" s="202">
        <v>4020</v>
      </c>
      <c r="H16" s="49"/>
      <c r="I16" s="203"/>
      <c r="J16" s="204" t="s">
        <v>134</v>
      </c>
      <c r="K16" s="190"/>
      <c r="L16" s="205" t="s">
        <v>130</v>
      </c>
      <c r="M16" s="206" t="s">
        <v>135</v>
      </c>
      <c r="S16" s="230"/>
    </row>
    <row r="17" spans="1:19" ht="20.100000000000001" customHeight="1" x14ac:dyDescent="0.25">
      <c r="A17" s="116">
        <v>44607</v>
      </c>
      <c r="B17" s="197" t="s">
        <v>39</v>
      </c>
      <c r="C17" s="207">
        <v>991</v>
      </c>
      <c r="D17" s="199">
        <v>112.67</v>
      </c>
      <c r="E17" s="201">
        <v>991</v>
      </c>
      <c r="F17" s="202">
        <v>376</v>
      </c>
      <c r="G17" s="202">
        <v>4020</v>
      </c>
      <c r="H17" s="49"/>
      <c r="I17" s="49"/>
      <c r="J17" s="198" t="s">
        <v>127</v>
      </c>
      <c r="K17" s="190"/>
      <c r="L17" s="205" t="s">
        <v>138</v>
      </c>
      <c r="M17" s="208" t="s">
        <v>139</v>
      </c>
      <c r="S17" s="230"/>
    </row>
    <row r="18" spans="1:19" ht="20.100000000000001" customHeight="1" x14ac:dyDescent="0.25">
      <c r="A18" s="231">
        <v>44617</v>
      </c>
      <c r="B18" s="197" t="s">
        <v>31</v>
      </c>
      <c r="C18" s="209">
        <v>245</v>
      </c>
      <c r="D18" s="199">
        <v>0</v>
      </c>
      <c r="E18" s="209">
        <v>245</v>
      </c>
      <c r="F18" s="210">
        <v>376</v>
      </c>
      <c r="G18" s="210">
        <v>4020</v>
      </c>
      <c r="H18" s="211"/>
      <c r="I18" s="203"/>
      <c r="J18" s="198" t="s">
        <v>127</v>
      </c>
      <c r="K18" s="190"/>
      <c r="L18" s="205" t="s">
        <v>138</v>
      </c>
      <c r="M18" s="208" t="s">
        <v>139</v>
      </c>
      <c r="S18" s="230"/>
    </row>
    <row r="19" spans="1:19" ht="20.100000000000001" customHeight="1" x14ac:dyDescent="0.25">
      <c r="A19" s="219">
        <v>44621</v>
      </c>
      <c r="B19" s="197" t="s">
        <v>31</v>
      </c>
      <c r="C19" s="212">
        <v>27.4</v>
      </c>
      <c r="D19" s="199">
        <v>0</v>
      </c>
      <c r="E19" s="213">
        <v>27.4</v>
      </c>
      <c r="F19" s="214">
        <v>376</v>
      </c>
      <c r="G19" s="214">
        <v>4020</v>
      </c>
      <c r="H19" s="215"/>
      <c r="I19" s="216"/>
      <c r="J19" s="198" t="s">
        <v>127</v>
      </c>
      <c r="K19" s="190"/>
      <c r="L19" s="217" t="s">
        <v>140</v>
      </c>
      <c r="M19" s="218" t="s">
        <v>141</v>
      </c>
      <c r="S19" s="230"/>
    </row>
    <row r="20" spans="1:19" ht="20.100000000000001" customHeight="1" x14ac:dyDescent="0.25">
      <c r="A20" s="219">
        <v>44623</v>
      </c>
      <c r="B20" s="197" t="s">
        <v>31</v>
      </c>
      <c r="C20" s="212">
        <v>8</v>
      </c>
      <c r="D20" s="199">
        <v>0</v>
      </c>
      <c r="E20" s="213">
        <v>8</v>
      </c>
      <c r="F20" s="214">
        <v>376</v>
      </c>
      <c r="G20" s="214">
        <v>4020</v>
      </c>
      <c r="H20" s="215"/>
      <c r="I20" s="216"/>
      <c r="J20" s="198" t="s">
        <v>127</v>
      </c>
      <c r="K20" s="190"/>
      <c r="L20" s="217" t="s">
        <v>130</v>
      </c>
      <c r="M20" s="218" t="s">
        <v>142</v>
      </c>
      <c r="S20" s="230"/>
    </row>
    <row r="21" spans="1:19" ht="20.100000000000001" customHeight="1" x14ac:dyDescent="0.25">
      <c r="A21" s="219">
        <v>44624</v>
      </c>
      <c r="B21" s="197" t="s">
        <v>121</v>
      </c>
      <c r="C21" s="212">
        <f>D21+E21</f>
        <v>35.952000000000005</v>
      </c>
      <c r="D21" s="199">
        <f>E21*0.05</f>
        <v>1.7120000000000002</v>
      </c>
      <c r="E21" s="209">
        <v>34.24</v>
      </c>
      <c r="F21" s="214">
        <v>371</v>
      </c>
      <c r="G21" s="214">
        <v>4020</v>
      </c>
      <c r="H21" s="215"/>
      <c r="I21" s="216"/>
      <c r="J21" s="193" t="s">
        <v>136</v>
      </c>
      <c r="K21" s="190"/>
      <c r="L21" s="217" t="s">
        <v>143</v>
      </c>
      <c r="M21" s="218" t="s">
        <v>144</v>
      </c>
      <c r="S21" s="230"/>
    </row>
    <row r="22" spans="1:19" ht="20.100000000000001" customHeight="1" x14ac:dyDescent="0.25">
      <c r="A22" s="219">
        <v>44624</v>
      </c>
      <c r="B22" s="197" t="s">
        <v>84</v>
      </c>
      <c r="C22" s="212">
        <f>D22+E22</f>
        <v>5.952</v>
      </c>
      <c r="D22" s="199">
        <f>E22*0.2</f>
        <v>0.99199999999999999</v>
      </c>
      <c r="E22" s="213">
        <v>4.96</v>
      </c>
      <c r="F22" s="214">
        <v>371</v>
      </c>
      <c r="G22" s="214">
        <v>4020</v>
      </c>
      <c r="H22" s="215"/>
      <c r="I22" s="216"/>
      <c r="J22" s="193" t="s">
        <v>136</v>
      </c>
      <c r="K22" s="190"/>
      <c r="L22" s="217" t="s">
        <v>143</v>
      </c>
      <c r="M22" s="218" t="s">
        <v>144</v>
      </c>
      <c r="S22" s="230"/>
    </row>
    <row r="23" spans="1:19" ht="20.100000000000001" customHeight="1" x14ac:dyDescent="0.25">
      <c r="A23" s="219">
        <v>44624</v>
      </c>
      <c r="B23" s="197" t="s">
        <v>31</v>
      </c>
      <c r="C23" s="212">
        <v>94.95</v>
      </c>
      <c r="D23" s="199">
        <v>0</v>
      </c>
      <c r="E23" s="213">
        <v>94.95</v>
      </c>
      <c r="F23" s="214">
        <v>371</v>
      </c>
      <c r="G23" s="214">
        <v>4020</v>
      </c>
      <c r="H23" s="215"/>
      <c r="I23" s="216"/>
      <c r="J23" s="193" t="s">
        <v>136</v>
      </c>
      <c r="K23" s="190"/>
      <c r="L23" s="217" t="s">
        <v>130</v>
      </c>
      <c r="M23" s="218" t="s">
        <v>145</v>
      </c>
      <c r="S23" s="230"/>
    </row>
    <row r="24" spans="1:19" ht="20.100000000000001" customHeight="1" x14ac:dyDescent="0.25">
      <c r="A24" s="219">
        <v>44624</v>
      </c>
      <c r="B24" s="197" t="s">
        <v>31</v>
      </c>
      <c r="C24" s="212">
        <v>91.94</v>
      </c>
      <c r="D24" s="199">
        <v>0</v>
      </c>
      <c r="E24" s="213">
        <v>91.94</v>
      </c>
      <c r="F24" s="214">
        <v>371</v>
      </c>
      <c r="G24" s="214">
        <v>4020</v>
      </c>
      <c r="H24" s="215"/>
      <c r="I24" s="216"/>
      <c r="J24" s="193" t="s">
        <v>134</v>
      </c>
      <c r="K24" s="190"/>
      <c r="L24" s="217" t="s">
        <v>130</v>
      </c>
      <c r="M24" s="218" t="s">
        <v>135</v>
      </c>
      <c r="N24" s="232"/>
      <c r="S24" s="230"/>
    </row>
    <row r="25" spans="1:19" ht="20.100000000000001" customHeight="1" thickBot="1" x14ac:dyDescent="0.3">
      <c r="A25" s="219">
        <v>44627</v>
      </c>
      <c r="B25" s="197" t="s">
        <v>31</v>
      </c>
      <c r="C25" s="212">
        <v>18.989999999999998</v>
      </c>
      <c r="D25" s="199">
        <v>0</v>
      </c>
      <c r="E25" s="213">
        <v>18.989999999999998</v>
      </c>
      <c r="F25" s="214">
        <v>371</v>
      </c>
      <c r="G25" s="214">
        <v>4020</v>
      </c>
      <c r="H25" s="215"/>
      <c r="I25" s="216"/>
      <c r="J25" s="193" t="s">
        <v>136</v>
      </c>
      <c r="K25" s="190"/>
      <c r="L25" s="217" t="s">
        <v>146</v>
      </c>
      <c r="M25" s="206" t="s">
        <v>147</v>
      </c>
      <c r="S25" s="230"/>
    </row>
    <row r="26" spans="1:19" ht="20.100000000000001" customHeight="1" x14ac:dyDescent="0.25">
      <c r="A26" s="219">
        <v>44629</v>
      </c>
      <c r="B26" s="197" t="s">
        <v>31</v>
      </c>
      <c r="C26" s="212">
        <v>139.99</v>
      </c>
      <c r="D26" s="199">
        <v>0</v>
      </c>
      <c r="E26" s="213">
        <v>139.99</v>
      </c>
      <c r="F26" s="214">
        <v>371</v>
      </c>
      <c r="G26" s="214">
        <v>4020</v>
      </c>
      <c r="H26" s="215"/>
      <c r="I26" s="216"/>
      <c r="J26" s="193" t="s">
        <v>136</v>
      </c>
      <c r="K26" s="190"/>
      <c r="L26" s="217" t="s">
        <v>148</v>
      </c>
      <c r="M26" s="218" t="s">
        <v>149</v>
      </c>
      <c r="S26" s="230"/>
    </row>
    <row r="27" spans="1:19" ht="20.100000000000001" customHeight="1" x14ac:dyDescent="0.25">
      <c r="A27" s="219">
        <v>44630</v>
      </c>
      <c r="B27" s="197" t="s">
        <v>39</v>
      </c>
      <c r="C27" s="213">
        <v>789.98</v>
      </c>
      <c r="D27" s="199">
        <v>47.5</v>
      </c>
      <c r="E27" s="213">
        <v>789.98</v>
      </c>
      <c r="F27" s="214">
        <v>371</v>
      </c>
      <c r="G27" s="214">
        <v>4020</v>
      </c>
      <c r="H27" s="215"/>
      <c r="I27" s="216"/>
      <c r="J27" s="193" t="s">
        <v>136</v>
      </c>
      <c r="K27" s="190"/>
      <c r="L27" s="217" t="s">
        <v>138</v>
      </c>
      <c r="M27" s="218" t="s">
        <v>150</v>
      </c>
      <c r="N27" s="63"/>
      <c r="O27" s="63"/>
      <c r="P27" s="63"/>
      <c r="Q27" s="63"/>
      <c r="R27" s="63"/>
      <c r="S27" s="196"/>
    </row>
    <row r="28" spans="1:19" ht="20.100000000000001" customHeight="1" x14ac:dyDescent="0.25">
      <c r="A28" s="219">
        <v>44630</v>
      </c>
      <c r="B28" s="197" t="s">
        <v>31</v>
      </c>
      <c r="C28" s="212">
        <v>11.49</v>
      </c>
      <c r="D28" s="199">
        <v>0</v>
      </c>
      <c r="E28" s="213">
        <v>11.49</v>
      </c>
      <c r="F28" s="214">
        <v>371</v>
      </c>
      <c r="G28" s="214">
        <v>4020</v>
      </c>
      <c r="H28" s="221"/>
      <c r="I28" s="216"/>
      <c r="J28" s="193" t="s">
        <v>136</v>
      </c>
      <c r="K28" s="190"/>
      <c r="L28" s="217" t="s">
        <v>151</v>
      </c>
      <c r="M28" s="218" t="s">
        <v>152</v>
      </c>
      <c r="N28" s="63"/>
      <c r="O28" s="63"/>
      <c r="P28" s="63"/>
      <c r="Q28" s="63"/>
      <c r="R28" s="63"/>
      <c r="S28" s="196"/>
    </row>
    <row r="29" spans="1:19" ht="20.100000000000001" customHeight="1" thickBot="1" x14ac:dyDescent="0.25">
      <c r="A29" s="115" t="s">
        <v>34</v>
      </c>
      <c r="B29" s="222"/>
      <c r="C29" s="223">
        <f>SUM(C11:C28)</f>
        <v>3863.4940000000001</v>
      </c>
      <c r="D29" s="223">
        <f>SUM(D15:D27)</f>
        <v>162.87400000000002</v>
      </c>
      <c r="E29" s="223">
        <f>SUM(E11:E28)</f>
        <v>3860.7899999999995</v>
      </c>
      <c r="F29" s="214">
        <v>371</v>
      </c>
      <c r="G29" s="214">
        <v>4020</v>
      </c>
      <c r="H29" s="162"/>
      <c r="I29" s="40"/>
      <c r="J29" s="46"/>
      <c r="K29" s="46"/>
      <c r="L29" s="224"/>
      <c r="M29" s="225"/>
      <c r="N29" s="63"/>
      <c r="O29" s="63"/>
      <c r="P29" s="63"/>
      <c r="Q29" s="63"/>
      <c r="R29" s="63"/>
      <c r="S29" s="63"/>
    </row>
    <row r="31" spans="1:19" x14ac:dyDescent="0.2">
      <c r="B31" s="134" t="s">
        <v>35</v>
      </c>
      <c r="C31" s="136"/>
    </row>
    <row r="32" spans="1:19" x14ac:dyDescent="0.2">
      <c r="B32" s="41" t="s">
        <v>36</v>
      </c>
      <c r="C32" s="227" t="s">
        <v>37</v>
      </c>
    </row>
    <row r="33" spans="2:3" x14ac:dyDescent="0.2">
      <c r="B33" s="41" t="s">
        <v>31</v>
      </c>
      <c r="C33" s="227" t="s">
        <v>38</v>
      </c>
    </row>
    <row r="34" spans="2:3" x14ac:dyDescent="0.2">
      <c r="B34" s="41" t="s">
        <v>39</v>
      </c>
      <c r="C34" s="227" t="s">
        <v>40</v>
      </c>
    </row>
    <row r="35" spans="2:3" x14ac:dyDescent="0.2">
      <c r="B35" s="41" t="s">
        <v>121</v>
      </c>
      <c r="C35" s="227" t="s">
        <v>122</v>
      </c>
    </row>
    <row r="36" spans="2:3" x14ac:dyDescent="0.2">
      <c r="B36" s="43" t="s">
        <v>33</v>
      </c>
      <c r="C36" s="228" t="s">
        <v>41</v>
      </c>
    </row>
    <row r="39" spans="2:3" x14ac:dyDescent="0.2">
      <c r="B39" s="229"/>
      <c r="C39" s="229"/>
    </row>
  </sheetData>
  <mergeCells count="4">
    <mergeCell ref="B1:D1"/>
    <mergeCell ref="B3:D3"/>
    <mergeCell ref="B31:C31"/>
    <mergeCell ref="B39:C39"/>
  </mergeCells>
  <conditionalFormatting sqref="I16:J16 I24:I28 I18:J21 J23:J28">
    <cfRule type="expression" priority="31" stopIfTrue="1">
      <formula>AND(SUM($O16:$S16)&gt;0,NOT(ISBLANK(I16)))</formula>
    </cfRule>
    <cfRule type="expression" dxfId="44" priority="32" stopIfTrue="1">
      <formula>SUM($O16:$S16)&gt;0</formula>
    </cfRule>
  </conditionalFormatting>
  <conditionalFormatting sqref="B1 B3 C16:C20 C24:C26 C28">
    <cfRule type="expression" dxfId="43" priority="33" stopIfTrue="1">
      <formula>ISBLANK(B1)</formula>
    </cfRule>
  </conditionalFormatting>
  <conditionalFormatting sqref="L16">
    <cfRule type="expression" dxfId="42" priority="34" stopIfTrue="1">
      <formula>AND(NOT(ISBLANK($C16)),ISBLANK(L16))</formula>
    </cfRule>
  </conditionalFormatting>
  <conditionalFormatting sqref="A16:A21 A24:A28">
    <cfRule type="expression" dxfId="41" priority="35" stopIfTrue="1">
      <formula>AND(NOT(ISBLANK(C16)),ISBLANK(A16))</formula>
    </cfRule>
  </conditionalFormatting>
  <conditionalFormatting sqref="L17">
    <cfRule type="expression" dxfId="40" priority="30" stopIfTrue="1">
      <formula>AND(NOT(ISBLANK($C17)),ISBLANK(L17))</formula>
    </cfRule>
  </conditionalFormatting>
  <conditionalFormatting sqref="L18:M21 M24 M26:M28">
    <cfRule type="expression" dxfId="39" priority="29" stopIfTrue="1">
      <formula>AND(NOT(ISBLANK($C18)),ISBLANK(L18))</formula>
    </cfRule>
  </conditionalFormatting>
  <conditionalFormatting sqref="I23">
    <cfRule type="expression" priority="25" stopIfTrue="1">
      <formula>AND(SUM($O23:$S23)&gt;0,NOT(ISBLANK(I23)))</formula>
    </cfRule>
    <cfRule type="expression" dxfId="38" priority="26" stopIfTrue="1">
      <formula>SUM($O23:$S23)&gt;0</formula>
    </cfRule>
  </conditionalFormatting>
  <conditionalFormatting sqref="C23">
    <cfRule type="expression" dxfId="37" priority="27" stopIfTrue="1">
      <formula>ISBLANK(C23)</formula>
    </cfRule>
  </conditionalFormatting>
  <conditionalFormatting sqref="A23">
    <cfRule type="expression" dxfId="36" priority="28" stopIfTrue="1">
      <formula>AND(NOT(ISBLANK(C23)),ISBLANK(A23))</formula>
    </cfRule>
  </conditionalFormatting>
  <conditionalFormatting sqref="L23:M23">
    <cfRule type="expression" dxfId="35" priority="24" stopIfTrue="1">
      <formula>AND(NOT(ISBLANK($C23)),ISBLANK(L23))</formula>
    </cfRule>
  </conditionalFormatting>
  <conditionalFormatting sqref="L24:L28">
    <cfRule type="expression" dxfId="34" priority="23" stopIfTrue="1">
      <formula>AND(NOT(ISBLANK($C24)),ISBLANK(L24))</formula>
    </cfRule>
  </conditionalFormatting>
  <conditionalFormatting sqref="J14">
    <cfRule type="expression" priority="21" stopIfTrue="1">
      <formula>AND(SUM($O14:$S14)&gt;0,NOT(ISBLANK(J14)))</formula>
    </cfRule>
    <cfRule type="expression" dxfId="33" priority="22" stopIfTrue="1">
      <formula>SUM($O14:$S14)&gt;0</formula>
    </cfRule>
  </conditionalFormatting>
  <conditionalFormatting sqref="E18">
    <cfRule type="expression" dxfId="32" priority="20" stopIfTrue="1">
      <formula>ISBLANK(E18)</formula>
    </cfRule>
  </conditionalFormatting>
  <conditionalFormatting sqref="J17">
    <cfRule type="expression" priority="18" stopIfTrue="1">
      <formula>AND(SUM($O17:$S17)&gt;0,NOT(ISBLANK(J17)))</formula>
    </cfRule>
    <cfRule type="expression" dxfId="31" priority="19" stopIfTrue="1">
      <formula>SUM($O17:$S17)&gt;0</formula>
    </cfRule>
  </conditionalFormatting>
  <conditionalFormatting sqref="M17">
    <cfRule type="expression" dxfId="30" priority="17" stopIfTrue="1">
      <formula>AND(NOT(ISBLANK($C17)),ISBLANK(M17))</formula>
    </cfRule>
  </conditionalFormatting>
  <conditionalFormatting sqref="J11">
    <cfRule type="expression" priority="15" stopIfTrue="1">
      <formula>AND(SUM($O11:$S11)&gt;0,NOT(ISBLANK(J11)))</formula>
    </cfRule>
    <cfRule type="expression" dxfId="29" priority="16" stopIfTrue="1">
      <formula>SUM($O11:$S11)&gt;0</formula>
    </cfRule>
  </conditionalFormatting>
  <conditionalFormatting sqref="J12">
    <cfRule type="expression" priority="13" stopIfTrue="1">
      <formula>AND(SUM($O12:$S12)&gt;0,NOT(ISBLANK(J12)))</formula>
    </cfRule>
    <cfRule type="expression" dxfId="28" priority="14" stopIfTrue="1">
      <formula>SUM($O12:$S12)&gt;0</formula>
    </cfRule>
  </conditionalFormatting>
  <conditionalFormatting sqref="J15">
    <cfRule type="expression" priority="11" stopIfTrue="1">
      <formula>AND(SUM($O15:$S15)&gt;0,NOT(ISBLANK(J15)))</formula>
    </cfRule>
    <cfRule type="expression" dxfId="27" priority="12" stopIfTrue="1">
      <formula>SUM($O15:$S15)&gt;0</formula>
    </cfRule>
  </conditionalFormatting>
  <conditionalFormatting sqref="J13">
    <cfRule type="expression" priority="9" stopIfTrue="1">
      <formula>AND(SUM($O13:$S13)&gt;0,NOT(ISBLANK(J13)))</formula>
    </cfRule>
    <cfRule type="expression" dxfId="26" priority="10" stopIfTrue="1">
      <formula>SUM($O13:$S13)&gt;0</formula>
    </cfRule>
  </conditionalFormatting>
  <conditionalFormatting sqref="I22:J22">
    <cfRule type="expression" priority="5" stopIfTrue="1">
      <formula>AND(SUM($O22:$S22)&gt;0,NOT(ISBLANK(I22)))</formula>
    </cfRule>
    <cfRule type="expression" dxfId="25" priority="6" stopIfTrue="1">
      <formula>SUM($O22:$S22)&gt;0</formula>
    </cfRule>
  </conditionalFormatting>
  <conditionalFormatting sqref="C22">
    <cfRule type="expression" dxfId="24" priority="7" stopIfTrue="1">
      <formula>ISBLANK(C22)</formula>
    </cfRule>
  </conditionalFormatting>
  <conditionalFormatting sqref="A22">
    <cfRule type="expression" dxfId="23" priority="8" stopIfTrue="1">
      <formula>AND(NOT(ISBLANK(C22)),ISBLANK(A22))</formula>
    </cfRule>
  </conditionalFormatting>
  <conditionalFormatting sqref="L22:M22">
    <cfRule type="expression" dxfId="22" priority="4" stopIfTrue="1">
      <formula>AND(NOT(ISBLANK($C22)),ISBLANK(L22))</formula>
    </cfRule>
  </conditionalFormatting>
  <conditionalFormatting sqref="E21">
    <cfRule type="expression" dxfId="21" priority="3" stopIfTrue="1">
      <formula>AND(NOT(ISBLANK(D21)),ISBLANK(E21),C21="S")</formula>
    </cfRule>
  </conditionalFormatting>
  <conditionalFormatting sqref="C21">
    <cfRule type="expression" dxfId="20" priority="2" stopIfTrue="1">
      <formula>ISBLANK(C21)</formula>
    </cfRule>
  </conditionalFormatting>
  <conditionalFormatting sqref="C5">
    <cfRule type="expression" dxfId="19" priority="1" stopIfTrue="1">
      <formula>ISBLANK(C5)</formula>
    </cfRule>
  </conditionalFormatting>
  <dataValidations count="1"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'[Spreadsheet Feb 2022.xlsx]Sheet2'!#REF!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0" zoomScaleNormal="80" workbookViewId="0">
      <selection activeCell="B5" sqref="B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42" t="s">
        <v>1</v>
      </c>
      <c r="C1" s="143"/>
      <c r="D1" s="143"/>
      <c r="E1" s="14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42" t="s">
        <v>210</v>
      </c>
      <c r="C3" s="143"/>
      <c r="D3" s="143"/>
      <c r="E3" s="14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44603</v>
      </c>
      <c r="D5" s="12" t="s">
        <v>5</v>
      </c>
      <c r="E5" s="146">
        <v>44630</v>
      </c>
      <c r="F5" s="34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21" t="s">
        <v>21</v>
      </c>
      <c r="M9" s="148"/>
      <c r="N9" s="149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1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1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0" t="s">
        <v>200</v>
      </c>
      <c r="B12" s="117" t="s">
        <v>31</v>
      </c>
      <c r="C12" s="31">
        <v>117.59</v>
      </c>
      <c r="D12" s="32">
        <v>0</v>
      </c>
      <c r="E12" s="31">
        <v>0</v>
      </c>
      <c r="F12" s="152">
        <f>C12-D12</f>
        <v>117.59</v>
      </c>
      <c r="G12" s="49">
        <v>516</v>
      </c>
      <c r="H12" s="49">
        <v>4001</v>
      </c>
      <c r="I12" s="326"/>
      <c r="J12" s="37">
        <v>0</v>
      </c>
      <c r="K12" s="37" t="s">
        <v>201</v>
      </c>
      <c r="L12" s="45" t="s">
        <v>202</v>
      </c>
      <c r="M12" s="45" t="s">
        <v>203</v>
      </c>
      <c r="N12" s="121" t="s">
        <v>204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15.75" x14ac:dyDescent="0.25">
      <c r="A13" s="50" t="s">
        <v>205</v>
      </c>
      <c r="B13" s="30" t="s">
        <v>39</v>
      </c>
      <c r="C13" s="31">
        <v>84.98</v>
      </c>
      <c r="D13" s="32">
        <f t="shared" ref="D13" si="3">IF(B13="S",IF(ISBLANK(E13),ROUND(C13*0.2/1.2,2),E13),"")</f>
        <v>14.16</v>
      </c>
      <c r="E13" s="31"/>
      <c r="F13" s="152">
        <f>C13-D13</f>
        <v>70.820000000000007</v>
      </c>
      <c r="G13" s="49">
        <v>510</v>
      </c>
      <c r="H13" s="49">
        <v>2218</v>
      </c>
      <c r="I13" s="326" t="s">
        <v>206</v>
      </c>
      <c r="J13" s="37" t="s">
        <v>39</v>
      </c>
      <c r="K13" s="37" t="s">
        <v>201</v>
      </c>
      <c r="L13" s="45" t="s">
        <v>207</v>
      </c>
      <c r="M13" s="45" t="s">
        <v>208</v>
      </c>
      <c r="N13" s="121" t="s">
        <v>209</v>
      </c>
    </row>
    <row r="14" spans="1:26" ht="20.100000000000001" customHeight="1" thickBot="1" x14ac:dyDescent="0.25">
      <c r="A14" s="140" t="s">
        <v>34</v>
      </c>
      <c r="B14" s="141"/>
      <c r="C14" s="39">
        <f>SUM(C12:C13)</f>
        <v>202.57</v>
      </c>
      <c r="D14" s="39">
        <f>SUM(D12:D13)</f>
        <v>14.16</v>
      </c>
      <c r="E14" s="39"/>
      <c r="F14" s="343">
        <f t="shared" ref="F14" si="4">C14-D14</f>
        <v>188.41</v>
      </c>
      <c r="G14" s="162"/>
      <c r="H14" s="162"/>
      <c r="I14" s="162"/>
      <c r="J14" s="40"/>
      <c r="K14" s="40"/>
      <c r="L14" s="46"/>
      <c r="M14" s="224"/>
      <c r="N14" s="47"/>
    </row>
    <row r="16" spans="1:26" x14ac:dyDescent="0.2">
      <c r="B16" s="134" t="s">
        <v>35</v>
      </c>
      <c r="C16" s="136"/>
    </row>
    <row r="17" spans="2:11" x14ac:dyDescent="0.2">
      <c r="B17" s="41" t="s">
        <v>36</v>
      </c>
      <c r="C17" s="42" t="s">
        <v>37</v>
      </c>
    </row>
    <row r="18" spans="2:11" x14ac:dyDescent="0.2">
      <c r="B18" s="41" t="s">
        <v>31</v>
      </c>
      <c r="C18" s="42" t="s">
        <v>38</v>
      </c>
      <c r="I18" s="344"/>
      <c r="K18" s="167"/>
    </row>
    <row r="19" spans="2:11" x14ac:dyDescent="0.2">
      <c r="B19" s="41" t="s">
        <v>39</v>
      </c>
      <c r="C19" s="42" t="s">
        <v>40</v>
      </c>
      <c r="I19" s="344"/>
      <c r="K19" s="167"/>
    </row>
    <row r="20" spans="2:11" x14ac:dyDescent="0.2">
      <c r="B20" s="43" t="s">
        <v>33</v>
      </c>
      <c r="C20" s="44" t="s">
        <v>41</v>
      </c>
      <c r="I20" s="344"/>
      <c r="K20" s="167"/>
    </row>
    <row r="21" spans="2:11" x14ac:dyDescent="0.2">
      <c r="I21" s="344"/>
      <c r="K21" s="167"/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J13">
    <cfRule type="expression" priority="7" stopIfTrue="1">
      <formula>AND(SUM($P12:$T12)&gt;0,NOT(ISBLANK(J12)))</formula>
    </cfRule>
    <cfRule type="expression" dxfId="18" priority="8" stopIfTrue="1">
      <formula>SUM($P12:$T12)&gt;0</formula>
    </cfRule>
  </conditionalFormatting>
  <conditionalFormatting sqref="B1:E1 B3:E3 C12:C13">
    <cfRule type="expression" dxfId="17" priority="9" stopIfTrue="1">
      <formula>ISBLANK(B1)</formula>
    </cfRule>
  </conditionalFormatting>
  <conditionalFormatting sqref="B12:B13">
    <cfRule type="expression" dxfId="16" priority="10" stopIfTrue="1">
      <formula>AND(NOT(ISBLANK(C12)),ISBLANK(B12))</formula>
    </cfRule>
  </conditionalFormatting>
  <conditionalFormatting sqref="A12:A13">
    <cfRule type="expression" dxfId="15" priority="11" stopIfTrue="1">
      <formula>AND(NOT(ISBLANK(C12)),ISBLANK(A12))</formula>
    </cfRule>
  </conditionalFormatting>
  <conditionalFormatting sqref="E12:E13">
    <cfRule type="expression" dxfId="14" priority="12" stopIfTrue="1">
      <formula>AND(NOT(ISBLANK(C12)),ISBLANK(E12),B12="S")</formula>
    </cfRule>
  </conditionalFormatting>
  <conditionalFormatting sqref="K12:K13">
    <cfRule type="expression" priority="4" stopIfTrue="1">
      <formula>AND(SUM($P12:$T12)&gt;0,NOT(ISBLANK(K12)))</formula>
    </cfRule>
    <cfRule type="expression" dxfId="13" priority="5" stopIfTrue="1">
      <formula>SUM($P12:$T12)&gt;0</formula>
    </cfRule>
  </conditionalFormatting>
  <conditionalFormatting sqref="N12:N13">
    <cfRule type="expression" dxfId="12" priority="6" stopIfTrue="1">
      <formula>AND(NOT(ISBLANK($C12)),ISBLANK(N12))</formula>
    </cfRule>
  </conditionalFormatting>
  <conditionalFormatting sqref="M12:M13">
    <cfRule type="expression" dxfId="11" priority="3" stopIfTrue="1">
      <formula>AND(NOT(ISBLANK($C12)),ISBLANK(M12))</formula>
    </cfRule>
  </conditionalFormatting>
  <conditionalFormatting sqref="L12:L13">
    <cfRule type="expression" dxfId="10" priority="2" stopIfTrue="1">
      <formula>AND(NOT(ISBLANK($C12)),ISBLANK(L12))</formula>
    </cfRule>
  </conditionalFormatting>
  <conditionalFormatting sqref="C5">
    <cfRule type="expression" dxfId="9" priority="1" stopIfTrue="1">
      <formula>ISBLANK(C5)</formula>
    </cfRule>
  </conditionalFormatting>
  <dataValidations count="3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90" workbookViewId="0">
      <selection activeCell="B5" sqref="B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42" t="s">
        <v>103</v>
      </c>
      <c r="C1" s="143"/>
      <c r="D1" s="143"/>
      <c r="E1" s="14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42" t="s">
        <v>211</v>
      </c>
      <c r="C3" s="143"/>
      <c r="D3" s="143"/>
      <c r="E3" s="14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44603</v>
      </c>
      <c r="D5" s="12" t="s">
        <v>5</v>
      </c>
      <c r="E5" s="146">
        <v>44630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21" t="s">
        <v>21</v>
      </c>
      <c r="M9" s="148"/>
      <c r="N9" s="149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1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88" t="s">
        <v>26</v>
      </c>
      <c r="H10" s="188" t="s">
        <v>27</v>
      </c>
      <c r="I10" s="188" t="s">
        <v>28</v>
      </c>
      <c r="J10" s="188"/>
      <c r="K10" s="1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88"/>
      <c r="H11" s="188"/>
      <c r="I11" s="188"/>
      <c r="J11" s="188"/>
      <c r="K11" s="188"/>
      <c r="L11" s="27"/>
      <c r="M11" s="43"/>
      <c r="N11" s="43"/>
    </row>
    <row r="12" spans="1:26" ht="42" customHeight="1" x14ac:dyDescent="0.25">
      <c r="A12" s="116">
        <v>44627</v>
      </c>
      <c r="B12" s="117" t="s">
        <v>33</v>
      </c>
      <c r="C12" s="31">
        <v>11</v>
      </c>
      <c r="D12" s="32">
        <v>0</v>
      </c>
      <c r="E12" s="31">
        <v>0</v>
      </c>
      <c r="F12" s="152">
        <v>11</v>
      </c>
      <c r="G12" s="49">
        <v>563</v>
      </c>
      <c r="H12" s="49">
        <v>4014</v>
      </c>
      <c r="I12" s="49"/>
      <c r="J12" s="203"/>
      <c r="K12" s="203" t="s">
        <v>193</v>
      </c>
      <c r="L12" s="341" t="s">
        <v>194</v>
      </c>
      <c r="M12" s="205" t="s">
        <v>195</v>
      </c>
      <c r="N12" s="205" t="s">
        <v>196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116">
        <v>44628</v>
      </c>
      <c r="B13" s="30" t="s">
        <v>33</v>
      </c>
      <c r="C13" s="31">
        <v>125</v>
      </c>
      <c r="D13" s="32">
        <v>0</v>
      </c>
      <c r="E13" s="31">
        <v>0</v>
      </c>
      <c r="F13" s="152">
        <v>125</v>
      </c>
      <c r="G13" s="49" t="s">
        <v>197</v>
      </c>
      <c r="H13" s="49">
        <v>9821</v>
      </c>
      <c r="I13" s="49"/>
      <c r="J13" s="203"/>
      <c r="K13" s="203" t="s">
        <v>193</v>
      </c>
      <c r="L13" s="341" t="s">
        <v>198</v>
      </c>
      <c r="M13" s="205" t="s">
        <v>199</v>
      </c>
      <c r="N13" s="205" t="s">
        <v>196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140" t="s">
        <v>34</v>
      </c>
      <c r="B14" s="141"/>
      <c r="C14" s="39">
        <f>SUM(C12:C13)</f>
        <v>136</v>
      </c>
      <c r="D14" s="39">
        <f>SUM(D12:D13)</f>
        <v>0</v>
      </c>
      <c r="E14" s="39"/>
      <c r="F14" s="39">
        <f>SUM(F12:F13)</f>
        <v>136</v>
      </c>
      <c r="G14" s="162"/>
      <c r="H14" s="162"/>
      <c r="I14" s="162"/>
      <c r="J14" s="40"/>
      <c r="K14" s="40"/>
      <c r="L14" s="46"/>
      <c r="M14" s="224"/>
      <c r="N14" s="47"/>
    </row>
    <row r="16" spans="1:26" x14ac:dyDescent="0.2">
      <c r="B16" s="134" t="s">
        <v>35</v>
      </c>
      <c r="C16" s="136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31</v>
      </c>
      <c r="C18" s="42" t="s">
        <v>38</v>
      </c>
    </row>
    <row r="19" spans="2:3" x14ac:dyDescent="0.2">
      <c r="B19" s="41" t="s">
        <v>39</v>
      </c>
      <c r="C19" s="42" t="s">
        <v>40</v>
      </c>
    </row>
    <row r="20" spans="2:3" x14ac:dyDescent="0.2">
      <c r="B20" s="41" t="s">
        <v>121</v>
      </c>
      <c r="C20" s="42" t="s">
        <v>122</v>
      </c>
    </row>
    <row r="21" spans="2:3" x14ac:dyDescent="0.2">
      <c r="B21" s="43" t="s">
        <v>33</v>
      </c>
      <c r="C21" s="44" t="s">
        <v>41</v>
      </c>
    </row>
    <row r="24" spans="2:3" x14ac:dyDescent="0.2">
      <c r="B24" s="229"/>
      <c r="C24" s="229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5" stopIfTrue="1">
      <formula>AND(SUM($P12:$T12)&gt;0,NOT(ISBLANK(J12)))</formula>
    </cfRule>
    <cfRule type="expression" dxfId="8" priority="6" stopIfTrue="1">
      <formula>SUM($P12:$T12)&gt;0</formula>
    </cfRule>
  </conditionalFormatting>
  <conditionalFormatting sqref="B1:E1 B3:E3 C12:C13">
    <cfRule type="expression" dxfId="7" priority="7" stopIfTrue="1">
      <formula>ISBLANK(B1)</formula>
    </cfRule>
  </conditionalFormatting>
  <conditionalFormatting sqref="L12:N12">
    <cfRule type="expression" dxfId="6" priority="8" stopIfTrue="1">
      <formula>AND(NOT(ISBLANK($C12)),ISBLANK(L12))</formula>
    </cfRule>
  </conditionalFormatting>
  <conditionalFormatting sqref="B12:B13">
    <cfRule type="expression" dxfId="5" priority="9" stopIfTrue="1">
      <formula>AND(NOT(ISBLANK(C12)),ISBLANK(B12))</formula>
    </cfRule>
  </conditionalFormatting>
  <conditionalFormatting sqref="A12:A13">
    <cfRule type="expression" dxfId="4" priority="10" stopIfTrue="1">
      <formula>AND(NOT(ISBLANK(C12)),ISBLANK(A12))</formula>
    </cfRule>
  </conditionalFormatting>
  <conditionalFormatting sqref="E12:E13">
    <cfRule type="expression" dxfId="3" priority="11" stopIfTrue="1">
      <formula>AND(NOT(ISBLANK(C12)),ISBLANK(E12),B12="S")</formula>
    </cfRule>
  </conditionalFormatting>
  <conditionalFormatting sqref="C5">
    <cfRule type="expression" dxfId="2" priority="4" stopIfTrue="1">
      <formula>ISBLANK(C5)</formula>
    </cfRule>
  </conditionalFormatting>
  <conditionalFormatting sqref="L13:N13">
    <cfRule type="expression" dxfId="1" priority="3" stopIfTrue="1">
      <formula>AND(NOT(ISBLANK($C13)),ISBLANK(L13))</formula>
    </cfRule>
  </conditionalFormatting>
  <conditionalFormatting sqref="K13">
    <cfRule type="expression" priority="1" stopIfTrue="1">
      <formula>AND(SUM($P13:$T13)&gt;0,NOT(ISBLANK(K13)))</formula>
    </cfRule>
    <cfRule type="expression" dxfId="0" priority="2" stopIfTrue="1">
      <formula>SUM($P13:$T13)&gt;0</formula>
    </cfRule>
  </conditionalFormatting>
  <dataValidations count="2">
    <dataValidation type="list" allowBlank="1" showInputMessage="1" showErrorMessage="1" sqref="B12:B13">
      <formula1>$B$17:$B$21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'[Barclaycard - March 2022.xlsx]Sheet2'!#REF!</xm:f>
          </x14:formula1>
          <xm:sqref>B1:E1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="80" zoomScaleNormal="80" workbookViewId="0">
      <selection activeCell="B5" sqref="B5:E5"/>
    </sheetView>
  </sheetViews>
  <sheetFormatPr defaultColWidth="9.28515625" defaultRowHeight="12.75" outlineLevelCol="1" x14ac:dyDescent="0.2"/>
  <cols>
    <col min="1" max="1" width="11.71093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customWidth="1"/>
    <col min="10" max="10" width="3.140625" style="5" customWidth="1"/>
    <col min="11" max="11" width="31.7109375" style="5" customWidth="1"/>
    <col min="12" max="12" width="59" style="5" customWidth="1"/>
    <col min="13" max="13" width="33" style="5" customWidth="1"/>
    <col min="14" max="14" width="27.42578125" style="5" customWidth="1"/>
    <col min="15" max="18" width="9.28515625" style="5" customWidth="1" outlineLevel="1"/>
    <col min="19" max="16384" width="9.28515625" style="5"/>
  </cols>
  <sheetData>
    <row r="1" spans="1:25" ht="36.75" customHeight="1" x14ac:dyDescent="0.2">
      <c r="A1" s="2" t="s">
        <v>0</v>
      </c>
      <c r="B1" s="142" t="s">
        <v>103</v>
      </c>
      <c r="C1" s="143"/>
      <c r="D1" s="143"/>
      <c r="E1" s="144"/>
      <c r="F1" s="1"/>
      <c r="G1" s="1"/>
      <c r="H1" s="1"/>
      <c r="I1" s="1"/>
      <c r="J1" s="1"/>
      <c r="K1" s="1"/>
      <c r="L1" s="3"/>
      <c r="M1" s="3"/>
      <c r="N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5" ht="36.75" customHeight="1" x14ac:dyDescent="0.2">
      <c r="A3" s="9" t="s">
        <v>2</v>
      </c>
      <c r="B3" s="142" t="s">
        <v>123</v>
      </c>
      <c r="C3" s="143"/>
      <c r="D3" s="143"/>
      <c r="E3" s="144"/>
      <c r="F3" s="10"/>
      <c r="G3" s="10"/>
      <c r="H3" s="10"/>
      <c r="I3" s="10"/>
      <c r="J3" s="10"/>
      <c r="K3" s="10"/>
      <c r="L3" s="145"/>
      <c r="M3" s="7"/>
      <c r="N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5" ht="36" customHeight="1" x14ac:dyDescent="0.2">
      <c r="A5" s="11" t="s">
        <v>3</v>
      </c>
      <c r="B5" s="12" t="s">
        <v>4</v>
      </c>
      <c r="C5" s="48">
        <v>44603</v>
      </c>
      <c r="D5" s="12" t="s">
        <v>5</v>
      </c>
      <c r="E5" s="146">
        <v>44630</v>
      </c>
      <c r="F5" s="13"/>
      <c r="G5" s="14"/>
      <c r="H5" s="15"/>
      <c r="I5" s="15"/>
      <c r="J5" s="15"/>
      <c r="K5" s="15"/>
      <c r="L5" s="7"/>
      <c r="M5" s="7"/>
      <c r="N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5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21" t="s">
        <v>21</v>
      </c>
      <c r="M9" s="148"/>
      <c r="N9" s="149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1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151" t="s">
        <v>29</v>
      </c>
      <c r="L10" s="27"/>
      <c r="M10" s="43"/>
      <c r="N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5" ht="15.75" x14ac:dyDescent="0.25">
      <c r="A12" s="116">
        <v>44603</v>
      </c>
      <c r="B12" s="117" t="s">
        <v>31</v>
      </c>
      <c r="C12" s="31">
        <v>250</v>
      </c>
      <c r="D12" s="32"/>
      <c r="E12" s="31"/>
      <c r="F12" s="152">
        <f>C12</f>
        <v>250</v>
      </c>
      <c r="G12" s="153">
        <v>611</v>
      </c>
      <c r="H12" s="93">
        <v>4200</v>
      </c>
      <c r="I12" s="49">
        <v>61106</v>
      </c>
      <c r="J12" s="154"/>
      <c r="K12" s="154" t="s">
        <v>104</v>
      </c>
      <c r="L12" s="155" t="s">
        <v>105</v>
      </c>
      <c r="M12" s="156" t="s">
        <v>106</v>
      </c>
      <c r="N12" s="156" t="s">
        <v>107</v>
      </c>
    </row>
    <row r="13" spans="1:25" ht="15.75" x14ac:dyDescent="0.25">
      <c r="A13" s="116">
        <v>44604</v>
      </c>
      <c r="B13" s="117" t="s">
        <v>31</v>
      </c>
      <c r="C13" s="31">
        <v>500</v>
      </c>
      <c r="D13" s="32"/>
      <c r="E13" s="31"/>
      <c r="F13" s="152">
        <f t="shared" ref="F13:F15" si="0">C13</f>
        <v>500</v>
      </c>
      <c r="G13" s="153">
        <v>611</v>
      </c>
      <c r="H13" s="93">
        <v>4200</v>
      </c>
      <c r="I13" s="49">
        <v>61106</v>
      </c>
      <c r="J13" s="154"/>
      <c r="K13" s="154" t="s">
        <v>104</v>
      </c>
      <c r="L13" s="155" t="s">
        <v>108</v>
      </c>
      <c r="M13" s="156" t="s">
        <v>109</v>
      </c>
      <c r="N13" s="156" t="s">
        <v>107</v>
      </c>
    </row>
    <row r="14" spans="1:25" ht="15.75" x14ac:dyDescent="0.25">
      <c r="A14" s="116">
        <v>44606</v>
      </c>
      <c r="B14" s="117" t="s">
        <v>39</v>
      </c>
      <c r="C14" s="31">
        <v>174</v>
      </c>
      <c r="D14" s="32">
        <v>29</v>
      </c>
      <c r="E14" s="31"/>
      <c r="F14" s="152">
        <v>145</v>
      </c>
      <c r="G14" s="93">
        <v>611</v>
      </c>
      <c r="H14" s="93">
        <v>4200</v>
      </c>
      <c r="I14" s="49">
        <v>61111</v>
      </c>
      <c r="J14" s="154"/>
      <c r="K14" s="154" t="s">
        <v>104</v>
      </c>
      <c r="L14" s="155" t="s">
        <v>110</v>
      </c>
      <c r="M14" s="156" t="s">
        <v>111</v>
      </c>
      <c r="N14" s="157" t="s">
        <v>112</v>
      </c>
    </row>
    <row r="15" spans="1:25" s="63" customFormat="1" ht="15.75" x14ac:dyDescent="0.25">
      <c r="A15" s="116">
        <v>44606</v>
      </c>
      <c r="B15" s="117" t="s">
        <v>31</v>
      </c>
      <c r="C15" s="31">
        <v>500</v>
      </c>
      <c r="D15" s="32"/>
      <c r="E15" s="95"/>
      <c r="F15" s="152">
        <f t="shared" si="0"/>
        <v>500</v>
      </c>
      <c r="G15" s="153">
        <v>595</v>
      </c>
      <c r="H15" s="93">
        <v>4200</v>
      </c>
      <c r="I15" s="49">
        <v>59510</v>
      </c>
      <c r="J15" s="158"/>
      <c r="K15" s="154" t="s">
        <v>104</v>
      </c>
      <c r="L15" s="155" t="s">
        <v>113</v>
      </c>
      <c r="M15" s="156" t="s">
        <v>109</v>
      </c>
      <c r="N15" s="156" t="s">
        <v>107</v>
      </c>
    </row>
    <row r="16" spans="1:25" ht="15.75" x14ac:dyDescent="0.25">
      <c r="A16" s="116">
        <v>44609</v>
      </c>
      <c r="B16" s="117" t="s">
        <v>31</v>
      </c>
      <c r="C16" s="31">
        <v>250</v>
      </c>
      <c r="D16" s="32"/>
      <c r="E16" s="31"/>
      <c r="F16" s="152">
        <f>C16</f>
        <v>250</v>
      </c>
      <c r="G16" s="153">
        <v>611</v>
      </c>
      <c r="H16" s="93">
        <v>4200</v>
      </c>
      <c r="I16" s="49">
        <v>61106</v>
      </c>
      <c r="J16" s="154"/>
      <c r="K16" s="154" t="s">
        <v>104</v>
      </c>
      <c r="L16" s="159" t="s">
        <v>105</v>
      </c>
      <c r="M16" s="157" t="s">
        <v>106</v>
      </c>
      <c r="N16" s="157" t="s">
        <v>107</v>
      </c>
    </row>
    <row r="17" spans="1:14" ht="15.75" x14ac:dyDescent="0.25">
      <c r="A17" s="116">
        <v>44611</v>
      </c>
      <c r="B17" s="117" t="s">
        <v>31</v>
      </c>
      <c r="C17" s="31">
        <v>249.9</v>
      </c>
      <c r="D17" s="32"/>
      <c r="E17" s="31"/>
      <c r="F17" s="152">
        <f>C17</f>
        <v>249.9</v>
      </c>
      <c r="G17" s="153">
        <v>611</v>
      </c>
      <c r="H17" s="93">
        <v>4200</v>
      </c>
      <c r="I17" s="49">
        <v>61106</v>
      </c>
      <c r="J17" s="154"/>
      <c r="K17" s="154" t="s">
        <v>104</v>
      </c>
      <c r="L17" s="159" t="s">
        <v>105</v>
      </c>
      <c r="M17" s="157" t="s">
        <v>106</v>
      </c>
      <c r="N17" s="157" t="s">
        <v>107</v>
      </c>
    </row>
    <row r="18" spans="1:14" ht="15.75" x14ac:dyDescent="0.25">
      <c r="A18" s="116">
        <v>44613</v>
      </c>
      <c r="B18" s="117" t="s">
        <v>39</v>
      </c>
      <c r="C18" s="31">
        <v>120</v>
      </c>
      <c r="D18" s="32">
        <v>20</v>
      </c>
      <c r="E18" s="31"/>
      <c r="F18" s="152">
        <v>100</v>
      </c>
      <c r="G18" s="153">
        <v>611</v>
      </c>
      <c r="H18" s="93">
        <v>4200</v>
      </c>
      <c r="I18" s="49">
        <v>61118</v>
      </c>
      <c r="J18" s="154"/>
      <c r="K18" s="154" t="s">
        <v>104</v>
      </c>
      <c r="L18" s="155" t="s">
        <v>114</v>
      </c>
      <c r="M18" s="156" t="s">
        <v>111</v>
      </c>
      <c r="N18" s="157" t="s">
        <v>115</v>
      </c>
    </row>
    <row r="19" spans="1:14" ht="15.75" x14ac:dyDescent="0.25">
      <c r="A19" s="116">
        <v>44614</v>
      </c>
      <c r="B19" s="117" t="s">
        <v>31</v>
      </c>
      <c r="C19" s="31">
        <v>250</v>
      </c>
      <c r="D19" s="32"/>
      <c r="E19" s="31"/>
      <c r="F19" s="152">
        <f t="shared" ref="F19:F34" si="1">C19</f>
        <v>250</v>
      </c>
      <c r="G19" s="153">
        <v>611</v>
      </c>
      <c r="H19" s="93">
        <v>4200</v>
      </c>
      <c r="I19" s="49">
        <v>61111</v>
      </c>
      <c r="J19" s="154"/>
      <c r="K19" s="154" t="s">
        <v>104</v>
      </c>
      <c r="L19" s="159" t="s">
        <v>116</v>
      </c>
      <c r="M19" s="157" t="s">
        <v>106</v>
      </c>
      <c r="N19" s="157" t="s">
        <v>107</v>
      </c>
    </row>
    <row r="20" spans="1:14" ht="15.75" x14ac:dyDescent="0.25">
      <c r="A20" s="116">
        <v>44614</v>
      </c>
      <c r="B20" s="117" t="s">
        <v>31</v>
      </c>
      <c r="C20" s="31">
        <v>500</v>
      </c>
      <c r="D20" s="32"/>
      <c r="E20" s="31"/>
      <c r="F20" s="152">
        <f t="shared" si="1"/>
        <v>500</v>
      </c>
      <c r="G20" s="153">
        <v>595</v>
      </c>
      <c r="H20" s="93">
        <v>4200</v>
      </c>
      <c r="I20" s="49">
        <v>59510</v>
      </c>
      <c r="J20" s="154"/>
      <c r="K20" s="154" t="s">
        <v>104</v>
      </c>
      <c r="L20" s="155" t="s">
        <v>113</v>
      </c>
      <c r="M20" s="157" t="s">
        <v>109</v>
      </c>
      <c r="N20" s="157" t="s">
        <v>107</v>
      </c>
    </row>
    <row r="21" spans="1:14" ht="15.75" x14ac:dyDescent="0.25">
      <c r="A21" s="116">
        <v>44614</v>
      </c>
      <c r="B21" s="117" t="s">
        <v>39</v>
      </c>
      <c r="C21" s="31">
        <v>42</v>
      </c>
      <c r="D21" s="32">
        <v>7</v>
      </c>
      <c r="E21" s="31"/>
      <c r="F21" s="152">
        <v>35</v>
      </c>
      <c r="G21" s="153">
        <v>611</v>
      </c>
      <c r="H21" s="93">
        <v>4200</v>
      </c>
      <c r="I21" s="49">
        <v>61118</v>
      </c>
      <c r="J21" s="154"/>
      <c r="K21" s="154" t="s">
        <v>104</v>
      </c>
      <c r="L21" s="159" t="s">
        <v>117</v>
      </c>
      <c r="M21" s="156" t="s">
        <v>111</v>
      </c>
      <c r="N21" s="157" t="s">
        <v>115</v>
      </c>
    </row>
    <row r="22" spans="1:14" ht="15.75" x14ac:dyDescent="0.25">
      <c r="A22" s="116">
        <v>44616</v>
      </c>
      <c r="B22" s="117" t="s">
        <v>31</v>
      </c>
      <c r="C22" s="31">
        <v>250</v>
      </c>
      <c r="D22" s="32"/>
      <c r="E22" s="31"/>
      <c r="F22" s="152">
        <f t="shared" si="1"/>
        <v>250</v>
      </c>
      <c r="G22" s="153">
        <v>595</v>
      </c>
      <c r="H22" s="93">
        <v>4200</v>
      </c>
      <c r="I22" s="49">
        <v>59510</v>
      </c>
      <c r="J22" s="154"/>
      <c r="K22" s="154" t="s">
        <v>104</v>
      </c>
      <c r="L22" s="159" t="s">
        <v>105</v>
      </c>
      <c r="M22" s="157" t="s">
        <v>106</v>
      </c>
      <c r="N22" s="157" t="s">
        <v>107</v>
      </c>
    </row>
    <row r="23" spans="1:14" ht="15.75" x14ac:dyDescent="0.25">
      <c r="A23" s="116">
        <v>44616</v>
      </c>
      <c r="B23" s="117" t="s">
        <v>31</v>
      </c>
      <c r="C23" s="31">
        <v>500</v>
      </c>
      <c r="D23" s="32"/>
      <c r="E23" s="31"/>
      <c r="F23" s="152">
        <f t="shared" si="1"/>
        <v>500</v>
      </c>
      <c r="G23" s="153">
        <v>611</v>
      </c>
      <c r="H23" s="93">
        <v>4200</v>
      </c>
      <c r="I23" s="49">
        <v>61106</v>
      </c>
      <c r="J23" s="154"/>
      <c r="K23" s="154" t="s">
        <v>104</v>
      </c>
      <c r="L23" s="155" t="s">
        <v>108</v>
      </c>
      <c r="M23" s="157" t="s">
        <v>109</v>
      </c>
      <c r="N23" s="157" t="s">
        <v>107</v>
      </c>
    </row>
    <row r="24" spans="1:14" ht="15.75" x14ac:dyDescent="0.25">
      <c r="A24" s="116">
        <v>44617</v>
      </c>
      <c r="B24" s="117" t="s">
        <v>31</v>
      </c>
      <c r="C24" s="31">
        <v>500</v>
      </c>
      <c r="D24" s="32"/>
      <c r="E24" s="31"/>
      <c r="F24" s="152">
        <f t="shared" si="1"/>
        <v>500</v>
      </c>
      <c r="G24" s="153">
        <v>611</v>
      </c>
      <c r="H24" s="93">
        <v>4200</v>
      </c>
      <c r="I24" s="49">
        <v>61106</v>
      </c>
      <c r="J24" s="154"/>
      <c r="K24" s="154" t="s">
        <v>104</v>
      </c>
      <c r="L24" s="155" t="s">
        <v>108</v>
      </c>
      <c r="M24" s="157" t="s">
        <v>109</v>
      </c>
      <c r="N24" s="157" t="s">
        <v>107</v>
      </c>
    </row>
    <row r="25" spans="1:14" ht="15.75" x14ac:dyDescent="0.25">
      <c r="A25" s="116">
        <v>44618</v>
      </c>
      <c r="B25" s="117" t="s">
        <v>31</v>
      </c>
      <c r="C25" s="31">
        <v>250</v>
      </c>
      <c r="D25" s="32"/>
      <c r="E25" s="31"/>
      <c r="F25" s="152">
        <f t="shared" si="1"/>
        <v>250</v>
      </c>
      <c r="G25" s="153">
        <v>595</v>
      </c>
      <c r="H25" s="93">
        <v>4200</v>
      </c>
      <c r="I25" s="49">
        <v>59510</v>
      </c>
      <c r="J25" s="154"/>
      <c r="K25" s="154" t="s">
        <v>104</v>
      </c>
      <c r="L25" s="159" t="s">
        <v>105</v>
      </c>
      <c r="M25" s="157" t="s">
        <v>106</v>
      </c>
      <c r="N25" s="157" t="s">
        <v>107</v>
      </c>
    </row>
    <row r="26" spans="1:14" ht="15.75" x14ac:dyDescent="0.25">
      <c r="A26" s="116">
        <v>44619</v>
      </c>
      <c r="B26" s="117" t="s">
        <v>31</v>
      </c>
      <c r="C26" s="31">
        <v>250</v>
      </c>
      <c r="D26" s="32"/>
      <c r="E26" s="31"/>
      <c r="F26" s="152">
        <f t="shared" si="1"/>
        <v>250</v>
      </c>
      <c r="G26" s="153">
        <v>595</v>
      </c>
      <c r="H26" s="93">
        <v>4200</v>
      </c>
      <c r="I26" s="49">
        <v>59510</v>
      </c>
      <c r="J26" s="154"/>
      <c r="K26" s="154" t="s">
        <v>104</v>
      </c>
      <c r="L26" s="159" t="s">
        <v>105</v>
      </c>
      <c r="M26" s="157" t="s">
        <v>106</v>
      </c>
      <c r="N26" s="157" t="s">
        <v>107</v>
      </c>
    </row>
    <row r="27" spans="1:14" ht="15.75" x14ac:dyDescent="0.25">
      <c r="A27" s="116">
        <v>44621</v>
      </c>
      <c r="B27" s="117" t="s">
        <v>31</v>
      </c>
      <c r="C27" s="31">
        <v>250</v>
      </c>
      <c r="D27" s="32"/>
      <c r="E27" s="31"/>
      <c r="F27" s="152">
        <f t="shared" si="1"/>
        <v>250</v>
      </c>
      <c r="G27" s="153">
        <v>611</v>
      </c>
      <c r="H27" s="93">
        <v>4200</v>
      </c>
      <c r="I27" s="49">
        <v>61106</v>
      </c>
      <c r="J27" s="154"/>
      <c r="K27" s="154" t="s">
        <v>104</v>
      </c>
      <c r="L27" s="159" t="s">
        <v>118</v>
      </c>
      <c r="M27" s="157" t="s">
        <v>106</v>
      </c>
      <c r="N27" s="157" t="s">
        <v>107</v>
      </c>
    </row>
    <row r="28" spans="1:14" ht="15.75" x14ac:dyDescent="0.25">
      <c r="A28" s="116">
        <v>44621</v>
      </c>
      <c r="B28" s="117" t="s">
        <v>31</v>
      </c>
      <c r="C28" s="31">
        <v>28.42</v>
      </c>
      <c r="D28" s="32"/>
      <c r="E28" s="31"/>
      <c r="F28" s="152">
        <f t="shared" si="1"/>
        <v>28.42</v>
      </c>
      <c r="G28" s="153">
        <v>595</v>
      </c>
      <c r="H28" s="93">
        <v>4200</v>
      </c>
      <c r="I28" s="49">
        <v>59510</v>
      </c>
      <c r="J28" s="154"/>
      <c r="K28" s="154" t="s">
        <v>104</v>
      </c>
      <c r="L28" s="159" t="s">
        <v>105</v>
      </c>
      <c r="M28" s="156" t="s">
        <v>106</v>
      </c>
      <c r="N28" s="157" t="s">
        <v>107</v>
      </c>
    </row>
    <row r="29" spans="1:14" ht="15.75" x14ac:dyDescent="0.25">
      <c r="A29" s="116">
        <v>44623</v>
      </c>
      <c r="B29" s="117" t="s">
        <v>31</v>
      </c>
      <c r="C29" s="31">
        <v>250</v>
      </c>
      <c r="D29" s="32"/>
      <c r="E29" s="31"/>
      <c r="F29" s="152">
        <f t="shared" si="1"/>
        <v>250</v>
      </c>
      <c r="G29" s="153">
        <v>595</v>
      </c>
      <c r="H29" s="93">
        <v>4200</v>
      </c>
      <c r="I29" s="49">
        <v>59510</v>
      </c>
      <c r="J29" s="154"/>
      <c r="K29" s="154" t="s">
        <v>104</v>
      </c>
      <c r="L29" s="159" t="s">
        <v>105</v>
      </c>
      <c r="M29" s="156" t="s">
        <v>106</v>
      </c>
      <c r="N29" s="157" t="s">
        <v>107</v>
      </c>
    </row>
    <row r="30" spans="1:14" ht="15.75" x14ac:dyDescent="0.25">
      <c r="A30" s="116">
        <v>44623</v>
      </c>
      <c r="B30" s="117" t="s">
        <v>31</v>
      </c>
      <c r="C30" s="31">
        <v>500</v>
      </c>
      <c r="D30" s="32"/>
      <c r="E30" s="31"/>
      <c r="F30" s="152">
        <f t="shared" si="1"/>
        <v>500</v>
      </c>
      <c r="G30" s="153">
        <v>611</v>
      </c>
      <c r="H30" s="93">
        <v>4200</v>
      </c>
      <c r="I30" s="49">
        <v>61106</v>
      </c>
      <c r="J30" s="154"/>
      <c r="K30" s="154" t="s">
        <v>104</v>
      </c>
      <c r="L30" s="155" t="s">
        <v>108</v>
      </c>
      <c r="M30" s="156" t="s">
        <v>109</v>
      </c>
      <c r="N30" s="157" t="s">
        <v>107</v>
      </c>
    </row>
    <row r="31" spans="1:14" ht="15.75" x14ac:dyDescent="0.25">
      <c r="A31" s="116">
        <v>44623</v>
      </c>
      <c r="B31" s="117" t="s">
        <v>31</v>
      </c>
      <c r="C31" s="31">
        <v>500</v>
      </c>
      <c r="D31" s="32"/>
      <c r="E31" s="31"/>
      <c r="F31" s="152">
        <f t="shared" si="1"/>
        <v>500</v>
      </c>
      <c r="G31" s="153">
        <v>595</v>
      </c>
      <c r="H31" s="93">
        <v>4200</v>
      </c>
      <c r="I31" s="49">
        <v>59510</v>
      </c>
      <c r="J31" s="154"/>
      <c r="K31" s="154" t="s">
        <v>104</v>
      </c>
      <c r="L31" s="155" t="s">
        <v>119</v>
      </c>
      <c r="M31" s="156" t="s">
        <v>109</v>
      </c>
      <c r="N31" s="157" t="s">
        <v>107</v>
      </c>
    </row>
    <row r="32" spans="1:14" ht="15.75" x14ac:dyDescent="0.25">
      <c r="A32" s="116">
        <v>44625</v>
      </c>
      <c r="B32" s="117" t="s">
        <v>31</v>
      </c>
      <c r="C32" s="31">
        <v>250</v>
      </c>
      <c r="D32" s="32"/>
      <c r="E32" s="31"/>
      <c r="F32" s="152">
        <f t="shared" si="1"/>
        <v>250</v>
      </c>
      <c r="G32" s="153">
        <v>595</v>
      </c>
      <c r="H32" s="93">
        <v>4200</v>
      </c>
      <c r="I32" s="49">
        <v>59510</v>
      </c>
      <c r="J32" s="154"/>
      <c r="K32" s="154" t="s">
        <v>104</v>
      </c>
      <c r="L32" s="159" t="s">
        <v>105</v>
      </c>
      <c r="M32" s="156" t="s">
        <v>106</v>
      </c>
      <c r="N32" s="157" t="s">
        <v>107</v>
      </c>
    </row>
    <row r="33" spans="1:14" ht="15.75" x14ac:dyDescent="0.25">
      <c r="A33" s="116">
        <v>44626</v>
      </c>
      <c r="B33" s="117" t="s">
        <v>31</v>
      </c>
      <c r="C33" s="31">
        <v>500</v>
      </c>
      <c r="D33" s="32"/>
      <c r="E33" s="31"/>
      <c r="F33" s="152">
        <f t="shared" si="1"/>
        <v>500</v>
      </c>
      <c r="G33" s="153">
        <v>611</v>
      </c>
      <c r="H33" s="93">
        <v>4200</v>
      </c>
      <c r="I33" s="49">
        <v>61106</v>
      </c>
      <c r="J33" s="154"/>
      <c r="K33" s="154" t="s">
        <v>104</v>
      </c>
      <c r="L33" s="159" t="s">
        <v>105</v>
      </c>
      <c r="M33" s="156" t="s">
        <v>109</v>
      </c>
      <c r="N33" s="157" t="s">
        <v>107</v>
      </c>
    </row>
    <row r="34" spans="1:14" ht="15.75" x14ac:dyDescent="0.25">
      <c r="A34" s="116">
        <v>44626</v>
      </c>
      <c r="B34" s="117" t="s">
        <v>31</v>
      </c>
      <c r="C34" s="31">
        <v>500</v>
      </c>
      <c r="D34" s="32"/>
      <c r="E34" s="31"/>
      <c r="F34" s="152">
        <f t="shared" si="1"/>
        <v>500</v>
      </c>
      <c r="G34" s="153">
        <v>595</v>
      </c>
      <c r="H34" s="93">
        <v>4200</v>
      </c>
      <c r="I34" s="49">
        <v>59510</v>
      </c>
      <c r="J34" s="154"/>
      <c r="K34" s="154" t="s">
        <v>104</v>
      </c>
      <c r="L34" s="155" t="s">
        <v>119</v>
      </c>
      <c r="M34" s="156" t="s">
        <v>109</v>
      </c>
      <c r="N34" s="157" t="s">
        <v>107</v>
      </c>
    </row>
    <row r="35" spans="1:14" ht="15.75" x14ac:dyDescent="0.25">
      <c r="A35" s="116">
        <v>44627</v>
      </c>
      <c r="B35" s="117" t="s">
        <v>31</v>
      </c>
      <c r="C35" s="31">
        <v>250</v>
      </c>
      <c r="D35" s="32"/>
      <c r="E35" s="31"/>
      <c r="F35" s="31">
        <v>250</v>
      </c>
      <c r="G35" s="153">
        <v>611</v>
      </c>
      <c r="H35" s="93">
        <v>4200</v>
      </c>
      <c r="I35" s="49">
        <v>61111</v>
      </c>
      <c r="J35" s="154"/>
      <c r="K35" s="154" t="s">
        <v>104</v>
      </c>
      <c r="L35" s="159" t="s">
        <v>116</v>
      </c>
      <c r="M35" s="156" t="s">
        <v>106</v>
      </c>
      <c r="N35" s="157" t="s">
        <v>107</v>
      </c>
    </row>
    <row r="36" spans="1:14" ht="15.75" x14ac:dyDescent="0.25">
      <c r="A36" s="116">
        <v>44629</v>
      </c>
      <c r="B36" s="117" t="s">
        <v>31</v>
      </c>
      <c r="C36" s="31">
        <v>250</v>
      </c>
      <c r="D36" s="32"/>
      <c r="E36" s="31"/>
      <c r="F36" s="31">
        <v>250</v>
      </c>
      <c r="G36" s="153">
        <v>611</v>
      </c>
      <c r="H36" s="93">
        <v>4200</v>
      </c>
      <c r="I36" s="49">
        <v>61106</v>
      </c>
      <c r="J36" s="154"/>
      <c r="K36" s="154" t="s">
        <v>104</v>
      </c>
      <c r="L36" s="155" t="s">
        <v>120</v>
      </c>
      <c r="M36" s="156" t="s">
        <v>106</v>
      </c>
      <c r="N36" s="157" t="s">
        <v>107</v>
      </c>
    </row>
    <row r="37" spans="1:14" ht="15.75" x14ac:dyDescent="0.25">
      <c r="A37" s="116">
        <v>44630</v>
      </c>
      <c r="B37" s="117" t="s">
        <v>31</v>
      </c>
      <c r="C37" s="31">
        <v>500</v>
      </c>
      <c r="D37" s="32"/>
      <c r="E37" s="31"/>
      <c r="F37" s="31">
        <v>500</v>
      </c>
      <c r="G37" s="153">
        <v>611</v>
      </c>
      <c r="H37" s="93">
        <v>4200</v>
      </c>
      <c r="I37" s="49">
        <v>61106</v>
      </c>
      <c r="J37" s="154"/>
      <c r="K37" s="154" t="s">
        <v>104</v>
      </c>
      <c r="L37" s="159" t="s">
        <v>105</v>
      </c>
      <c r="M37" s="156" t="s">
        <v>109</v>
      </c>
      <c r="N37" s="157" t="s">
        <v>107</v>
      </c>
    </row>
    <row r="38" spans="1:14" ht="15.75" x14ac:dyDescent="0.25">
      <c r="A38" s="116">
        <v>44630</v>
      </c>
      <c r="B38" s="117" t="s">
        <v>31</v>
      </c>
      <c r="C38" s="31">
        <v>500</v>
      </c>
      <c r="D38" s="32"/>
      <c r="E38" s="31"/>
      <c r="F38" s="31">
        <v>500</v>
      </c>
      <c r="G38" s="153">
        <v>595</v>
      </c>
      <c r="H38" s="93">
        <v>4200</v>
      </c>
      <c r="I38" s="49">
        <v>59510</v>
      </c>
      <c r="J38" s="154"/>
      <c r="K38" s="154" t="s">
        <v>104</v>
      </c>
      <c r="L38" s="155" t="s">
        <v>119</v>
      </c>
      <c r="M38" s="156" t="s">
        <v>109</v>
      </c>
      <c r="N38" s="157" t="s">
        <v>107</v>
      </c>
    </row>
    <row r="39" spans="1:14" ht="20.100000000000001" customHeight="1" thickBot="1" x14ac:dyDescent="0.25">
      <c r="A39" s="160" t="s">
        <v>34</v>
      </c>
      <c r="B39" s="161"/>
      <c r="C39" s="39">
        <f>SUM(C12:C38)</f>
        <v>8864.32</v>
      </c>
      <c r="D39" s="39">
        <f>SUM(D12:D38)</f>
        <v>56</v>
      </c>
      <c r="E39" s="39"/>
      <c r="F39" s="39">
        <f>SUM(F12:F38)</f>
        <v>8808.32</v>
      </c>
      <c r="G39" s="162"/>
      <c r="H39" s="162"/>
      <c r="I39" s="162"/>
      <c r="J39" s="163"/>
      <c r="K39" s="163"/>
      <c r="L39" s="164"/>
      <c r="M39" s="165"/>
      <c r="N39" s="166"/>
    </row>
    <row r="41" spans="1:14" x14ac:dyDescent="0.2">
      <c r="B41" s="134" t="s">
        <v>35</v>
      </c>
      <c r="C41" s="136"/>
    </row>
    <row r="42" spans="1:14" x14ac:dyDescent="0.2">
      <c r="B42" s="41" t="s">
        <v>36</v>
      </c>
      <c r="C42" s="42" t="s">
        <v>37</v>
      </c>
    </row>
    <row r="43" spans="1:14" x14ac:dyDescent="0.2">
      <c r="B43" s="41" t="s">
        <v>31</v>
      </c>
      <c r="C43" s="42" t="s">
        <v>38</v>
      </c>
    </row>
    <row r="44" spans="1:14" x14ac:dyDescent="0.2">
      <c r="B44" s="41" t="s">
        <v>39</v>
      </c>
      <c r="C44" s="42" t="s">
        <v>40</v>
      </c>
    </row>
    <row r="45" spans="1:14" x14ac:dyDescent="0.2">
      <c r="B45" s="41" t="s">
        <v>121</v>
      </c>
      <c r="C45" s="42" t="s">
        <v>122</v>
      </c>
      <c r="F45" s="167"/>
    </row>
    <row r="46" spans="1:14" x14ac:dyDescent="0.2">
      <c r="B46" s="43" t="s">
        <v>33</v>
      </c>
      <c r="C46" s="44" t="s">
        <v>41</v>
      </c>
    </row>
    <row r="51" spans="5:5" x14ac:dyDescent="0.2">
      <c r="E51" s="167"/>
    </row>
  </sheetData>
  <mergeCells count="6">
    <mergeCell ref="B1:E1"/>
    <mergeCell ref="B3:E3"/>
    <mergeCell ref="G8:J8"/>
    <mergeCell ref="G9:J9"/>
    <mergeCell ref="A39:B39"/>
    <mergeCell ref="B41:C41"/>
  </mergeCells>
  <conditionalFormatting sqref="J15 J12:K14 K15:K38 J17:J38">
    <cfRule type="expression" priority="107" stopIfTrue="1">
      <formula>AND(SUM($O12:$S12)&gt;0,NOT(ISBLANK(J12)))</formula>
    </cfRule>
    <cfRule type="expression" dxfId="254" priority="108" stopIfTrue="1">
      <formula>SUM($O12:$S12)&gt;0</formula>
    </cfRule>
  </conditionalFormatting>
  <conditionalFormatting sqref="B1:E1 B3:E3 C12:C38">
    <cfRule type="expression" dxfId="253" priority="109" stopIfTrue="1">
      <formula>ISBLANK(B1)</formula>
    </cfRule>
  </conditionalFormatting>
  <conditionalFormatting sqref="B12:B38">
    <cfRule type="expression" dxfId="252" priority="110" stopIfTrue="1">
      <formula>AND(NOT(ISBLANK(C12)),ISBLANK(B12))</formula>
    </cfRule>
  </conditionalFormatting>
  <conditionalFormatting sqref="A12:A38">
    <cfRule type="expression" dxfId="251" priority="111" stopIfTrue="1">
      <formula>AND(NOT(ISBLANK(C12)),ISBLANK(A12))</formula>
    </cfRule>
  </conditionalFormatting>
  <conditionalFormatting sqref="E12:E38">
    <cfRule type="expression" dxfId="250" priority="112" stopIfTrue="1">
      <formula>AND(NOT(ISBLANK(C12)),ISBLANK(E12),B12="S")</formula>
    </cfRule>
  </conditionalFormatting>
  <conditionalFormatting sqref="C5">
    <cfRule type="expression" dxfId="249" priority="106" stopIfTrue="1">
      <formula>ISBLANK(C5)</formula>
    </cfRule>
  </conditionalFormatting>
  <conditionalFormatting sqref="L14:M14 L27:M27 L19:M19 L25:M25 L21:M22 M20 M23:M24">
    <cfRule type="expression" dxfId="248" priority="113" stopIfTrue="1">
      <formula>AND(NOT(ISBLANK($C13)),ISBLANK(L14))</formula>
    </cfRule>
  </conditionalFormatting>
  <conditionalFormatting sqref="M28:M38 L16:M17 L19:M19 L25:M27 L21:M22 M20 M23:M24">
    <cfRule type="expression" dxfId="247" priority="114" stopIfTrue="1">
      <formula>AND(NOT(ISBLANK(#REF!)),ISBLANK(L16))</formula>
    </cfRule>
  </conditionalFormatting>
  <conditionalFormatting sqref="L14:M14 L12:N13">
    <cfRule type="expression" dxfId="246" priority="105" stopIfTrue="1">
      <formula>AND(NOT(ISBLANK(#REF!)),ISBLANK(L12))</formula>
    </cfRule>
  </conditionalFormatting>
  <conditionalFormatting sqref="J12:K12">
    <cfRule type="expression" priority="115" stopIfTrue="1">
      <formula>AND(SUM(#REF!)&gt;0,NOT(ISBLANK(J12)))</formula>
    </cfRule>
    <cfRule type="expression" dxfId="245" priority="116" stopIfTrue="1">
      <formula>SUM(#REF!)&gt;0</formula>
    </cfRule>
  </conditionalFormatting>
  <conditionalFormatting sqref="J13:K14 J19:K27 J16:J18 K15:K18">
    <cfRule type="expression" priority="117" stopIfTrue="1">
      <formula>AND(SUM(#REF!)&gt;0,NOT(ISBLANK(J13)))</formula>
    </cfRule>
    <cfRule type="expression" dxfId="244" priority="118" stopIfTrue="1">
      <formula>SUM(#REF!)&gt;0</formula>
    </cfRule>
  </conditionalFormatting>
  <conditionalFormatting sqref="L16:M16">
    <cfRule type="expression" dxfId="243" priority="119" stopIfTrue="1">
      <formula>AND(NOT(ISBLANK($C15)),ISBLANK(L16))</formula>
    </cfRule>
  </conditionalFormatting>
  <conditionalFormatting sqref="L17:M17">
    <cfRule type="expression" dxfId="242" priority="120" stopIfTrue="1">
      <formula>AND(NOT(ISBLANK($C16)),ISBLANK(L17))</formula>
    </cfRule>
  </conditionalFormatting>
  <conditionalFormatting sqref="N16:N17">
    <cfRule type="expression" dxfId="241" priority="104" stopIfTrue="1">
      <formula>AND(NOT(ISBLANK(#REF!)),ISBLANK(N16))</formula>
    </cfRule>
  </conditionalFormatting>
  <conditionalFormatting sqref="M28">
    <cfRule type="expression" dxfId="240" priority="121" stopIfTrue="1">
      <formula>AND(NOT(ISBLANK($C29)),ISBLANK(M28))</formula>
    </cfRule>
  </conditionalFormatting>
  <conditionalFormatting sqref="L13:N13">
    <cfRule type="expression" dxfId="239" priority="122" stopIfTrue="1">
      <formula>AND(NOT(ISBLANK(#REF!)),ISBLANK(L13))</formula>
    </cfRule>
  </conditionalFormatting>
  <conditionalFormatting sqref="L12:N12">
    <cfRule type="expression" dxfId="238" priority="123" stopIfTrue="1">
      <formula>AND(NOT(ISBLANK(#REF!)),ISBLANK(L12))</formula>
    </cfRule>
  </conditionalFormatting>
  <conditionalFormatting sqref="K13">
    <cfRule type="expression" priority="102" stopIfTrue="1">
      <formula>AND(SUM(#REF!)&gt;0,NOT(ISBLANK(K13)))</formula>
    </cfRule>
    <cfRule type="expression" dxfId="237" priority="103" stopIfTrue="1">
      <formula>SUM(#REF!)&gt;0</formula>
    </cfRule>
  </conditionalFormatting>
  <conditionalFormatting sqref="N13">
    <cfRule type="expression" dxfId="236" priority="101" stopIfTrue="1">
      <formula>AND(NOT(ISBLANK(#REF!)),ISBLANK(N13))</formula>
    </cfRule>
  </conditionalFormatting>
  <conditionalFormatting sqref="K14">
    <cfRule type="expression" priority="99" stopIfTrue="1">
      <formula>AND(SUM(#REF!)&gt;0,NOT(ISBLANK(K14)))</formula>
    </cfRule>
    <cfRule type="expression" dxfId="235" priority="100" stopIfTrue="1">
      <formula>SUM(#REF!)&gt;0</formula>
    </cfRule>
  </conditionalFormatting>
  <conditionalFormatting sqref="L14">
    <cfRule type="expression" dxfId="234" priority="98" stopIfTrue="1">
      <formula>AND(NOT(ISBLANK(#REF!)),ISBLANK(L14))</formula>
    </cfRule>
  </conditionalFormatting>
  <conditionalFormatting sqref="K15">
    <cfRule type="expression" priority="96" stopIfTrue="1">
      <formula>AND(SUM(#REF!)&gt;0,NOT(ISBLANK(K15)))</formula>
    </cfRule>
    <cfRule type="expression" dxfId="233" priority="97" stopIfTrue="1">
      <formula>SUM(#REF!)&gt;0</formula>
    </cfRule>
  </conditionalFormatting>
  <conditionalFormatting sqref="M15">
    <cfRule type="expression" dxfId="232" priority="95" stopIfTrue="1">
      <formula>AND(NOT(ISBLANK($C14)),ISBLANK(M15))</formula>
    </cfRule>
  </conditionalFormatting>
  <conditionalFormatting sqref="M15">
    <cfRule type="expression" dxfId="231" priority="94" stopIfTrue="1">
      <formula>AND(NOT(ISBLANK(#REF!)),ISBLANK(M15))</formula>
    </cfRule>
  </conditionalFormatting>
  <conditionalFormatting sqref="N15">
    <cfRule type="expression" dxfId="230" priority="93" stopIfTrue="1">
      <formula>AND(NOT(ISBLANK($C14)),ISBLANK(N15))</formula>
    </cfRule>
  </conditionalFormatting>
  <conditionalFormatting sqref="N15">
    <cfRule type="expression" dxfId="229" priority="92" stopIfTrue="1">
      <formula>AND(NOT(ISBLANK(#REF!)),ISBLANK(N15))</formula>
    </cfRule>
  </conditionalFormatting>
  <conditionalFormatting sqref="N15">
    <cfRule type="expression" dxfId="228" priority="91" stopIfTrue="1">
      <formula>AND(NOT(ISBLANK(#REF!)),ISBLANK(N15))</formula>
    </cfRule>
  </conditionalFormatting>
  <conditionalFormatting sqref="N15">
    <cfRule type="expression" dxfId="227" priority="90" stopIfTrue="1">
      <formula>AND(NOT(ISBLANK(#REF!)),ISBLANK(N15))</formula>
    </cfRule>
  </conditionalFormatting>
  <conditionalFormatting sqref="K16">
    <cfRule type="expression" priority="88" stopIfTrue="1">
      <formula>AND(SUM(#REF!)&gt;0,NOT(ISBLANK(K16)))</formula>
    </cfRule>
    <cfRule type="expression" dxfId="226" priority="89" stopIfTrue="1">
      <formula>SUM(#REF!)&gt;0</formula>
    </cfRule>
  </conditionalFormatting>
  <conditionalFormatting sqref="K17">
    <cfRule type="expression" priority="86" stopIfTrue="1">
      <formula>AND(SUM(#REF!)&gt;0,NOT(ISBLANK(K17)))</formula>
    </cfRule>
    <cfRule type="expression" dxfId="225" priority="87" stopIfTrue="1">
      <formula>SUM(#REF!)&gt;0</formula>
    </cfRule>
  </conditionalFormatting>
  <conditionalFormatting sqref="K18">
    <cfRule type="expression" priority="84" stopIfTrue="1">
      <formula>AND(SUM(#REF!)&gt;0,NOT(ISBLANK(K18)))</formula>
    </cfRule>
    <cfRule type="expression" dxfId="224" priority="85" stopIfTrue="1">
      <formula>SUM(#REF!)&gt;0</formula>
    </cfRule>
  </conditionalFormatting>
  <conditionalFormatting sqref="L18">
    <cfRule type="expression" dxfId="223" priority="83" stopIfTrue="1">
      <formula>AND(NOT(ISBLANK($C17)),ISBLANK(L18))</formula>
    </cfRule>
  </conditionalFormatting>
  <conditionalFormatting sqref="L18">
    <cfRule type="expression" dxfId="222" priority="82" stopIfTrue="1">
      <formula>AND(NOT(ISBLANK(#REF!)),ISBLANK(L18))</formula>
    </cfRule>
  </conditionalFormatting>
  <conditionalFormatting sqref="L18">
    <cfRule type="expression" dxfId="221" priority="81" stopIfTrue="1">
      <formula>AND(NOT(ISBLANK(#REF!)),ISBLANK(L18))</formula>
    </cfRule>
  </conditionalFormatting>
  <conditionalFormatting sqref="K19">
    <cfRule type="expression" priority="79" stopIfTrue="1">
      <formula>AND(SUM(#REF!)&gt;0,NOT(ISBLANK(K19)))</formula>
    </cfRule>
    <cfRule type="expression" dxfId="220" priority="80" stopIfTrue="1">
      <formula>SUM(#REF!)&gt;0</formula>
    </cfRule>
  </conditionalFormatting>
  <conditionalFormatting sqref="M19">
    <cfRule type="expression" dxfId="219" priority="78" stopIfTrue="1">
      <formula>AND(NOT(ISBLANK($C18)),ISBLANK(M19))</formula>
    </cfRule>
  </conditionalFormatting>
  <conditionalFormatting sqref="N19">
    <cfRule type="expression" dxfId="218" priority="77" stopIfTrue="1">
      <formula>AND(NOT(ISBLANK(#REF!)),ISBLANK(N19))</formula>
    </cfRule>
  </conditionalFormatting>
  <conditionalFormatting sqref="L19">
    <cfRule type="expression" dxfId="217" priority="76" stopIfTrue="1">
      <formula>AND(NOT(ISBLANK($C18)),ISBLANK(L19))</formula>
    </cfRule>
  </conditionalFormatting>
  <conditionalFormatting sqref="K20:K27">
    <cfRule type="expression" priority="74" stopIfTrue="1">
      <formula>AND(SUM(#REF!)&gt;0,NOT(ISBLANK(K20)))</formula>
    </cfRule>
    <cfRule type="expression" dxfId="216" priority="75" stopIfTrue="1">
      <formula>SUM(#REF!)&gt;0</formula>
    </cfRule>
  </conditionalFormatting>
  <conditionalFormatting sqref="N20:N27">
    <cfRule type="expression" dxfId="215" priority="73" stopIfTrue="1">
      <formula>AND(NOT(ISBLANK(#REF!)),ISBLANK(N20))</formula>
    </cfRule>
  </conditionalFormatting>
  <conditionalFormatting sqref="K28">
    <cfRule type="expression" priority="71" stopIfTrue="1">
      <formula>AND(SUM(#REF!)&gt;0,NOT(ISBLANK(K28)))</formula>
    </cfRule>
    <cfRule type="expression" dxfId="214" priority="72" stopIfTrue="1">
      <formula>SUM(#REF!)&gt;0</formula>
    </cfRule>
  </conditionalFormatting>
  <conditionalFormatting sqref="K28">
    <cfRule type="expression" priority="69" stopIfTrue="1">
      <formula>AND(SUM(#REF!)&gt;0,NOT(ISBLANK(K28)))</formula>
    </cfRule>
    <cfRule type="expression" dxfId="213" priority="70" stopIfTrue="1">
      <formula>SUM(#REF!)&gt;0</formula>
    </cfRule>
  </conditionalFormatting>
  <conditionalFormatting sqref="N28">
    <cfRule type="expression" dxfId="212" priority="68" stopIfTrue="1">
      <formula>AND(NOT(ISBLANK(#REF!)),ISBLANK(N28))</formula>
    </cfRule>
  </conditionalFormatting>
  <conditionalFormatting sqref="K29:K38">
    <cfRule type="expression" priority="66" stopIfTrue="1">
      <formula>AND(SUM(#REF!)&gt;0,NOT(ISBLANK(K29)))</formula>
    </cfRule>
    <cfRule type="expression" dxfId="211" priority="67" stopIfTrue="1">
      <formula>SUM(#REF!)&gt;0</formula>
    </cfRule>
  </conditionalFormatting>
  <conditionalFormatting sqref="K29:K38">
    <cfRule type="expression" priority="64" stopIfTrue="1">
      <formula>AND(SUM(#REF!)&gt;0,NOT(ISBLANK(K29)))</formula>
    </cfRule>
    <cfRule type="expression" dxfId="210" priority="65" stopIfTrue="1">
      <formula>SUM(#REF!)&gt;0</formula>
    </cfRule>
  </conditionalFormatting>
  <conditionalFormatting sqref="L31 L36 L34 L38">
    <cfRule type="expression" dxfId="209" priority="62" stopIfTrue="1">
      <formula>AND(NOT(ISBLANK(#REF!)),ISBLANK(L31))</formula>
    </cfRule>
  </conditionalFormatting>
  <conditionalFormatting sqref="L31 L36 L34 L38">
    <cfRule type="expression" dxfId="208" priority="63" stopIfTrue="1">
      <formula>AND(NOT(ISBLANK(#REF!)),ISBLANK(L31))</formula>
    </cfRule>
  </conditionalFormatting>
  <conditionalFormatting sqref="N29:N38">
    <cfRule type="expression" dxfId="207" priority="61" stopIfTrue="1">
      <formula>AND(NOT(ISBLANK(#REF!)),ISBLANK(N29))</formula>
    </cfRule>
  </conditionalFormatting>
  <conditionalFormatting sqref="J28:K28 K29:K38">
    <cfRule type="expression" priority="124" stopIfTrue="1">
      <formula>AND(SUM(#REF!)&gt;0,NOT(ISBLANK(J28)))</formula>
    </cfRule>
    <cfRule type="expression" dxfId="206" priority="125" stopIfTrue="1">
      <formula>SUM(#REF!)&gt;0</formula>
    </cfRule>
  </conditionalFormatting>
  <conditionalFormatting sqref="M29:M38">
    <cfRule type="expression" dxfId="205" priority="126" stopIfTrue="1">
      <formula>AND(NOT(ISBLANK(#REF!)),ISBLANK(M29))</formula>
    </cfRule>
  </conditionalFormatting>
  <conditionalFormatting sqref="J29:K38">
    <cfRule type="expression" priority="127" stopIfTrue="1">
      <formula>AND(SUM(#REF!)&gt;0,NOT(ISBLANK(J29)))</formula>
    </cfRule>
    <cfRule type="expression" dxfId="204" priority="128" stopIfTrue="1">
      <formula>SUM(#REF!)&gt;0</formula>
    </cfRule>
  </conditionalFormatting>
  <conditionalFormatting sqref="N14">
    <cfRule type="expression" dxfId="203" priority="60" stopIfTrue="1">
      <formula>AND(NOT(ISBLANK(#REF!)),ISBLANK(N14))</formula>
    </cfRule>
  </conditionalFormatting>
  <conditionalFormatting sqref="L26:M26">
    <cfRule type="expression" dxfId="202" priority="129" stopIfTrue="1">
      <formula>AND(NOT(ISBLANK($C20)),ISBLANK(L26))</formula>
    </cfRule>
  </conditionalFormatting>
  <conditionalFormatting sqref="M21">
    <cfRule type="expression" dxfId="201" priority="59" stopIfTrue="1">
      <formula>AND(NOT(ISBLANK($C20)),ISBLANK(M21))</formula>
    </cfRule>
  </conditionalFormatting>
  <conditionalFormatting sqref="M22">
    <cfRule type="expression" dxfId="200" priority="58" stopIfTrue="1">
      <formula>AND(NOT(ISBLANK($C21)),ISBLANK(M22))</formula>
    </cfRule>
  </conditionalFormatting>
  <conditionalFormatting sqref="M26">
    <cfRule type="expression" dxfId="199" priority="57" stopIfTrue="1">
      <formula>AND(NOT(ISBLANK($C25)),ISBLANK(M26))</formula>
    </cfRule>
  </conditionalFormatting>
  <conditionalFormatting sqref="M38">
    <cfRule type="expression" dxfId="198" priority="56" stopIfTrue="1">
      <formula>AND(NOT(ISBLANK($C39)),ISBLANK(M38))</formula>
    </cfRule>
  </conditionalFormatting>
  <conditionalFormatting sqref="M37">
    <cfRule type="expression" dxfId="197" priority="130" stopIfTrue="1">
      <formula>AND(NOT(ISBLANK($C42)),ISBLANK(M37))</formula>
    </cfRule>
  </conditionalFormatting>
  <conditionalFormatting sqref="M33:M36 M30:M31">
    <cfRule type="expression" dxfId="196" priority="131" stopIfTrue="1">
      <formula>AND(NOT(ISBLANK($C39)),ISBLANK(M30))</formula>
    </cfRule>
  </conditionalFormatting>
  <conditionalFormatting sqref="M32:M37">
    <cfRule type="expression" dxfId="195" priority="55" stopIfTrue="1">
      <formula>AND(NOT(ISBLANK($C39)),ISBLANK(M32))</formula>
    </cfRule>
  </conditionalFormatting>
  <conditionalFormatting sqref="F35">
    <cfRule type="expression" dxfId="194" priority="54" stopIfTrue="1">
      <formula>ISBLANK(F35)</formula>
    </cfRule>
  </conditionalFormatting>
  <conditionalFormatting sqref="F36">
    <cfRule type="expression" dxfId="193" priority="53" stopIfTrue="1">
      <formula>ISBLANK(F36)</formula>
    </cfRule>
  </conditionalFormatting>
  <conditionalFormatting sqref="F37">
    <cfRule type="expression" dxfId="192" priority="52" stopIfTrue="1">
      <formula>ISBLANK(F37)</formula>
    </cfRule>
  </conditionalFormatting>
  <conditionalFormatting sqref="F38">
    <cfRule type="expression" dxfId="191" priority="51" stopIfTrue="1">
      <formula>ISBLANK(F38)</formula>
    </cfRule>
  </conditionalFormatting>
  <conditionalFormatting sqref="M38">
    <cfRule type="expression" dxfId="190" priority="50" stopIfTrue="1">
      <formula>AND(NOT(ISBLANK($C43)),ISBLANK(M38))</formula>
    </cfRule>
  </conditionalFormatting>
  <conditionalFormatting sqref="M38">
    <cfRule type="expression" dxfId="189" priority="49" stopIfTrue="1">
      <formula>AND(NOT(ISBLANK($C45)),ISBLANK(M38))</formula>
    </cfRule>
  </conditionalFormatting>
  <conditionalFormatting sqref="M29">
    <cfRule type="expression" dxfId="188" priority="132" stopIfTrue="1">
      <formula>AND(NOT(ISBLANK(#REF!)),ISBLANK(M29))</formula>
    </cfRule>
  </conditionalFormatting>
  <conditionalFormatting sqref="M18">
    <cfRule type="expression" dxfId="187" priority="48" stopIfTrue="1">
      <formula>AND(NOT(ISBLANK($C17)),ISBLANK(M18))</formula>
    </cfRule>
  </conditionalFormatting>
  <conditionalFormatting sqref="M18">
    <cfRule type="expression" dxfId="186" priority="47" stopIfTrue="1">
      <formula>AND(NOT(ISBLANK(#REF!)),ISBLANK(M18))</formula>
    </cfRule>
  </conditionalFormatting>
  <conditionalFormatting sqref="M21">
    <cfRule type="expression" dxfId="185" priority="46" stopIfTrue="1">
      <formula>AND(NOT(ISBLANK(#REF!)),ISBLANK(M21))</formula>
    </cfRule>
  </conditionalFormatting>
  <conditionalFormatting sqref="N18">
    <cfRule type="expression" dxfId="184" priority="45" stopIfTrue="1">
      <formula>AND(NOT(ISBLANK(#REF!)),ISBLANK(N18))</formula>
    </cfRule>
  </conditionalFormatting>
  <conditionalFormatting sqref="L17">
    <cfRule type="expression" dxfId="183" priority="44" stopIfTrue="1">
      <formula>AND(NOT(ISBLANK($C16)),ISBLANK(L17))</formula>
    </cfRule>
  </conditionalFormatting>
  <conditionalFormatting sqref="L22">
    <cfRule type="expression" dxfId="182" priority="43" stopIfTrue="1">
      <formula>AND(NOT(ISBLANK($C21)),ISBLANK(L22))</formula>
    </cfRule>
  </conditionalFormatting>
  <conditionalFormatting sqref="L22">
    <cfRule type="expression" dxfId="181" priority="42" stopIfTrue="1">
      <formula>AND(NOT(ISBLANK($C21)),ISBLANK(L22))</formula>
    </cfRule>
  </conditionalFormatting>
  <conditionalFormatting sqref="L25">
    <cfRule type="expression" dxfId="180" priority="41" stopIfTrue="1">
      <formula>AND(NOT(ISBLANK($C24)),ISBLANK(L25))</formula>
    </cfRule>
  </conditionalFormatting>
  <conditionalFormatting sqref="L26">
    <cfRule type="expression" dxfId="179" priority="40" stopIfTrue="1">
      <formula>AND(NOT(ISBLANK($C25)),ISBLANK(L26))</formula>
    </cfRule>
  </conditionalFormatting>
  <conditionalFormatting sqref="L26">
    <cfRule type="expression" dxfId="178" priority="39" stopIfTrue="1">
      <formula>AND(NOT(ISBLANK($C25)),ISBLANK(L26))</formula>
    </cfRule>
  </conditionalFormatting>
  <conditionalFormatting sqref="L28">
    <cfRule type="expression" dxfId="177" priority="37" stopIfTrue="1">
      <formula>AND(NOT(ISBLANK(#REF!)),ISBLANK(L28))</formula>
    </cfRule>
  </conditionalFormatting>
  <conditionalFormatting sqref="L28">
    <cfRule type="expression" dxfId="176" priority="38" stopIfTrue="1">
      <formula>AND(NOT(ISBLANK($C22)),ISBLANK(L28))</formula>
    </cfRule>
  </conditionalFormatting>
  <conditionalFormatting sqref="L28">
    <cfRule type="expression" dxfId="175" priority="36" stopIfTrue="1">
      <formula>AND(NOT(ISBLANK($C27)),ISBLANK(L28))</formula>
    </cfRule>
  </conditionalFormatting>
  <conditionalFormatting sqref="L28">
    <cfRule type="expression" dxfId="174" priority="35" stopIfTrue="1">
      <formula>AND(NOT(ISBLANK($C27)),ISBLANK(L28))</formula>
    </cfRule>
  </conditionalFormatting>
  <conditionalFormatting sqref="L29">
    <cfRule type="expression" dxfId="173" priority="33" stopIfTrue="1">
      <formula>AND(NOT(ISBLANK(#REF!)),ISBLANK(L29))</formula>
    </cfRule>
  </conditionalFormatting>
  <conditionalFormatting sqref="L29">
    <cfRule type="expression" dxfId="172" priority="34" stopIfTrue="1">
      <formula>AND(NOT(ISBLANK($C23)),ISBLANK(L29))</formula>
    </cfRule>
  </conditionalFormatting>
  <conditionalFormatting sqref="L29">
    <cfRule type="expression" dxfId="171" priority="32" stopIfTrue="1">
      <formula>AND(NOT(ISBLANK($C28)),ISBLANK(L29))</formula>
    </cfRule>
  </conditionalFormatting>
  <conditionalFormatting sqref="L29">
    <cfRule type="expression" dxfId="170" priority="31" stopIfTrue="1">
      <formula>AND(NOT(ISBLANK($C28)),ISBLANK(L29))</formula>
    </cfRule>
  </conditionalFormatting>
  <conditionalFormatting sqref="L32">
    <cfRule type="expression" dxfId="169" priority="29" stopIfTrue="1">
      <formula>AND(NOT(ISBLANK(#REF!)),ISBLANK(L32))</formula>
    </cfRule>
  </conditionalFormatting>
  <conditionalFormatting sqref="L32">
    <cfRule type="expression" dxfId="168" priority="30" stopIfTrue="1">
      <formula>AND(NOT(ISBLANK($C26)),ISBLANK(L32))</formula>
    </cfRule>
  </conditionalFormatting>
  <conditionalFormatting sqref="L32">
    <cfRule type="expression" dxfId="167" priority="28" stopIfTrue="1">
      <formula>AND(NOT(ISBLANK($C31)),ISBLANK(L32))</formula>
    </cfRule>
  </conditionalFormatting>
  <conditionalFormatting sqref="L32">
    <cfRule type="expression" dxfId="166" priority="27" stopIfTrue="1">
      <formula>AND(NOT(ISBLANK($C31)),ISBLANK(L32))</formula>
    </cfRule>
  </conditionalFormatting>
  <conditionalFormatting sqref="L35">
    <cfRule type="expression" dxfId="165" priority="25" stopIfTrue="1">
      <formula>AND(NOT(ISBLANK($C34)),ISBLANK(L35))</formula>
    </cfRule>
  </conditionalFormatting>
  <conditionalFormatting sqref="L35">
    <cfRule type="expression" dxfId="164" priority="26" stopIfTrue="1">
      <formula>AND(NOT(ISBLANK(#REF!)),ISBLANK(L35))</formula>
    </cfRule>
  </conditionalFormatting>
  <conditionalFormatting sqref="L35">
    <cfRule type="expression" dxfId="163" priority="24" stopIfTrue="1">
      <formula>AND(NOT(ISBLANK($C34)),ISBLANK(L35))</formula>
    </cfRule>
  </conditionalFormatting>
  <conditionalFormatting sqref="L13">
    <cfRule type="expression" dxfId="162" priority="23" stopIfTrue="1">
      <formula>AND(NOT(ISBLANK(#REF!)),ISBLANK(L13))</formula>
    </cfRule>
  </conditionalFormatting>
  <conditionalFormatting sqref="L24">
    <cfRule type="expression" dxfId="161" priority="21" stopIfTrue="1">
      <formula>AND(NOT(ISBLANK(#REF!)),ISBLANK(L24))</formula>
    </cfRule>
  </conditionalFormatting>
  <conditionalFormatting sqref="L24">
    <cfRule type="expression" dxfId="160" priority="22" stopIfTrue="1">
      <formula>AND(NOT(ISBLANK(#REF!)),ISBLANK(L24))</formula>
    </cfRule>
  </conditionalFormatting>
  <conditionalFormatting sqref="L24">
    <cfRule type="expression" dxfId="159" priority="20" stopIfTrue="1">
      <formula>AND(NOT(ISBLANK(#REF!)),ISBLANK(L24))</formula>
    </cfRule>
  </conditionalFormatting>
  <conditionalFormatting sqref="L30">
    <cfRule type="expression" dxfId="158" priority="18" stopIfTrue="1">
      <formula>AND(NOT(ISBLANK(#REF!)),ISBLANK(L30))</formula>
    </cfRule>
  </conditionalFormatting>
  <conditionalFormatting sqref="L30">
    <cfRule type="expression" dxfId="157" priority="19" stopIfTrue="1">
      <formula>AND(NOT(ISBLANK(#REF!)),ISBLANK(L30))</formula>
    </cfRule>
  </conditionalFormatting>
  <conditionalFormatting sqref="L30">
    <cfRule type="expression" dxfId="156" priority="17" stopIfTrue="1">
      <formula>AND(NOT(ISBLANK(#REF!)),ISBLANK(L30))</formula>
    </cfRule>
  </conditionalFormatting>
  <conditionalFormatting sqref="L33">
    <cfRule type="expression" dxfId="155" priority="15" stopIfTrue="1">
      <formula>AND(NOT(ISBLANK(#REF!)),ISBLANK(L33))</formula>
    </cfRule>
  </conditionalFormatting>
  <conditionalFormatting sqref="L33">
    <cfRule type="expression" dxfId="154" priority="16" stopIfTrue="1">
      <formula>AND(NOT(ISBLANK($C27)),ISBLANK(L33))</formula>
    </cfRule>
  </conditionalFormatting>
  <conditionalFormatting sqref="L33">
    <cfRule type="expression" dxfId="153" priority="14" stopIfTrue="1">
      <formula>AND(NOT(ISBLANK($C32)),ISBLANK(L33))</formula>
    </cfRule>
  </conditionalFormatting>
  <conditionalFormatting sqref="L33">
    <cfRule type="expression" dxfId="152" priority="13" stopIfTrue="1">
      <formula>AND(NOT(ISBLANK($C32)),ISBLANK(L33))</formula>
    </cfRule>
  </conditionalFormatting>
  <conditionalFormatting sqref="L37">
    <cfRule type="expression" dxfId="151" priority="11" stopIfTrue="1">
      <formula>AND(NOT(ISBLANK($C36)),ISBLANK(L37))</formula>
    </cfRule>
  </conditionalFormatting>
  <conditionalFormatting sqref="L37">
    <cfRule type="expression" dxfId="150" priority="12" stopIfTrue="1">
      <formula>AND(NOT(ISBLANK(#REF!)),ISBLANK(L37))</formula>
    </cfRule>
  </conditionalFormatting>
  <conditionalFormatting sqref="L37">
    <cfRule type="expression" dxfId="149" priority="10" stopIfTrue="1">
      <formula>AND(NOT(ISBLANK($C36)),ISBLANK(L37))</formula>
    </cfRule>
  </conditionalFormatting>
  <conditionalFormatting sqref="L15">
    <cfRule type="expression" dxfId="148" priority="8" stopIfTrue="1">
      <formula>AND(NOT(ISBLANK(#REF!)),ISBLANK(L15))</formula>
    </cfRule>
  </conditionalFormatting>
  <conditionalFormatting sqref="L15">
    <cfRule type="expression" dxfId="147" priority="9" stopIfTrue="1">
      <formula>AND(NOT(ISBLANK(#REF!)),ISBLANK(L15))</formula>
    </cfRule>
  </conditionalFormatting>
  <conditionalFormatting sqref="L15">
    <cfRule type="expression" dxfId="146" priority="7" stopIfTrue="1">
      <formula>AND(NOT(ISBLANK(#REF!)),ISBLANK(L15))</formula>
    </cfRule>
  </conditionalFormatting>
  <conditionalFormatting sqref="L20">
    <cfRule type="expression" dxfId="145" priority="5" stopIfTrue="1">
      <formula>AND(NOT(ISBLANK(#REF!)),ISBLANK(L20))</formula>
    </cfRule>
  </conditionalFormatting>
  <conditionalFormatting sqref="L20">
    <cfRule type="expression" dxfId="144" priority="6" stopIfTrue="1">
      <formula>AND(NOT(ISBLANK(#REF!)),ISBLANK(L20))</formula>
    </cfRule>
  </conditionalFormatting>
  <conditionalFormatting sqref="L20">
    <cfRule type="expression" dxfId="143" priority="4" stopIfTrue="1">
      <formula>AND(NOT(ISBLANK(#REF!)),ISBLANK(L20))</formula>
    </cfRule>
  </conditionalFormatting>
  <conditionalFormatting sqref="L23">
    <cfRule type="expression" dxfId="142" priority="2" stopIfTrue="1">
      <formula>AND(NOT(ISBLANK(#REF!)),ISBLANK(L23))</formula>
    </cfRule>
  </conditionalFormatting>
  <conditionalFormatting sqref="L23">
    <cfRule type="expression" dxfId="141" priority="3" stopIfTrue="1">
      <formula>AND(NOT(ISBLANK(#REF!)),ISBLANK(L23))</formula>
    </cfRule>
  </conditionalFormatting>
  <conditionalFormatting sqref="L23">
    <cfRule type="expression" dxfId="140" priority="1" stopIfTrue="1">
      <formula>AND(NOT(ISBLANK(#REF!)),ISBLANK(L23))</formula>
    </cfRule>
  </conditionalFormatting>
  <dataValidations count="3">
    <dataValidation type="list" allowBlank="1" showInputMessage="1" showErrorMessage="1" sqref="B12:B38">
      <formula1>$B$42:$B$46</formula1>
    </dataValidation>
    <dataValidation type="list" allowBlank="1" showInputMessage="1" showErrorMessage="1" sqref="B1:E1">
      <formula1>#REF!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347" bestFit="1" customWidth="1"/>
    <col min="2" max="2" width="10.42578125" style="347" customWidth="1"/>
    <col min="3" max="6" width="15.7109375" style="347" customWidth="1"/>
    <col min="7" max="7" width="8.42578125" style="347" customWidth="1"/>
    <col min="8" max="8" width="9" style="347" customWidth="1"/>
    <col min="9" max="9" width="11.7109375" style="347" bestFit="1" customWidth="1"/>
    <col min="10" max="10" width="3" style="347" customWidth="1"/>
    <col min="11" max="11" width="32.140625" style="347" customWidth="1"/>
    <col min="12" max="12" width="66.42578125" style="347" customWidth="1"/>
    <col min="13" max="14" width="27.42578125" style="347" customWidth="1"/>
    <col min="15" max="15" width="9.140625" style="347"/>
    <col min="16" max="18" width="9.140625" style="347" customWidth="1" outlineLevel="1"/>
    <col min="19" max="19" width="10.42578125" style="347" customWidth="1" outlineLevel="1"/>
    <col min="20" max="28" width="9.140625" style="347"/>
  </cols>
  <sheetData>
    <row r="1" spans="1:28" ht="36.75" customHeight="1" x14ac:dyDescent="0.2">
      <c r="A1" s="2" t="s">
        <v>0</v>
      </c>
      <c r="B1" s="142" t="s">
        <v>1</v>
      </c>
      <c r="C1" s="143"/>
      <c r="D1" s="143"/>
      <c r="E1" s="144"/>
      <c r="F1" s="345"/>
      <c r="G1" s="345"/>
      <c r="H1" s="345"/>
      <c r="I1" s="345"/>
      <c r="J1" s="345"/>
      <c r="K1" s="345"/>
      <c r="L1" s="346"/>
      <c r="M1" s="3"/>
      <c r="N1" s="4"/>
    </row>
    <row r="2" spans="1:28" x14ac:dyDescent="0.2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50"/>
    </row>
    <row r="3" spans="1:28" ht="36.75" customHeight="1" x14ac:dyDescent="0.2">
      <c r="A3" s="9" t="s">
        <v>2</v>
      </c>
      <c r="B3" s="142" t="s">
        <v>218</v>
      </c>
      <c r="C3" s="143"/>
      <c r="D3" s="143"/>
      <c r="E3" s="144"/>
      <c r="F3" s="10"/>
      <c r="G3" s="10"/>
      <c r="H3" s="10"/>
      <c r="I3" s="10"/>
      <c r="J3" s="10"/>
      <c r="K3" s="10"/>
      <c r="L3" s="349"/>
      <c r="M3" s="349"/>
      <c r="N3" s="350"/>
    </row>
    <row r="4" spans="1:28" x14ac:dyDescent="0.2">
      <c r="A4" s="348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50"/>
    </row>
    <row r="5" spans="1:28" ht="36" customHeight="1" x14ac:dyDescent="0.2">
      <c r="A5" s="11" t="s">
        <v>3</v>
      </c>
      <c r="B5" s="12" t="s">
        <v>4</v>
      </c>
      <c r="C5" s="48">
        <v>44604</v>
      </c>
      <c r="D5" s="12" t="s">
        <v>5</v>
      </c>
      <c r="E5" s="48">
        <v>44631</v>
      </c>
      <c r="F5" s="13"/>
      <c r="G5" s="14"/>
      <c r="H5" s="15"/>
      <c r="I5" s="15"/>
      <c r="J5" s="15"/>
      <c r="K5" s="15"/>
      <c r="L5" s="349"/>
      <c r="M5" s="349"/>
      <c r="N5" s="350"/>
    </row>
    <row r="6" spans="1:28" x14ac:dyDescent="0.2">
      <c r="A6" s="348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1:28" x14ac:dyDescent="0.2">
      <c r="A7" s="348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</row>
    <row r="8" spans="1:28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351" t="s">
        <v>13</v>
      </c>
      <c r="M8" s="18" t="s">
        <v>14</v>
      </c>
      <c r="N8" s="18" t="s">
        <v>15</v>
      </c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</row>
    <row r="9" spans="1:28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353" t="s">
        <v>21</v>
      </c>
      <c r="M9" s="148"/>
      <c r="N9" s="149" t="s">
        <v>22</v>
      </c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</row>
    <row r="10" spans="1:28" x14ac:dyDescent="0.2">
      <c r="A10" s="150" t="s">
        <v>23</v>
      </c>
      <c r="B10" s="197" t="s">
        <v>24</v>
      </c>
      <c r="C10" s="197" t="s">
        <v>25</v>
      </c>
      <c r="D10" s="197" t="s">
        <v>25</v>
      </c>
      <c r="E10" s="197" t="s">
        <v>25</v>
      </c>
      <c r="F10" s="197" t="s">
        <v>25</v>
      </c>
      <c r="G10" s="26" t="s">
        <v>26</v>
      </c>
      <c r="H10" s="26" t="s">
        <v>27</v>
      </c>
      <c r="I10" s="26" t="s">
        <v>28</v>
      </c>
      <c r="J10" s="26"/>
      <c r="K10" s="151" t="s">
        <v>29</v>
      </c>
      <c r="L10" s="354"/>
      <c r="M10" s="355"/>
      <c r="N10" s="356"/>
    </row>
    <row r="11" spans="1:28" ht="0.75" customHeight="1" x14ac:dyDescent="0.2">
      <c r="A11" s="357"/>
      <c r="B11" s="197"/>
      <c r="C11" s="197"/>
      <c r="D11" s="197"/>
      <c r="E11" s="197"/>
      <c r="F11" s="197"/>
      <c r="G11" s="26"/>
      <c r="H11" s="26"/>
      <c r="I11" s="26"/>
      <c r="J11" s="26"/>
      <c r="K11" s="26"/>
      <c r="L11" s="354"/>
      <c r="M11" s="355"/>
      <c r="N11" s="355"/>
    </row>
    <row r="12" spans="1:28" ht="21.6" customHeight="1" x14ac:dyDescent="0.2">
      <c r="A12" s="116">
        <v>44621</v>
      </c>
      <c r="B12" s="117" t="s">
        <v>39</v>
      </c>
      <c r="C12" s="118">
        <v>12.2</v>
      </c>
      <c r="D12" s="358">
        <v>2.0299999999999998</v>
      </c>
      <c r="E12" s="118"/>
      <c r="F12" s="152">
        <v>10.17</v>
      </c>
      <c r="G12" s="49">
        <v>595</v>
      </c>
      <c r="H12" s="49">
        <v>4001</v>
      </c>
      <c r="I12" s="49"/>
      <c r="J12" s="359"/>
      <c r="K12" s="360" t="s">
        <v>212</v>
      </c>
      <c r="L12" s="361" t="s">
        <v>213</v>
      </c>
      <c r="M12" s="361" t="s">
        <v>32</v>
      </c>
      <c r="N12" s="361" t="s">
        <v>214</v>
      </c>
    </row>
    <row r="13" spans="1:28" s="363" customFormat="1" ht="47.1" customHeight="1" x14ac:dyDescent="0.2">
      <c r="A13" s="116">
        <v>44623</v>
      </c>
      <c r="B13" s="117" t="s">
        <v>39</v>
      </c>
      <c r="C13" s="118">
        <v>13.98</v>
      </c>
      <c r="D13" s="358">
        <v>2.33</v>
      </c>
      <c r="E13" s="118"/>
      <c r="F13" s="152">
        <v>11.65</v>
      </c>
      <c r="G13" s="49">
        <v>611</v>
      </c>
      <c r="H13" s="49">
        <v>4014</v>
      </c>
      <c r="I13" s="49">
        <v>61123</v>
      </c>
      <c r="J13" s="359"/>
      <c r="K13" s="360" t="s">
        <v>212</v>
      </c>
      <c r="L13" s="362" t="s">
        <v>215</v>
      </c>
      <c r="M13" s="361" t="s">
        <v>32</v>
      </c>
      <c r="N13" s="361" t="s">
        <v>214</v>
      </c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</row>
    <row r="14" spans="1:28" s="363" customFormat="1" ht="47.1" customHeight="1" x14ac:dyDescent="0.2">
      <c r="A14" s="116">
        <v>44623</v>
      </c>
      <c r="B14" s="117"/>
      <c r="C14" s="118"/>
      <c r="D14" s="358"/>
      <c r="E14" s="118"/>
      <c r="F14" s="152"/>
      <c r="G14" s="49">
        <v>611</v>
      </c>
      <c r="H14" s="49">
        <v>4014</v>
      </c>
      <c r="I14" s="49">
        <v>61122</v>
      </c>
      <c r="J14" s="359"/>
      <c r="K14" s="360" t="s">
        <v>212</v>
      </c>
      <c r="L14" s="362" t="s">
        <v>216</v>
      </c>
      <c r="M14" s="361" t="s">
        <v>32</v>
      </c>
      <c r="N14" s="361" t="s">
        <v>214</v>
      </c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</row>
    <row r="15" spans="1:28" ht="21.6" customHeight="1" x14ac:dyDescent="0.2">
      <c r="A15" s="116">
        <v>44624</v>
      </c>
      <c r="B15" s="117" t="s">
        <v>39</v>
      </c>
      <c r="C15" s="118">
        <v>24.75</v>
      </c>
      <c r="D15" s="358">
        <f>SUM(1.66+2.48)</f>
        <v>4.1399999999999997</v>
      </c>
      <c r="E15" s="118"/>
      <c r="F15" s="152">
        <f>SUM(12.35+8.26)</f>
        <v>20.61</v>
      </c>
      <c r="G15" s="49">
        <v>595</v>
      </c>
      <c r="H15" s="49">
        <v>4001</v>
      </c>
      <c r="I15" s="49"/>
      <c r="J15" s="359"/>
      <c r="K15" s="360" t="s">
        <v>212</v>
      </c>
      <c r="L15" s="361" t="s">
        <v>217</v>
      </c>
      <c r="M15" s="361" t="s">
        <v>32</v>
      </c>
      <c r="N15" s="361" t="s">
        <v>214</v>
      </c>
    </row>
    <row r="16" spans="1:28" ht="21.6" customHeight="1" x14ac:dyDescent="0.2">
      <c r="A16" s="116"/>
      <c r="B16" s="117" t="s">
        <v>39</v>
      </c>
      <c r="C16" s="118"/>
      <c r="D16" s="358"/>
      <c r="E16" s="118"/>
      <c r="F16" s="152"/>
      <c r="G16" s="364"/>
      <c r="H16" s="364"/>
      <c r="I16" s="364"/>
      <c r="J16" s="359"/>
      <c r="K16" s="360"/>
      <c r="L16" s="361"/>
      <c r="M16" s="361"/>
      <c r="N16" s="361"/>
    </row>
    <row r="17" spans="1:14" ht="21.6" customHeight="1" thickBot="1" x14ac:dyDescent="0.25">
      <c r="A17" s="365"/>
      <c r="B17" s="366"/>
      <c r="C17" s="367"/>
      <c r="D17" s="368"/>
      <c r="E17" s="367"/>
      <c r="F17" s="368"/>
      <c r="G17" s="364"/>
      <c r="H17" s="364"/>
      <c r="I17" s="364"/>
      <c r="J17" s="369"/>
      <c r="K17" s="360"/>
      <c r="L17" s="370"/>
      <c r="M17" s="371"/>
      <c r="N17" s="371"/>
    </row>
    <row r="18" spans="1:14" ht="20.100000000000001" customHeight="1" thickBot="1" x14ac:dyDescent="0.25">
      <c r="A18" s="372"/>
      <c r="B18" s="373"/>
      <c r="C18" s="374">
        <f>SUM(C12:C16)</f>
        <v>50.93</v>
      </c>
      <c r="D18" s="374"/>
      <c r="E18" s="374"/>
      <c r="F18" s="374"/>
      <c r="G18" s="375"/>
      <c r="H18" s="375"/>
      <c r="I18" s="375"/>
      <c r="J18" s="376"/>
      <c r="K18" s="376"/>
      <c r="L18" s="377"/>
      <c r="M18" s="378"/>
      <c r="N18" s="379"/>
    </row>
    <row r="20" spans="1:14" x14ac:dyDescent="0.2">
      <c r="B20" s="134" t="s">
        <v>35</v>
      </c>
      <c r="C20" s="136"/>
    </row>
    <row r="21" spans="1:14" x14ac:dyDescent="0.2">
      <c r="B21" s="380" t="s">
        <v>36</v>
      </c>
      <c r="C21" s="381" t="s">
        <v>37</v>
      </c>
    </row>
    <row r="22" spans="1:14" x14ac:dyDescent="0.2">
      <c r="B22" s="380" t="s">
        <v>31</v>
      </c>
      <c r="C22" s="381" t="s">
        <v>38</v>
      </c>
    </row>
    <row r="23" spans="1:14" x14ac:dyDescent="0.2">
      <c r="B23" s="380" t="s">
        <v>39</v>
      </c>
      <c r="C23" s="381" t="s">
        <v>40</v>
      </c>
    </row>
    <row r="24" spans="1:14" x14ac:dyDescent="0.2">
      <c r="B24" s="355" t="s">
        <v>33</v>
      </c>
      <c r="C24" s="382" t="s">
        <v>41</v>
      </c>
    </row>
    <row r="30" spans="1:14" x14ac:dyDescent="0.2">
      <c r="B30" s="347">
        <f>SUM(14.83+9.92)</f>
        <v>24.75</v>
      </c>
    </row>
  </sheetData>
  <mergeCells count="6">
    <mergeCell ref="B1:E1"/>
    <mergeCell ref="B3:E3"/>
    <mergeCell ref="G8:J8"/>
    <mergeCell ref="G9:J9"/>
    <mergeCell ref="A18:B18"/>
    <mergeCell ref="B20:C20"/>
  </mergeCells>
  <conditionalFormatting sqref="J12:K12 J15:K17">
    <cfRule type="expression" priority="9" stopIfTrue="1">
      <formula>AND(SUM($P12:$T12)&gt;0,NOT(ISBLANK(J12)))</formula>
    </cfRule>
    <cfRule type="expression" dxfId="82" priority="10" stopIfTrue="1">
      <formula>SUM($P12:$T12)&gt;0</formula>
    </cfRule>
  </conditionalFormatting>
  <conditionalFormatting sqref="E5 C5 B1:E1 B3:E3 C12 C15:C17">
    <cfRule type="expression" dxfId="81" priority="11" stopIfTrue="1">
      <formula>ISBLANK(B1)</formula>
    </cfRule>
  </conditionalFormatting>
  <conditionalFormatting sqref="L12 L15:L17">
    <cfRule type="expression" dxfId="80" priority="12" stopIfTrue="1">
      <formula>AND(NOT(ISBLANK($C12)),ISBLANK(L12))</formula>
    </cfRule>
  </conditionalFormatting>
  <conditionalFormatting sqref="B12 B15:B17">
    <cfRule type="expression" dxfId="79" priority="13" stopIfTrue="1">
      <formula>AND(NOT(ISBLANK(C12)),ISBLANK(B12))</formula>
    </cfRule>
  </conditionalFormatting>
  <conditionalFormatting sqref="A12 A15:A17">
    <cfRule type="expression" dxfId="78" priority="14" stopIfTrue="1">
      <formula>AND(NOT(ISBLANK(C12)),ISBLANK(A12))</formula>
    </cfRule>
  </conditionalFormatting>
  <conditionalFormatting sqref="E12 E15:E17">
    <cfRule type="expression" dxfId="77" priority="15" stopIfTrue="1">
      <formula>AND(NOT(ISBLANK(C12)),ISBLANK(E12),B12="S")</formula>
    </cfRule>
  </conditionalFormatting>
  <conditionalFormatting sqref="M12:N12 M15:N17">
    <cfRule type="expression" dxfId="76" priority="16" stopIfTrue="1">
      <formula>AND(NOT(ISBLANK(#REF!)),ISBLANK(M12))</formula>
    </cfRule>
  </conditionalFormatting>
  <conditionalFormatting sqref="J13:K14">
    <cfRule type="expression" priority="1" stopIfTrue="1">
      <formula>AND(SUM($P13:$T13)&gt;0,NOT(ISBLANK(J13)))</formula>
    </cfRule>
    <cfRule type="expression" dxfId="75" priority="2" stopIfTrue="1">
      <formula>SUM($P13:$T13)&gt;0</formula>
    </cfRule>
  </conditionalFormatting>
  <conditionalFormatting sqref="C13:C14">
    <cfRule type="expression" dxfId="74" priority="3" stopIfTrue="1">
      <formula>ISBLANK(C13)</formula>
    </cfRule>
  </conditionalFormatting>
  <conditionalFormatting sqref="L13:L14">
    <cfRule type="expression" dxfId="73" priority="4" stopIfTrue="1">
      <formula>AND(NOT(ISBLANK($C13)),ISBLANK(L13))</formula>
    </cfRule>
  </conditionalFormatting>
  <conditionalFormatting sqref="B13:B14">
    <cfRule type="expression" dxfId="72" priority="5" stopIfTrue="1">
      <formula>AND(NOT(ISBLANK(C13)),ISBLANK(B13))</formula>
    </cfRule>
  </conditionalFormatting>
  <conditionalFormatting sqref="A13:A14">
    <cfRule type="expression" dxfId="71" priority="6" stopIfTrue="1">
      <formula>AND(NOT(ISBLANK(C13)),ISBLANK(A13))</formula>
    </cfRule>
  </conditionalFormatting>
  <conditionalFormatting sqref="E13:E14">
    <cfRule type="expression" dxfId="70" priority="7" stopIfTrue="1">
      <formula>AND(NOT(ISBLANK(C13)),ISBLANK(E13),B13="S")</formula>
    </cfRule>
  </conditionalFormatting>
  <conditionalFormatting sqref="M13:N14">
    <cfRule type="expression" dxfId="69" priority="8" stopIfTrue="1">
      <formula>AND(NOT(ISBLANK(#REF!)),ISBLANK(M13))</formula>
    </cfRule>
  </conditionalFormatting>
  <dataValidations count="4">
    <dataValidation type="list" allowBlank="1" showInputMessage="1" showErrorMessage="1" sqref="B12:B17">
      <formula1>$B$21:$B$24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Normal="100" workbookViewId="0">
      <selection activeCell="B4" sqref="B4"/>
    </sheetView>
  </sheetViews>
  <sheetFormatPr defaultColWidth="9.140625" defaultRowHeight="12.75" outlineLevelCol="1" x14ac:dyDescent="0.2"/>
  <cols>
    <col min="1" max="1" width="11.85546875" style="394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customWidth="1"/>
    <col min="10" max="10" width="3" style="5" customWidth="1"/>
    <col min="11" max="11" width="29.5703125" style="5" customWidth="1"/>
    <col min="12" max="12" width="59" style="5" customWidth="1"/>
    <col min="13" max="13" width="33" style="5" customWidth="1"/>
    <col min="14" max="14" width="27.42578125" style="5" customWidth="1"/>
    <col min="15" max="16" width="9.140625" style="5" customWidth="1" outlineLevel="1"/>
    <col min="17" max="16384" width="9.140625" style="5"/>
  </cols>
  <sheetData>
    <row r="1" spans="1:23" ht="36.75" customHeight="1" x14ac:dyDescent="0.2">
      <c r="A1" s="383" t="s">
        <v>0</v>
      </c>
      <c r="B1" s="142" t="s">
        <v>103</v>
      </c>
      <c r="C1" s="143"/>
      <c r="D1" s="143"/>
      <c r="E1" s="144"/>
      <c r="F1" s="1"/>
      <c r="G1" s="1"/>
      <c r="H1" s="1"/>
      <c r="I1" s="1"/>
      <c r="J1" s="1"/>
      <c r="K1" s="1"/>
      <c r="L1" s="3"/>
      <c r="M1" s="3"/>
      <c r="N1" s="4"/>
    </row>
    <row r="2" spans="1:23" x14ac:dyDescent="0.2">
      <c r="A2" s="38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3" ht="36.75" customHeight="1" x14ac:dyDescent="0.2">
      <c r="A3" s="385" t="s">
        <v>2</v>
      </c>
      <c r="B3" s="142" t="s">
        <v>249</v>
      </c>
      <c r="C3" s="143"/>
      <c r="D3" s="143"/>
      <c r="E3" s="144"/>
      <c r="F3" s="10"/>
      <c r="G3" s="10"/>
      <c r="H3" s="10"/>
      <c r="I3" s="10"/>
      <c r="J3" s="10"/>
      <c r="K3" s="10"/>
      <c r="L3" s="145"/>
      <c r="M3" s="7"/>
      <c r="N3" s="8"/>
    </row>
    <row r="4" spans="1:23" x14ac:dyDescent="0.2">
      <c r="A4" s="38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3" ht="36" customHeight="1" x14ac:dyDescent="0.2">
      <c r="A5" s="386" t="s">
        <v>3</v>
      </c>
      <c r="B5" s="12" t="s">
        <v>4</v>
      </c>
      <c r="C5" s="48">
        <v>44604</v>
      </c>
      <c r="D5" s="12" t="s">
        <v>5</v>
      </c>
      <c r="E5" s="146">
        <v>44631</v>
      </c>
      <c r="F5" s="13"/>
      <c r="G5" s="14"/>
      <c r="H5" s="15"/>
      <c r="I5" s="15"/>
      <c r="J5" s="15"/>
      <c r="K5" s="15"/>
      <c r="L5" s="7"/>
      <c r="M5" s="7"/>
      <c r="N5" s="8"/>
    </row>
    <row r="6" spans="1:23" x14ac:dyDescent="0.2">
      <c r="A6" s="38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3" x14ac:dyDescent="0.2">
      <c r="A7" s="38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3" x14ac:dyDescent="0.2">
      <c r="A8" s="38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</row>
    <row r="9" spans="1:23" x14ac:dyDescent="0.2">
      <c r="A9" s="388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21" t="s">
        <v>21</v>
      </c>
      <c r="M9" s="148"/>
      <c r="N9" s="149" t="s">
        <v>22</v>
      </c>
      <c r="O9" s="19"/>
      <c r="P9" s="19"/>
      <c r="Q9" s="19"/>
      <c r="R9" s="19"/>
      <c r="S9" s="19"/>
      <c r="T9" s="19"/>
      <c r="U9" s="19"/>
      <c r="V9" s="19"/>
      <c r="W9" s="19"/>
    </row>
    <row r="10" spans="1:23" x14ac:dyDescent="0.2">
      <c r="A10" s="389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151" t="s">
        <v>29</v>
      </c>
      <c r="L10" s="27"/>
      <c r="M10" s="43"/>
      <c r="N10" s="28"/>
    </row>
    <row r="11" spans="1:23" ht="0.75" customHeight="1" x14ac:dyDescent="0.2">
      <c r="A11" s="390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3" ht="15.75" x14ac:dyDescent="0.25">
      <c r="A12" s="391" t="s">
        <v>219</v>
      </c>
      <c r="B12" s="117" t="s">
        <v>31</v>
      </c>
      <c r="C12" s="31">
        <v>5.2</v>
      </c>
      <c r="D12" s="32"/>
      <c r="E12" s="31"/>
      <c r="F12" s="152">
        <v>5.2</v>
      </c>
      <c r="G12" s="153">
        <v>595</v>
      </c>
      <c r="H12" s="153">
        <v>4001</v>
      </c>
      <c r="I12" s="153"/>
      <c r="J12" s="154"/>
      <c r="K12" s="154" t="s">
        <v>220</v>
      </c>
      <c r="L12" s="155" t="s">
        <v>221</v>
      </c>
      <c r="M12" s="156" t="s">
        <v>222</v>
      </c>
      <c r="N12" s="156" t="s">
        <v>223</v>
      </c>
    </row>
    <row r="13" spans="1:23" ht="15.75" x14ac:dyDescent="0.25">
      <c r="A13" s="391" t="s">
        <v>224</v>
      </c>
      <c r="B13" s="117" t="s">
        <v>39</v>
      </c>
      <c r="C13" s="31">
        <v>12.5</v>
      </c>
      <c r="D13" s="32">
        <f t="shared" ref="D13:D21" si="0">C13/120*20</f>
        <v>2.0833333333333335</v>
      </c>
      <c r="E13" s="31"/>
      <c r="F13" s="152">
        <f t="shared" ref="F13:F21" si="1">C13/120*100</f>
        <v>10.416666666666668</v>
      </c>
      <c r="G13" s="153">
        <v>595</v>
      </c>
      <c r="H13" s="153">
        <v>4020</v>
      </c>
      <c r="I13" s="153"/>
      <c r="J13" s="154"/>
      <c r="K13" s="154" t="s">
        <v>220</v>
      </c>
      <c r="L13" s="155" t="s">
        <v>225</v>
      </c>
      <c r="M13" s="156" t="s">
        <v>32</v>
      </c>
      <c r="N13" s="156" t="s">
        <v>226</v>
      </c>
    </row>
    <row r="14" spans="1:23" ht="15.75" x14ac:dyDescent="0.25">
      <c r="A14" s="391" t="s">
        <v>227</v>
      </c>
      <c r="B14" s="117" t="s">
        <v>39</v>
      </c>
      <c r="C14" s="31">
        <v>32.979999999999997</v>
      </c>
      <c r="D14" s="32">
        <f t="shared" si="0"/>
        <v>5.4966666666666661</v>
      </c>
      <c r="E14" s="31"/>
      <c r="F14" s="152">
        <f t="shared" si="1"/>
        <v>27.483333333333331</v>
      </c>
      <c r="G14" s="392">
        <v>595</v>
      </c>
      <c r="H14" s="392">
        <v>4257</v>
      </c>
      <c r="I14" s="153"/>
      <c r="J14" s="154"/>
      <c r="K14" s="154" t="s">
        <v>220</v>
      </c>
      <c r="L14" s="155" t="s">
        <v>228</v>
      </c>
      <c r="M14" s="156" t="s">
        <v>32</v>
      </c>
      <c r="N14" s="156" t="s">
        <v>229</v>
      </c>
    </row>
    <row r="15" spans="1:23" ht="15.75" x14ac:dyDescent="0.25">
      <c r="A15" s="391" t="s">
        <v>230</v>
      </c>
      <c r="B15" s="117" t="s">
        <v>31</v>
      </c>
      <c r="C15" s="31">
        <v>2.69</v>
      </c>
      <c r="D15" s="32"/>
      <c r="E15" s="31"/>
      <c r="F15" s="152">
        <f>C15</f>
        <v>2.69</v>
      </c>
      <c r="G15" s="392">
        <v>595</v>
      </c>
      <c r="H15" s="392">
        <v>4220</v>
      </c>
      <c r="I15" s="153"/>
      <c r="J15" s="154"/>
      <c r="K15" s="154" t="s">
        <v>220</v>
      </c>
      <c r="L15" s="155" t="s">
        <v>231</v>
      </c>
      <c r="M15" s="156" t="s">
        <v>232</v>
      </c>
      <c r="N15" s="156" t="s">
        <v>233</v>
      </c>
    </row>
    <row r="16" spans="1:23" ht="15.75" x14ac:dyDescent="0.25">
      <c r="A16" s="391" t="s">
        <v>234</v>
      </c>
      <c r="B16" s="117" t="s">
        <v>39</v>
      </c>
      <c r="C16" s="31">
        <v>24</v>
      </c>
      <c r="D16" s="32">
        <f t="shared" si="0"/>
        <v>4</v>
      </c>
      <c r="E16" s="31"/>
      <c r="F16" s="152">
        <f t="shared" si="1"/>
        <v>20</v>
      </c>
      <c r="G16" s="392">
        <v>595</v>
      </c>
      <c r="H16" s="392">
        <v>4020</v>
      </c>
      <c r="I16" s="153"/>
      <c r="J16" s="154"/>
      <c r="K16" s="154" t="s">
        <v>220</v>
      </c>
      <c r="L16" s="155" t="s">
        <v>235</v>
      </c>
      <c r="M16" s="156" t="s">
        <v>236</v>
      </c>
      <c r="N16" s="156" t="s">
        <v>235</v>
      </c>
    </row>
    <row r="17" spans="1:14" ht="15.75" x14ac:dyDescent="0.25">
      <c r="A17" s="391" t="s">
        <v>237</v>
      </c>
      <c r="B17" s="117" t="s">
        <v>39</v>
      </c>
      <c r="C17" s="31">
        <v>72</v>
      </c>
      <c r="D17" s="32">
        <f t="shared" si="0"/>
        <v>12</v>
      </c>
      <c r="E17" s="31"/>
      <c r="F17" s="152">
        <f t="shared" si="1"/>
        <v>60</v>
      </c>
      <c r="G17" s="393">
        <v>595</v>
      </c>
      <c r="H17" s="393">
        <v>1101</v>
      </c>
      <c r="I17" s="153"/>
      <c r="J17" s="154"/>
      <c r="K17" s="154" t="s">
        <v>220</v>
      </c>
      <c r="L17" s="155" t="s">
        <v>238</v>
      </c>
      <c r="M17" s="156" t="s">
        <v>239</v>
      </c>
      <c r="N17" s="156" t="s">
        <v>240</v>
      </c>
    </row>
    <row r="18" spans="1:14" ht="15.75" x14ac:dyDescent="0.25">
      <c r="A18" s="391" t="s">
        <v>241</v>
      </c>
      <c r="B18" s="117" t="s">
        <v>39</v>
      </c>
      <c r="C18" s="31">
        <v>13.98</v>
      </c>
      <c r="D18" s="32">
        <f t="shared" si="0"/>
        <v>2.33</v>
      </c>
      <c r="E18" s="31"/>
      <c r="F18" s="152">
        <f t="shared" si="1"/>
        <v>11.65</v>
      </c>
      <c r="G18" s="392">
        <v>595</v>
      </c>
      <c r="H18" s="392">
        <v>4257</v>
      </c>
      <c r="I18" s="153"/>
      <c r="J18" s="154"/>
      <c r="K18" s="154" t="s">
        <v>220</v>
      </c>
      <c r="L18" s="155" t="s">
        <v>242</v>
      </c>
      <c r="M18" s="156" t="s">
        <v>243</v>
      </c>
      <c r="N18" s="156" t="s">
        <v>229</v>
      </c>
    </row>
    <row r="19" spans="1:14" ht="15.75" x14ac:dyDescent="0.25">
      <c r="A19" s="391" t="s">
        <v>241</v>
      </c>
      <c r="B19" s="117" t="s">
        <v>39</v>
      </c>
      <c r="C19" s="31">
        <v>14.44</v>
      </c>
      <c r="D19" s="32">
        <f t="shared" si="0"/>
        <v>2.4066666666666667</v>
      </c>
      <c r="E19" s="31"/>
      <c r="F19" s="152">
        <f t="shared" si="1"/>
        <v>12.033333333333333</v>
      </c>
      <c r="G19" s="153">
        <v>595</v>
      </c>
      <c r="H19" s="153">
        <v>4001</v>
      </c>
      <c r="I19" s="153"/>
      <c r="J19" s="154"/>
      <c r="K19" s="154" t="s">
        <v>220</v>
      </c>
      <c r="L19" s="155" t="s">
        <v>244</v>
      </c>
      <c r="M19" s="156" t="s">
        <v>32</v>
      </c>
      <c r="N19" s="156" t="s">
        <v>223</v>
      </c>
    </row>
    <row r="20" spans="1:14" ht="15.75" x14ac:dyDescent="0.25">
      <c r="A20" s="391" t="s">
        <v>245</v>
      </c>
      <c r="B20" s="117" t="s">
        <v>39</v>
      </c>
      <c r="C20" s="31">
        <v>35.46</v>
      </c>
      <c r="D20" s="32">
        <f t="shared" si="0"/>
        <v>5.91</v>
      </c>
      <c r="E20" s="31"/>
      <c r="F20" s="152">
        <f t="shared" si="1"/>
        <v>29.549999999999997</v>
      </c>
      <c r="G20" s="392">
        <v>595</v>
      </c>
      <c r="H20" s="392">
        <v>4257</v>
      </c>
      <c r="I20" s="153"/>
      <c r="J20" s="154"/>
      <c r="K20" s="154" t="s">
        <v>220</v>
      </c>
      <c r="L20" s="155" t="s">
        <v>246</v>
      </c>
      <c r="M20" s="156" t="s">
        <v>243</v>
      </c>
      <c r="N20" s="156" t="s">
        <v>229</v>
      </c>
    </row>
    <row r="21" spans="1:14" ht="15.75" x14ac:dyDescent="0.25">
      <c r="A21" s="391" t="s">
        <v>247</v>
      </c>
      <c r="B21" s="117" t="s">
        <v>39</v>
      </c>
      <c r="C21" s="31">
        <v>2.4500000000000002</v>
      </c>
      <c r="D21" s="32">
        <f t="shared" si="0"/>
        <v>0.40833333333333338</v>
      </c>
      <c r="E21" s="31"/>
      <c r="F21" s="152">
        <f t="shared" si="1"/>
        <v>2.041666666666667</v>
      </c>
      <c r="G21" s="153">
        <v>595</v>
      </c>
      <c r="H21" s="153">
        <v>4020</v>
      </c>
      <c r="I21" s="153"/>
      <c r="J21" s="154"/>
      <c r="K21" s="154" t="s">
        <v>220</v>
      </c>
      <c r="L21" s="155" t="s">
        <v>248</v>
      </c>
      <c r="M21" s="156" t="s">
        <v>32</v>
      </c>
      <c r="N21" s="156" t="s">
        <v>226</v>
      </c>
    </row>
    <row r="22" spans="1:14" ht="20.100000000000001" customHeight="1" thickBot="1" x14ac:dyDescent="0.25">
      <c r="A22" s="160" t="s">
        <v>34</v>
      </c>
      <c r="B22" s="161"/>
      <c r="C22" s="39">
        <f>SUM(C12:C21)</f>
        <v>215.7</v>
      </c>
      <c r="D22" s="39">
        <f t="shared" ref="D22:F22" si="2">SUM(D12:D21)</f>
        <v>34.634999999999991</v>
      </c>
      <c r="E22" s="39">
        <f t="shared" si="2"/>
        <v>0</v>
      </c>
      <c r="F22" s="39">
        <f t="shared" si="2"/>
        <v>181.06499999999997</v>
      </c>
      <c r="G22" s="162"/>
      <c r="H22" s="162"/>
      <c r="I22" s="162"/>
      <c r="J22" s="163"/>
      <c r="K22" s="163"/>
      <c r="L22" s="164"/>
      <c r="M22" s="165"/>
      <c r="N22" s="166"/>
    </row>
    <row r="24" spans="1:14" x14ac:dyDescent="0.2">
      <c r="B24" s="134" t="s">
        <v>35</v>
      </c>
      <c r="C24" s="136"/>
    </row>
    <row r="25" spans="1:14" x14ac:dyDescent="0.2">
      <c r="B25" s="41" t="s">
        <v>36</v>
      </c>
      <c r="C25" s="42" t="s">
        <v>37</v>
      </c>
    </row>
    <row r="26" spans="1:14" x14ac:dyDescent="0.2">
      <c r="B26" s="41" t="s">
        <v>31</v>
      </c>
      <c r="C26" s="42" t="s">
        <v>38</v>
      </c>
    </row>
    <row r="27" spans="1:14" x14ac:dyDescent="0.2">
      <c r="B27" s="41" t="s">
        <v>39</v>
      </c>
      <c r="C27" s="42" t="s">
        <v>40</v>
      </c>
    </row>
    <row r="28" spans="1:14" x14ac:dyDescent="0.2">
      <c r="B28" s="41" t="s">
        <v>121</v>
      </c>
      <c r="C28" s="42" t="s">
        <v>122</v>
      </c>
      <c r="F28" s="167"/>
    </row>
    <row r="29" spans="1:14" x14ac:dyDescent="0.2">
      <c r="B29" s="43" t="s">
        <v>33</v>
      </c>
      <c r="C29" s="44" t="s">
        <v>41</v>
      </c>
    </row>
    <row r="34" spans="5:5" x14ac:dyDescent="0.2">
      <c r="E34" s="167"/>
    </row>
  </sheetData>
  <mergeCells count="6">
    <mergeCell ref="B1:E1"/>
    <mergeCell ref="B3:E3"/>
    <mergeCell ref="G8:J8"/>
    <mergeCell ref="G9:J9"/>
    <mergeCell ref="A22:B22"/>
    <mergeCell ref="B24:C24"/>
  </mergeCells>
  <conditionalFormatting sqref="B1:E1 B3:E3 C12:C21">
    <cfRule type="expression" dxfId="68" priority="14" stopIfTrue="1">
      <formula>ISBLANK(B1)</formula>
    </cfRule>
  </conditionalFormatting>
  <conditionalFormatting sqref="B12:B21">
    <cfRule type="expression" dxfId="67" priority="15" stopIfTrue="1">
      <formula>AND(NOT(ISBLANK(C12)),ISBLANK(B12))</formula>
    </cfRule>
  </conditionalFormatting>
  <conditionalFormatting sqref="A12:A19 A21">
    <cfRule type="expression" dxfId="66" priority="16" stopIfTrue="1">
      <formula>AND(NOT(ISBLANK(C12)),ISBLANK(A12))</formula>
    </cfRule>
  </conditionalFormatting>
  <conditionalFormatting sqref="E12:E21">
    <cfRule type="expression" dxfId="65" priority="17" stopIfTrue="1">
      <formula>AND(NOT(ISBLANK(C12)),ISBLANK(E12),B12="S")</formula>
    </cfRule>
  </conditionalFormatting>
  <conditionalFormatting sqref="C5">
    <cfRule type="expression" dxfId="64" priority="13" stopIfTrue="1">
      <formula>ISBLANK(C5)</formula>
    </cfRule>
  </conditionalFormatting>
  <conditionalFormatting sqref="M12:M19 M21">
    <cfRule type="expression" dxfId="63" priority="18" stopIfTrue="1">
      <formula>AND(NOT(ISBLANK(#REF!)),ISBLANK(M12))</formula>
    </cfRule>
  </conditionalFormatting>
  <conditionalFormatting sqref="J12:K21">
    <cfRule type="expression" priority="19" stopIfTrue="1">
      <formula>AND(SUM(#REF!)&gt;0,NOT(ISBLANK(J12)))</formula>
    </cfRule>
    <cfRule type="expression" dxfId="62" priority="20" stopIfTrue="1">
      <formula>SUM(#REF!)&gt;0</formula>
    </cfRule>
  </conditionalFormatting>
  <conditionalFormatting sqref="M12:M19 M21">
    <cfRule type="expression" dxfId="61" priority="21" stopIfTrue="1">
      <formula>AND(NOT(ISBLANK(#REF!)),ISBLANK(M12))</formula>
    </cfRule>
  </conditionalFormatting>
  <conditionalFormatting sqref="N12:N19 N21">
    <cfRule type="expression" dxfId="60" priority="12" stopIfTrue="1">
      <formula>AND(NOT(ISBLANK(#REF!)),ISBLANK(N12))</formula>
    </cfRule>
  </conditionalFormatting>
  <conditionalFormatting sqref="L12:L21">
    <cfRule type="expression" dxfId="59" priority="10" stopIfTrue="1">
      <formula>AND(NOT(ISBLANK(#REF!)),ISBLANK(L12))</formula>
    </cfRule>
  </conditionalFormatting>
  <conditionalFormatting sqref="L12:L21">
    <cfRule type="expression" dxfId="58" priority="11" stopIfTrue="1">
      <formula>AND(NOT(ISBLANK(#REF!)),ISBLANK(L12))</formula>
    </cfRule>
  </conditionalFormatting>
  <conditionalFormatting sqref="J12:K21">
    <cfRule type="expression" priority="22" stopIfTrue="1">
      <formula>AND(SUM($O12:$Q12)&gt;0,NOT(ISBLANK(J12)))</formula>
    </cfRule>
    <cfRule type="expression" dxfId="57" priority="23" stopIfTrue="1">
      <formula>SUM($O12:$Q12)&gt;0</formula>
    </cfRule>
  </conditionalFormatting>
  <conditionalFormatting sqref="N12">
    <cfRule type="expression" dxfId="56" priority="8" stopIfTrue="1">
      <formula>AND(NOT(ISBLANK($C13)),ISBLANK(N12))</formula>
    </cfRule>
  </conditionalFormatting>
  <conditionalFormatting sqref="N12">
    <cfRule type="expression" dxfId="55" priority="9" stopIfTrue="1">
      <formula>AND(NOT(ISBLANK(#REF!)),ISBLANK(N12))</formula>
    </cfRule>
  </conditionalFormatting>
  <conditionalFormatting sqref="N19">
    <cfRule type="expression" dxfId="54" priority="7" stopIfTrue="1">
      <formula>AND(NOT(ISBLANK(#REF!)),ISBLANK(N19))</formula>
    </cfRule>
  </conditionalFormatting>
  <conditionalFormatting sqref="N18">
    <cfRule type="expression" dxfId="53" priority="6" stopIfTrue="1">
      <formula>AND(NOT(ISBLANK(#REF!)),ISBLANK(N18))</formula>
    </cfRule>
  </conditionalFormatting>
  <conditionalFormatting sqref="N19">
    <cfRule type="expression" dxfId="52" priority="24" stopIfTrue="1">
      <formula>AND(NOT(ISBLANK(#REF!)),ISBLANK(N19))</formula>
    </cfRule>
  </conditionalFormatting>
  <conditionalFormatting sqref="N18">
    <cfRule type="expression" dxfId="51" priority="25" stopIfTrue="1">
      <formula>AND(NOT(ISBLANK(#REF!)),ISBLANK(N18))</formula>
    </cfRule>
  </conditionalFormatting>
  <conditionalFormatting sqref="A20">
    <cfRule type="expression" dxfId="50" priority="26" stopIfTrue="1">
      <formula>AND(NOT(ISBLANK(#REF!)),ISBLANK(A20))</formula>
    </cfRule>
  </conditionalFormatting>
  <conditionalFormatting sqref="M20">
    <cfRule type="expression" dxfId="49" priority="3" stopIfTrue="1">
      <formula>AND(NOT(ISBLANK(#REF!)),ISBLANK(M20))</formula>
    </cfRule>
  </conditionalFormatting>
  <conditionalFormatting sqref="M20">
    <cfRule type="expression" dxfId="48" priority="4" stopIfTrue="1">
      <formula>AND(NOT(ISBLANK(#REF!)),ISBLANK(M20))</formula>
    </cfRule>
  </conditionalFormatting>
  <conditionalFormatting sqref="N20">
    <cfRule type="expression" dxfId="47" priority="2" stopIfTrue="1">
      <formula>AND(NOT(ISBLANK(#REF!)),ISBLANK(N20))</formula>
    </cfRule>
  </conditionalFormatting>
  <conditionalFormatting sqref="N20">
    <cfRule type="expression" dxfId="46" priority="1" stopIfTrue="1">
      <formula>AND(NOT(ISBLANK(#REF!)),ISBLANK(N20))</formula>
    </cfRule>
  </conditionalFormatting>
  <conditionalFormatting sqref="N20">
    <cfRule type="expression" dxfId="45" priority="5" stopIfTrue="1">
      <formula>AND(NOT(ISBLANK(#REF!)),ISBLANK(N20))</formula>
    </cfRule>
  </conditionalFormatting>
  <dataValidations count="3">
    <dataValidation type="list" allowBlank="1" showInputMessage="1" showErrorMessage="1" sqref="B12:B21">
      <formula1>$B$25:$B$29</formula1>
    </dataValidation>
    <dataValidation type="list" allowBlank="1" showInputMessage="1" showErrorMessage="1" sqref="B1:E1">
      <formula1>#REF!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8" orientation="landscape" r:id="rId1"/>
  <headerFooter alignWithMargins="0">
    <oddFooter>&amp;L&amp;Z&amp;F&amp;RPrinted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7"/>
  <sheetViews>
    <sheetView showGridLines="0" zoomScale="80" zoomScaleNormal="80" workbookViewId="0">
      <selection activeCell="B5" sqref="B5:E5"/>
    </sheetView>
  </sheetViews>
  <sheetFormatPr defaultColWidth="11.85546875" defaultRowHeight="13.5" customHeight="1" x14ac:dyDescent="0.2"/>
  <cols>
    <col min="1" max="1" width="11.85546875" style="244" customWidth="1"/>
    <col min="2" max="2" width="10.42578125" style="244" customWidth="1"/>
    <col min="3" max="6" width="15.5703125" style="244" customWidth="1"/>
    <col min="7" max="7" width="8.42578125" style="244" customWidth="1"/>
    <col min="8" max="8" width="9" style="244" customWidth="1"/>
    <col min="9" max="9" width="11.5703125" style="244" customWidth="1"/>
    <col min="10" max="10" width="3" style="244" customWidth="1"/>
    <col min="11" max="11" width="29.5703125" style="244" customWidth="1"/>
    <col min="12" max="12" width="50.5703125" style="244" customWidth="1"/>
    <col min="13" max="14" width="27.42578125" style="244" customWidth="1"/>
    <col min="15" max="15" width="9.140625" style="244" customWidth="1"/>
    <col min="16" max="19" width="11.85546875" style="244" hidden="1" customWidth="1"/>
    <col min="20" max="26" width="9.140625" style="244" customWidth="1"/>
    <col min="27" max="256" width="11.85546875" style="244" customWidth="1"/>
    <col min="257" max="16384" width="11.85546875" style="317"/>
  </cols>
  <sheetData>
    <row r="1" spans="1:26" ht="36.75" customHeight="1" x14ac:dyDescent="0.2">
      <c r="A1" s="233" t="s">
        <v>0</v>
      </c>
      <c r="B1" s="234" t="s">
        <v>1</v>
      </c>
      <c r="C1" s="235"/>
      <c r="D1" s="235"/>
      <c r="E1" s="236"/>
      <c r="F1" s="237"/>
      <c r="G1" s="238"/>
      <c r="H1" s="238"/>
      <c r="I1" s="238"/>
      <c r="J1" s="238"/>
      <c r="K1" s="238"/>
      <c r="L1" s="239"/>
      <c r="M1" s="239"/>
      <c r="N1" s="240"/>
      <c r="O1" s="241"/>
      <c r="P1" s="242"/>
      <c r="Q1" s="242"/>
      <c r="R1" s="242"/>
      <c r="S1" s="242"/>
      <c r="T1" s="243"/>
      <c r="U1" s="243"/>
      <c r="V1" s="243"/>
      <c r="W1" s="243"/>
      <c r="X1" s="243"/>
      <c r="Y1" s="243"/>
      <c r="Z1" s="243"/>
    </row>
    <row r="2" spans="1:26" ht="13.7" customHeight="1" x14ac:dyDescent="0.2">
      <c r="A2" s="245"/>
      <c r="B2" s="246"/>
      <c r="C2" s="246"/>
      <c r="D2" s="246"/>
      <c r="E2" s="246"/>
      <c r="F2" s="243"/>
      <c r="G2" s="243"/>
      <c r="H2" s="243"/>
      <c r="I2" s="243"/>
      <c r="J2" s="243"/>
      <c r="K2" s="243"/>
      <c r="L2" s="243"/>
      <c r="M2" s="243"/>
      <c r="N2" s="247"/>
      <c r="O2" s="241"/>
      <c r="P2" s="248"/>
      <c r="Q2" s="248"/>
      <c r="R2" s="248"/>
      <c r="S2" s="248"/>
      <c r="T2" s="243"/>
      <c r="U2" s="243"/>
      <c r="V2" s="243"/>
      <c r="W2" s="243"/>
      <c r="X2" s="243"/>
      <c r="Y2" s="243"/>
      <c r="Z2" s="243"/>
    </row>
    <row r="3" spans="1:26" ht="36.75" customHeight="1" x14ac:dyDescent="0.2">
      <c r="A3" s="249" t="s">
        <v>2</v>
      </c>
      <c r="B3" s="234" t="s">
        <v>161</v>
      </c>
      <c r="C3" s="235"/>
      <c r="D3" s="235"/>
      <c r="E3" s="236"/>
      <c r="F3" s="250"/>
      <c r="G3" s="251"/>
      <c r="H3" s="251"/>
      <c r="I3" s="251"/>
      <c r="J3" s="251"/>
      <c r="K3" s="251"/>
      <c r="L3" s="243"/>
      <c r="M3" s="243"/>
      <c r="N3" s="247"/>
      <c r="O3" s="241"/>
      <c r="P3" s="248"/>
      <c r="Q3" s="248"/>
      <c r="R3" s="248"/>
      <c r="S3" s="248"/>
      <c r="T3" s="243"/>
      <c r="U3" s="243"/>
      <c r="V3" s="243"/>
      <c r="W3" s="243"/>
      <c r="X3" s="243"/>
      <c r="Y3" s="243"/>
      <c r="Z3" s="243"/>
    </row>
    <row r="4" spans="1:26" ht="13.7" customHeight="1" x14ac:dyDescent="0.2">
      <c r="A4" s="245"/>
      <c r="B4" s="246"/>
      <c r="C4" s="246"/>
      <c r="D4" s="246"/>
      <c r="E4" s="246"/>
      <c r="F4" s="243"/>
      <c r="G4" s="243"/>
      <c r="H4" s="243"/>
      <c r="I4" s="243"/>
      <c r="J4" s="243"/>
      <c r="K4" s="243"/>
      <c r="L4" s="243"/>
      <c r="M4" s="243"/>
      <c r="N4" s="247"/>
      <c r="O4" s="241"/>
      <c r="P4" s="248"/>
      <c r="Q4" s="248"/>
      <c r="R4" s="248"/>
      <c r="S4" s="248"/>
      <c r="T4" s="243"/>
      <c r="U4" s="243"/>
      <c r="V4" s="243"/>
      <c r="W4" s="243"/>
      <c r="X4" s="243"/>
      <c r="Y4" s="243"/>
      <c r="Z4" s="243"/>
    </row>
    <row r="5" spans="1:26" ht="36" customHeight="1" x14ac:dyDescent="0.2">
      <c r="A5" s="252" t="s">
        <v>3</v>
      </c>
      <c r="B5" s="12" t="s">
        <v>4</v>
      </c>
      <c r="C5" s="48">
        <v>44603</v>
      </c>
      <c r="D5" s="12" t="s">
        <v>5</v>
      </c>
      <c r="E5" s="146">
        <v>44630</v>
      </c>
      <c r="F5" s="250"/>
      <c r="G5" s="253"/>
      <c r="H5" s="243"/>
      <c r="I5" s="243"/>
      <c r="J5" s="243"/>
      <c r="K5" s="243"/>
      <c r="L5" s="243"/>
      <c r="M5" s="243"/>
      <c r="N5" s="247"/>
      <c r="O5" s="241"/>
      <c r="P5" s="248"/>
      <c r="Q5" s="248"/>
      <c r="R5" s="248"/>
      <c r="S5" s="248"/>
      <c r="T5" s="243"/>
      <c r="U5" s="243"/>
      <c r="V5" s="243"/>
      <c r="W5" s="243"/>
      <c r="X5" s="243"/>
      <c r="Y5" s="243"/>
      <c r="Z5" s="243"/>
    </row>
    <row r="6" spans="1:26" ht="13.7" customHeight="1" x14ac:dyDescent="0.2">
      <c r="A6" s="254"/>
      <c r="B6" s="255"/>
      <c r="C6" s="255"/>
      <c r="D6" s="255"/>
      <c r="E6" s="255"/>
      <c r="F6" s="243"/>
      <c r="G6" s="243"/>
      <c r="H6" s="243"/>
      <c r="I6" s="243"/>
      <c r="J6" s="243"/>
      <c r="K6" s="243"/>
      <c r="L6" s="243"/>
      <c r="M6" s="243"/>
      <c r="N6" s="247"/>
      <c r="O6" s="241"/>
      <c r="P6" s="248"/>
      <c r="Q6" s="248"/>
      <c r="R6" s="248"/>
      <c r="S6" s="248"/>
      <c r="T6" s="243"/>
      <c r="U6" s="243"/>
      <c r="V6" s="243"/>
      <c r="W6" s="243"/>
      <c r="X6" s="243"/>
      <c r="Y6" s="243"/>
      <c r="Z6" s="243"/>
    </row>
    <row r="7" spans="1:26" ht="13.7" customHeight="1" x14ac:dyDescent="0.2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  <c r="O7" s="241"/>
      <c r="P7" s="248"/>
      <c r="Q7" s="248"/>
      <c r="R7" s="248"/>
      <c r="S7" s="248"/>
      <c r="T7" s="243"/>
      <c r="U7" s="243"/>
      <c r="V7" s="243"/>
      <c r="W7" s="243"/>
      <c r="X7" s="243"/>
      <c r="Y7" s="243"/>
      <c r="Z7" s="243"/>
    </row>
    <row r="8" spans="1:26" ht="13.7" customHeight="1" x14ac:dyDescent="0.2">
      <c r="A8" s="259" t="s">
        <v>6</v>
      </c>
      <c r="B8" s="260" t="s">
        <v>7</v>
      </c>
      <c r="C8" s="260" t="s">
        <v>8</v>
      </c>
      <c r="D8" s="260" t="s">
        <v>7</v>
      </c>
      <c r="E8" s="260" t="s">
        <v>9</v>
      </c>
      <c r="F8" s="260" t="s">
        <v>10</v>
      </c>
      <c r="G8" s="261" t="s">
        <v>11</v>
      </c>
      <c r="H8" s="262"/>
      <c r="I8" s="262"/>
      <c r="J8" s="263"/>
      <c r="K8" s="260" t="s">
        <v>12</v>
      </c>
      <c r="L8" s="260" t="s">
        <v>13</v>
      </c>
      <c r="M8" s="264" t="s">
        <v>14</v>
      </c>
      <c r="N8" s="265" t="s">
        <v>15</v>
      </c>
      <c r="O8" s="266"/>
      <c r="P8" s="267"/>
      <c r="Q8" s="267"/>
      <c r="R8" s="267"/>
      <c r="S8" s="267"/>
      <c r="T8" s="268"/>
      <c r="U8" s="268"/>
      <c r="V8" s="268"/>
      <c r="W8" s="268"/>
      <c r="X8" s="268"/>
      <c r="Y8" s="268"/>
      <c r="Z8" s="268"/>
    </row>
    <row r="9" spans="1:26" ht="13.7" customHeight="1" x14ac:dyDescent="0.2">
      <c r="A9" s="269" t="s">
        <v>16</v>
      </c>
      <c r="B9" s="270" t="s">
        <v>17</v>
      </c>
      <c r="C9" s="270" t="s">
        <v>18</v>
      </c>
      <c r="D9" s="270" t="s">
        <v>18</v>
      </c>
      <c r="E9" s="270" t="s">
        <v>19</v>
      </c>
      <c r="F9" s="270" t="s">
        <v>18</v>
      </c>
      <c r="G9" s="271"/>
      <c r="H9" s="272"/>
      <c r="I9" s="272"/>
      <c r="J9" s="273"/>
      <c r="K9" s="270" t="s">
        <v>20</v>
      </c>
      <c r="L9" s="270" t="s">
        <v>21</v>
      </c>
      <c r="M9" s="274"/>
      <c r="N9" s="275" t="s">
        <v>22</v>
      </c>
      <c r="O9" s="266"/>
      <c r="P9" s="267"/>
      <c r="Q9" s="267"/>
      <c r="R9" s="267"/>
      <c r="S9" s="267"/>
      <c r="T9" s="268"/>
      <c r="U9" s="268"/>
      <c r="V9" s="268"/>
      <c r="W9" s="268"/>
      <c r="X9" s="268"/>
      <c r="Y9" s="268"/>
      <c r="Z9" s="268"/>
    </row>
    <row r="10" spans="1:26" ht="13.5" customHeight="1" x14ac:dyDescent="0.2">
      <c r="A10" s="276" t="s">
        <v>23</v>
      </c>
      <c r="B10" s="277" t="s">
        <v>24</v>
      </c>
      <c r="C10" s="277" t="s">
        <v>25</v>
      </c>
      <c r="D10" s="277" t="s">
        <v>25</v>
      </c>
      <c r="E10" s="277" t="s">
        <v>25</v>
      </c>
      <c r="F10" s="277" t="s">
        <v>25</v>
      </c>
      <c r="G10" s="278" t="s">
        <v>26</v>
      </c>
      <c r="H10" s="278" t="s">
        <v>27</v>
      </c>
      <c r="I10" s="278" t="s">
        <v>28</v>
      </c>
      <c r="J10" s="279"/>
      <c r="K10" s="280" t="s">
        <v>29</v>
      </c>
      <c r="L10" s="281"/>
      <c r="M10" s="281"/>
      <c r="N10" s="282"/>
      <c r="O10" s="241"/>
      <c r="P10" s="248"/>
      <c r="Q10" s="248"/>
      <c r="R10" s="248"/>
      <c r="S10" s="248"/>
      <c r="T10" s="243"/>
      <c r="U10" s="243"/>
      <c r="V10" s="243"/>
      <c r="W10" s="243"/>
      <c r="X10" s="243"/>
      <c r="Y10" s="243"/>
      <c r="Z10" s="243"/>
    </row>
    <row r="11" spans="1:26" ht="8.1" customHeight="1" x14ac:dyDescent="0.2">
      <c r="A11" s="283"/>
      <c r="B11" s="284"/>
      <c r="C11" s="284"/>
      <c r="D11" s="284"/>
      <c r="E11" s="284"/>
      <c r="F11" s="284"/>
      <c r="G11" s="279"/>
      <c r="H11" s="279"/>
      <c r="I11" s="279"/>
      <c r="J11" s="279"/>
      <c r="K11" s="279"/>
      <c r="L11" s="285"/>
      <c r="M11" s="285"/>
      <c r="N11" s="286"/>
      <c r="O11" s="243"/>
      <c r="P11" s="248"/>
      <c r="Q11" s="248"/>
      <c r="R11" s="248"/>
      <c r="S11" s="248"/>
      <c r="T11" s="243"/>
      <c r="U11" s="243"/>
      <c r="V11" s="243"/>
      <c r="W11" s="243"/>
      <c r="X11" s="243"/>
      <c r="Y11" s="243"/>
      <c r="Z11" s="243"/>
    </row>
    <row r="12" spans="1:26" ht="20.100000000000001" customHeight="1" x14ac:dyDescent="0.25">
      <c r="A12" s="287">
        <v>43149</v>
      </c>
      <c r="B12" s="284" t="s">
        <v>31</v>
      </c>
      <c r="C12" s="285">
        <v>599.99</v>
      </c>
      <c r="D12" s="288">
        <v>0</v>
      </c>
      <c r="E12" s="289"/>
      <c r="F12" s="285">
        <v>599.99</v>
      </c>
      <c r="G12" s="290">
        <v>112</v>
      </c>
      <c r="H12" s="290">
        <v>4207</v>
      </c>
      <c r="I12" s="290"/>
      <c r="J12" s="291" t="s">
        <v>39</v>
      </c>
      <c r="K12" s="292" t="s">
        <v>154</v>
      </c>
      <c r="L12" s="292" t="s">
        <v>155</v>
      </c>
      <c r="M12" s="293" t="s">
        <v>106</v>
      </c>
      <c r="N12" s="294" t="s">
        <v>107</v>
      </c>
      <c r="O12" s="295"/>
      <c r="P12" s="296" t="b">
        <f t="shared" ref="P12:P30" si="0">OR(G12&lt;100,LEN(G12)=2)</f>
        <v>0</v>
      </c>
      <c r="Q12" s="296" t="b">
        <f t="shared" ref="Q12:Q30" si="1">OR(H12&lt;1000,LEN(H12)=3)</f>
        <v>0</v>
      </c>
      <c r="R12" s="296" t="b">
        <f t="shared" ref="R12:R30" si="2">IF(I12&lt;1000,TRUE)</f>
        <v>1</v>
      </c>
      <c r="S12" s="297"/>
      <c r="T12" s="243"/>
      <c r="U12" s="243"/>
      <c r="V12" s="243"/>
      <c r="W12" s="243"/>
      <c r="X12" s="243"/>
      <c r="Y12" s="243"/>
      <c r="Z12" s="243"/>
    </row>
    <row r="13" spans="1:26" ht="20.100000000000001" customHeight="1" x14ac:dyDescent="0.25">
      <c r="A13" s="287">
        <v>43158</v>
      </c>
      <c r="B13" s="298" t="s">
        <v>31</v>
      </c>
      <c r="C13" s="289">
        <v>189.06</v>
      </c>
      <c r="D13" s="285">
        <v>0</v>
      </c>
      <c r="E13" s="289"/>
      <c r="F13" s="285">
        <v>189.06</v>
      </c>
      <c r="G13" s="290">
        <v>112</v>
      </c>
      <c r="H13" s="290">
        <v>4207</v>
      </c>
      <c r="I13" s="290"/>
      <c r="J13" s="291" t="s">
        <v>39</v>
      </c>
      <c r="K13" s="292" t="s">
        <v>154</v>
      </c>
      <c r="L13" s="292" t="s">
        <v>155</v>
      </c>
      <c r="M13" s="293" t="s">
        <v>106</v>
      </c>
      <c r="N13" s="294" t="s">
        <v>107</v>
      </c>
      <c r="O13" s="295"/>
      <c r="P13" s="296" t="b">
        <f t="shared" si="0"/>
        <v>0</v>
      </c>
      <c r="Q13" s="296" t="b">
        <f t="shared" si="1"/>
        <v>0</v>
      </c>
      <c r="R13" s="296" t="b">
        <f t="shared" si="2"/>
        <v>1</v>
      </c>
      <c r="S13" s="297"/>
      <c r="T13" s="243"/>
      <c r="U13" s="243"/>
      <c r="V13" s="243"/>
      <c r="W13" s="243"/>
      <c r="X13" s="243"/>
      <c r="Y13" s="243"/>
      <c r="Z13" s="243"/>
    </row>
    <row r="14" spans="1:26" ht="20.100000000000001" customHeight="1" x14ac:dyDescent="0.25">
      <c r="A14" s="299">
        <v>43159</v>
      </c>
      <c r="B14" s="298" t="s">
        <v>31</v>
      </c>
      <c r="C14" s="289">
        <v>110.04</v>
      </c>
      <c r="D14" s="300"/>
      <c r="E14" s="289"/>
      <c r="F14" s="289">
        <v>110.04</v>
      </c>
      <c r="G14" s="290">
        <v>440</v>
      </c>
      <c r="H14" s="290">
        <v>4020</v>
      </c>
      <c r="I14" s="300"/>
      <c r="J14" s="291" t="s">
        <v>39</v>
      </c>
      <c r="K14" s="292" t="s">
        <v>156</v>
      </c>
      <c r="L14" s="293" t="s">
        <v>157</v>
      </c>
      <c r="M14" s="293" t="s">
        <v>158</v>
      </c>
      <c r="N14" s="294" t="s">
        <v>159</v>
      </c>
      <c r="O14" s="295"/>
      <c r="P14" s="296" t="b">
        <f t="shared" si="0"/>
        <v>0</v>
      </c>
      <c r="Q14" s="296" t="b">
        <f t="shared" si="1"/>
        <v>0</v>
      </c>
      <c r="R14" s="296" t="b">
        <f t="shared" si="2"/>
        <v>1</v>
      </c>
      <c r="S14" s="297"/>
      <c r="T14" s="243"/>
      <c r="U14" s="243"/>
      <c r="V14" s="243"/>
      <c r="W14" s="243"/>
      <c r="X14" s="243"/>
      <c r="Y14" s="243"/>
      <c r="Z14" s="243"/>
    </row>
    <row r="15" spans="1:26" ht="20.100000000000001" customHeight="1" x14ac:dyDescent="0.25">
      <c r="A15" s="283"/>
      <c r="B15" s="298"/>
      <c r="C15" s="289"/>
      <c r="D15" s="300" t="str">
        <f t="shared" ref="D15:D30" si="3">IF(B15="S",IF(ISBLANK(E15),ROUND(C15*0.2/1.2,2),E15),"")</f>
        <v/>
      </c>
      <c r="E15" s="289"/>
      <c r="F15" s="300" t="s">
        <v>160</v>
      </c>
      <c r="G15" s="290"/>
      <c r="H15" s="290"/>
      <c r="I15" s="300" t="s">
        <v>160</v>
      </c>
      <c r="J15" s="291" t="s">
        <v>39</v>
      </c>
      <c r="K15" s="292"/>
      <c r="L15" s="293"/>
      <c r="M15" s="293"/>
      <c r="N15" s="294" t="s">
        <v>160</v>
      </c>
      <c r="O15" s="295"/>
      <c r="P15" s="296" t="b">
        <f t="shared" si="0"/>
        <v>1</v>
      </c>
      <c r="Q15" s="296" t="b">
        <f t="shared" si="1"/>
        <v>1</v>
      </c>
      <c r="R15" s="296" t="b">
        <f t="shared" si="2"/>
        <v>0</v>
      </c>
      <c r="S15" s="297"/>
      <c r="T15" s="243"/>
      <c r="U15" s="243"/>
      <c r="V15" s="243"/>
      <c r="W15" s="243"/>
      <c r="X15" s="243"/>
      <c r="Y15" s="243"/>
      <c r="Z15" s="243"/>
    </row>
    <row r="16" spans="1:26" ht="20.100000000000001" customHeight="1" x14ac:dyDescent="0.25">
      <c r="A16" s="283"/>
      <c r="B16" s="284"/>
      <c r="C16" s="289"/>
      <c r="D16" s="300" t="str">
        <f t="shared" si="3"/>
        <v/>
      </c>
      <c r="E16" s="289"/>
      <c r="F16" s="300" t="s">
        <v>160</v>
      </c>
      <c r="G16" s="300" t="s">
        <v>160</v>
      </c>
      <c r="H16" s="300" t="s">
        <v>160</v>
      </c>
      <c r="I16" s="300" t="s">
        <v>160</v>
      </c>
      <c r="J16" s="291" t="s">
        <v>39</v>
      </c>
      <c r="K16" s="292"/>
      <c r="L16" s="294" t="s">
        <v>160</v>
      </c>
      <c r="M16" s="293"/>
      <c r="N16" s="294" t="s">
        <v>160</v>
      </c>
      <c r="O16" s="295"/>
      <c r="P16" s="296" t="b">
        <f t="shared" si="0"/>
        <v>0</v>
      </c>
      <c r="Q16" s="296" t="b">
        <f t="shared" si="1"/>
        <v>0</v>
      </c>
      <c r="R16" s="296" t="b">
        <f t="shared" si="2"/>
        <v>0</v>
      </c>
      <c r="S16" s="297"/>
      <c r="T16" s="243"/>
      <c r="U16" s="243"/>
      <c r="V16" s="243"/>
      <c r="W16" s="243"/>
      <c r="X16" s="243"/>
      <c r="Y16" s="243"/>
      <c r="Z16" s="243"/>
    </row>
    <row r="17" spans="1:26" ht="20.100000000000001" customHeight="1" x14ac:dyDescent="0.25">
      <c r="A17" s="283"/>
      <c r="B17" s="284"/>
      <c r="C17" s="289"/>
      <c r="D17" s="300" t="str">
        <f t="shared" si="3"/>
        <v/>
      </c>
      <c r="E17" s="289"/>
      <c r="F17" s="300" t="s">
        <v>160</v>
      </c>
      <c r="G17" s="300" t="s">
        <v>160</v>
      </c>
      <c r="H17" s="300" t="s">
        <v>160</v>
      </c>
      <c r="I17" s="300" t="s">
        <v>160</v>
      </c>
      <c r="J17" s="291" t="s">
        <v>39</v>
      </c>
      <c r="K17" s="292"/>
      <c r="L17" s="294" t="s">
        <v>160</v>
      </c>
      <c r="M17" s="285"/>
      <c r="N17" s="294" t="s">
        <v>160</v>
      </c>
      <c r="O17" s="295"/>
      <c r="P17" s="296" t="b">
        <f t="shared" si="0"/>
        <v>0</v>
      </c>
      <c r="Q17" s="296" t="b">
        <f t="shared" si="1"/>
        <v>0</v>
      </c>
      <c r="R17" s="296" t="b">
        <f t="shared" si="2"/>
        <v>0</v>
      </c>
      <c r="S17" s="297"/>
      <c r="T17" s="243"/>
      <c r="U17" s="243"/>
      <c r="V17" s="243"/>
      <c r="W17" s="243"/>
      <c r="X17" s="243"/>
      <c r="Y17" s="243"/>
      <c r="Z17" s="243"/>
    </row>
    <row r="18" spans="1:26" ht="20.100000000000001" customHeight="1" x14ac:dyDescent="0.25">
      <c r="A18" s="283"/>
      <c r="B18" s="284"/>
      <c r="C18" s="289"/>
      <c r="D18" s="300" t="str">
        <f t="shared" si="3"/>
        <v/>
      </c>
      <c r="E18" s="289"/>
      <c r="F18" s="289"/>
      <c r="G18" s="290"/>
      <c r="H18" s="290"/>
      <c r="I18" s="290"/>
      <c r="J18" s="291" t="s">
        <v>39</v>
      </c>
      <c r="K18" s="292"/>
      <c r="L18" s="293"/>
      <c r="M18" s="293"/>
      <c r="N18" s="293"/>
      <c r="O18" s="295"/>
      <c r="P18" s="296" t="b">
        <f t="shared" si="0"/>
        <v>1</v>
      </c>
      <c r="Q18" s="296" t="b">
        <f t="shared" si="1"/>
        <v>1</v>
      </c>
      <c r="R18" s="296" t="b">
        <f t="shared" si="2"/>
        <v>1</v>
      </c>
      <c r="S18" s="297"/>
      <c r="T18" s="243"/>
      <c r="U18" s="243"/>
      <c r="V18" s="243"/>
      <c r="W18" s="243"/>
      <c r="X18" s="243"/>
      <c r="Y18" s="243"/>
      <c r="Z18" s="243"/>
    </row>
    <row r="19" spans="1:26" ht="20.100000000000001" customHeight="1" x14ac:dyDescent="0.25">
      <c r="A19" s="283"/>
      <c r="B19" s="284"/>
      <c r="C19" s="289"/>
      <c r="D19" s="300" t="str">
        <f t="shared" si="3"/>
        <v/>
      </c>
      <c r="E19" s="289"/>
      <c r="F19" s="300" t="s">
        <v>160</v>
      </c>
      <c r="G19" s="290"/>
      <c r="H19" s="300" t="s">
        <v>160</v>
      </c>
      <c r="I19" s="300" t="s">
        <v>160</v>
      </c>
      <c r="J19" s="291" t="s">
        <v>39</v>
      </c>
      <c r="K19" s="292"/>
      <c r="L19" s="293"/>
      <c r="M19" s="293"/>
      <c r="N19" s="293"/>
      <c r="O19" s="295"/>
      <c r="P19" s="296" t="b">
        <f t="shared" si="0"/>
        <v>1</v>
      </c>
      <c r="Q19" s="296" t="b">
        <f t="shared" si="1"/>
        <v>0</v>
      </c>
      <c r="R19" s="296" t="b">
        <f t="shared" si="2"/>
        <v>0</v>
      </c>
      <c r="S19" s="297"/>
      <c r="T19" s="243"/>
      <c r="U19" s="243"/>
      <c r="V19" s="243"/>
      <c r="W19" s="243"/>
      <c r="X19" s="243"/>
      <c r="Y19" s="243"/>
      <c r="Z19" s="243"/>
    </row>
    <row r="20" spans="1:26" ht="20.100000000000001" customHeight="1" x14ac:dyDescent="0.25">
      <c r="A20" s="283"/>
      <c r="B20" s="284"/>
      <c r="C20" s="289"/>
      <c r="D20" s="300" t="str">
        <f t="shared" si="3"/>
        <v/>
      </c>
      <c r="E20" s="289"/>
      <c r="F20" s="300" t="s">
        <v>160</v>
      </c>
      <c r="G20" s="300" t="s">
        <v>160</v>
      </c>
      <c r="H20" s="300" t="s">
        <v>160</v>
      </c>
      <c r="I20" s="300" t="s">
        <v>160</v>
      </c>
      <c r="J20" s="291" t="s">
        <v>39</v>
      </c>
      <c r="K20" s="292"/>
      <c r="L20" s="293"/>
      <c r="M20" s="293"/>
      <c r="N20" s="293"/>
      <c r="O20" s="295"/>
      <c r="P20" s="296" t="b">
        <f t="shared" si="0"/>
        <v>0</v>
      </c>
      <c r="Q20" s="296" t="b">
        <f t="shared" si="1"/>
        <v>0</v>
      </c>
      <c r="R20" s="296" t="b">
        <f t="shared" si="2"/>
        <v>0</v>
      </c>
      <c r="S20" s="297"/>
      <c r="T20" s="243"/>
      <c r="U20" s="243"/>
      <c r="V20" s="243"/>
      <c r="W20" s="243"/>
      <c r="X20" s="243"/>
      <c r="Y20" s="243"/>
      <c r="Z20" s="243"/>
    </row>
    <row r="21" spans="1:26" ht="20.100000000000001" customHeight="1" x14ac:dyDescent="0.25">
      <c r="A21" s="283"/>
      <c r="B21" s="284"/>
      <c r="C21" s="289"/>
      <c r="D21" s="300" t="str">
        <f t="shared" si="3"/>
        <v/>
      </c>
      <c r="E21" s="289"/>
      <c r="F21" s="300" t="s">
        <v>160</v>
      </c>
      <c r="G21" s="300" t="s">
        <v>160</v>
      </c>
      <c r="H21" s="300" t="s">
        <v>160</v>
      </c>
      <c r="I21" s="300" t="s">
        <v>160</v>
      </c>
      <c r="J21" s="291" t="s">
        <v>39</v>
      </c>
      <c r="K21" s="292"/>
      <c r="L21" s="293"/>
      <c r="M21" s="293"/>
      <c r="N21" s="293"/>
      <c r="O21" s="295"/>
      <c r="P21" s="296" t="b">
        <f t="shared" si="0"/>
        <v>0</v>
      </c>
      <c r="Q21" s="296" t="b">
        <f t="shared" si="1"/>
        <v>0</v>
      </c>
      <c r="R21" s="296" t="b">
        <f t="shared" si="2"/>
        <v>0</v>
      </c>
      <c r="S21" s="297"/>
      <c r="T21" s="243"/>
      <c r="U21" s="243"/>
      <c r="V21" s="243"/>
      <c r="W21" s="243"/>
      <c r="X21" s="243"/>
      <c r="Y21" s="243"/>
      <c r="Z21" s="243"/>
    </row>
    <row r="22" spans="1:26" ht="20.100000000000001" customHeight="1" x14ac:dyDescent="0.25">
      <c r="A22" s="283"/>
      <c r="B22" s="284"/>
      <c r="C22" s="289"/>
      <c r="D22" s="300" t="str">
        <f t="shared" si="3"/>
        <v/>
      </c>
      <c r="E22" s="289"/>
      <c r="F22" s="300" t="s">
        <v>160</v>
      </c>
      <c r="G22" s="300" t="s">
        <v>160</v>
      </c>
      <c r="H22" s="300" t="s">
        <v>160</v>
      </c>
      <c r="I22" s="300" t="s">
        <v>160</v>
      </c>
      <c r="J22" s="291" t="s">
        <v>39</v>
      </c>
      <c r="K22" s="292"/>
      <c r="L22" s="293"/>
      <c r="M22" s="293"/>
      <c r="N22" s="293"/>
      <c r="O22" s="295"/>
      <c r="P22" s="296" t="b">
        <f t="shared" si="0"/>
        <v>0</v>
      </c>
      <c r="Q22" s="296" t="b">
        <f t="shared" si="1"/>
        <v>0</v>
      </c>
      <c r="R22" s="296" t="b">
        <f t="shared" si="2"/>
        <v>0</v>
      </c>
      <c r="S22" s="297"/>
      <c r="T22" s="243"/>
      <c r="U22" s="243"/>
      <c r="V22" s="243"/>
      <c r="W22" s="243"/>
      <c r="X22" s="243"/>
      <c r="Y22" s="243"/>
      <c r="Z22" s="243"/>
    </row>
    <row r="23" spans="1:26" ht="20.100000000000001" customHeight="1" x14ac:dyDescent="0.25">
      <c r="A23" s="283"/>
      <c r="B23" s="284"/>
      <c r="C23" s="289"/>
      <c r="D23" s="300" t="str">
        <f t="shared" si="3"/>
        <v/>
      </c>
      <c r="E23" s="289"/>
      <c r="F23" s="300" t="s">
        <v>160</v>
      </c>
      <c r="G23" s="300" t="s">
        <v>160</v>
      </c>
      <c r="H23" s="300" t="s">
        <v>160</v>
      </c>
      <c r="I23" s="300" t="s">
        <v>160</v>
      </c>
      <c r="J23" s="291" t="s">
        <v>39</v>
      </c>
      <c r="K23" s="292"/>
      <c r="L23" s="293"/>
      <c r="M23" s="293"/>
      <c r="N23" s="293"/>
      <c r="O23" s="295"/>
      <c r="P23" s="296" t="b">
        <f t="shared" si="0"/>
        <v>0</v>
      </c>
      <c r="Q23" s="296" t="b">
        <f t="shared" si="1"/>
        <v>0</v>
      </c>
      <c r="R23" s="296" t="b">
        <f t="shared" si="2"/>
        <v>0</v>
      </c>
      <c r="S23" s="297"/>
      <c r="T23" s="243"/>
      <c r="U23" s="243"/>
      <c r="V23" s="243"/>
      <c r="W23" s="243"/>
      <c r="X23" s="243"/>
      <c r="Y23" s="243"/>
      <c r="Z23" s="243"/>
    </row>
    <row r="24" spans="1:26" ht="20.100000000000001" customHeight="1" x14ac:dyDescent="0.25">
      <c r="A24" s="283"/>
      <c r="B24" s="284"/>
      <c r="C24" s="289"/>
      <c r="D24" s="300" t="str">
        <f t="shared" si="3"/>
        <v/>
      </c>
      <c r="E24" s="289"/>
      <c r="F24" s="300" t="s">
        <v>160</v>
      </c>
      <c r="G24" s="300" t="s">
        <v>160</v>
      </c>
      <c r="H24" s="300" t="s">
        <v>160</v>
      </c>
      <c r="I24" s="300" t="s">
        <v>160</v>
      </c>
      <c r="J24" s="291" t="s">
        <v>39</v>
      </c>
      <c r="K24" s="292"/>
      <c r="L24" s="293"/>
      <c r="M24" s="293"/>
      <c r="N24" s="293"/>
      <c r="O24" s="295"/>
      <c r="P24" s="296" t="b">
        <f t="shared" si="0"/>
        <v>0</v>
      </c>
      <c r="Q24" s="296" t="b">
        <f t="shared" si="1"/>
        <v>0</v>
      </c>
      <c r="R24" s="296" t="b">
        <f t="shared" si="2"/>
        <v>0</v>
      </c>
      <c r="S24" s="297"/>
      <c r="T24" s="243"/>
      <c r="U24" s="243"/>
      <c r="V24" s="243"/>
      <c r="W24" s="243"/>
      <c r="X24" s="243"/>
      <c r="Y24" s="243"/>
      <c r="Z24" s="243"/>
    </row>
    <row r="25" spans="1:26" ht="20.100000000000001" customHeight="1" x14ac:dyDescent="0.25">
      <c r="A25" s="283"/>
      <c r="B25" s="284"/>
      <c r="C25" s="289"/>
      <c r="D25" s="300" t="str">
        <f t="shared" si="3"/>
        <v/>
      </c>
      <c r="E25" s="289"/>
      <c r="F25" s="300" t="s">
        <v>160</v>
      </c>
      <c r="G25" s="300" t="s">
        <v>160</v>
      </c>
      <c r="H25" s="300" t="s">
        <v>160</v>
      </c>
      <c r="I25" s="300" t="s">
        <v>160</v>
      </c>
      <c r="J25" s="291" t="s">
        <v>39</v>
      </c>
      <c r="K25" s="292"/>
      <c r="L25" s="293"/>
      <c r="M25" s="293"/>
      <c r="N25" s="293"/>
      <c r="O25" s="295"/>
      <c r="P25" s="296" t="b">
        <f t="shared" si="0"/>
        <v>0</v>
      </c>
      <c r="Q25" s="296" t="b">
        <f t="shared" si="1"/>
        <v>0</v>
      </c>
      <c r="R25" s="296" t="b">
        <f t="shared" si="2"/>
        <v>0</v>
      </c>
      <c r="S25" s="297"/>
      <c r="T25" s="243"/>
      <c r="U25" s="243"/>
      <c r="V25" s="243"/>
      <c r="W25" s="243"/>
      <c r="X25" s="243"/>
      <c r="Y25" s="243"/>
      <c r="Z25" s="243"/>
    </row>
    <row r="26" spans="1:26" ht="20.100000000000001" customHeight="1" x14ac:dyDescent="0.25">
      <c r="A26" s="283"/>
      <c r="B26" s="284"/>
      <c r="C26" s="289"/>
      <c r="D26" s="300" t="str">
        <f t="shared" si="3"/>
        <v/>
      </c>
      <c r="E26" s="289"/>
      <c r="F26" s="300" t="s">
        <v>160</v>
      </c>
      <c r="G26" s="300" t="s">
        <v>160</v>
      </c>
      <c r="H26" s="300" t="s">
        <v>160</v>
      </c>
      <c r="I26" s="300" t="s">
        <v>160</v>
      </c>
      <c r="J26" s="291" t="s">
        <v>39</v>
      </c>
      <c r="K26" s="292"/>
      <c r="L26" s="293"/>
      <c r="M26" s="293"/>
      <c r="N26" s="293"/>
      <c r="O26" s="295"/>
      <c r="P26" s="296" t="b">
        <f t="shared" si="0"/>
        <v>0</v>
      </c>
      <c r="Q26" s="296" t="b">
        <f t="shared" si="1"/>
        <v>0</v>
      </c>
      <c r="R26" s="296" t="b">
        <f t="shared" si="2"/>
        <v>0</v>
      </c>
      <c r="S26" s="297"/>
      <c r="T26" s="243"/>
      <c r="U26" s="243"/>
      <c r="V26" s="243"/>
      <c r="W26" s="243"/>
      <c r="X26" s="243"/>
      <c r="Y26" s="243"/>
      <c r="Z26" s="243"/>
    </row>
    <row r="27" spans="1:26" ht="20.100000000000001" customHeight="1" x14ac:dyDescent="0.25">
      <c r="A27" s="283"/>
      <c r="B27" s="284"/>
      <c r="C27" s="289"/>
      <c r="D27" s="300" t="str">
        <f t="shared" si="3"/>
        <v/>
      </c>
      <c r="E27" s="289"/>
      <c r="F27" s="300" t="s">
        <v>160</v>
      </c>
      <c r="G27" s="300" t="s">
        <v>160</v>
      </c>
      <c r="H27" s="300" t="s">
        <v>160</v>
      </c>
      <c r="I27" s="300" t="s">
        <v>160</v>
      </c>
      <c r="J27" s="291" t="s">
        <v>39</v>
      </c>
      <c r="K27" s="292"/>
      <c r="L27" s="293"/>
      <c r="M27" s="293"/>
      <c r="N27" s="293"/>
      <c r="O27" s="295"/>
      <c r="P27" s="296" t="b">
        <f t="shared" si="0"/>
        <v>0</v>
      </c>
      <c r="Q27" s="296" t="b">
        <f t="shared" si="1"/>
        <v>0</v>
      </c>
      <c r="R27" s="296" t="b">
        <f t="shared" si="2"/>
        <v>0</v>
      </c>
      <c r="S27" s="297"/>
      <c r="T27" s="243"/>
      <c r="U27" s="243"/>
      <c r="V27" s="243"/>
      <c r="W27" s="243"/>
      <c r="X27" s="243"/>
      <c r="Y27" s="243"/>
      <c r="Z27" s="243"/>
    </row>
    <row r="28" spans="1:26" ht="20.100000000000001" customHeight="1" x14ac:dyDescent="0.25">
      <c r="A28" s="283"/>
      <c r="B28" s="284"/>
      <c r="C28" s="289"/>
      <c r="D28" s="300" t="str">
        <f t="shared" si="3"/>
        <v/>
      </c>
      <c r="E28" s="289"/>
      <c r="F28" s="300" t="s">
        <v>160</v>
      </c>
      <c r="G28" s="300" t="s">
        <v>160</v>
      </c>
      <c r="H28" s="300" t="s">
        <v>160</v>
      </c>
      <c r="I28" s="300" t="s">
        <v>160</v>
      </c>
      <c r="J28" s="291" t="s">
        <v>39</v>
      </c>
      <c r="K28" s="292"/>
      <c r="L28" s="293"/>
      <c r="M28" s="293"/>
      <c r="N28" s="293"/>
      <c r="O28" s="295"/>
      <c r="P28" s="296" t="b">
        <f t="shared" si="0"/>
        <v>0</v>
      </c>
      <c r="Q28" s="296" t="b">
        <f t="shared" si="1"/>
        <v>0</v>
      </c>
      <c r="R28" s="296" t="b">
        <f t="shared" si="2"/>
        <v>0</v>
      </c>
      <c r="S28" s="297"/>
      <c r="T28" s="243"/>
      <c r="U28" s="243"/>
      <c r="V28" s="243"/>
      <c r="W28" s="243"/>
      <c r="X28" s="243"/>
      <c r="Y28" s="243"/>
      <c r="Z28" s="243"/>
    </row>
    <row r="29" spans="1:26" ht="20.100000000000001" customHeight="1" x14ac:dyDescent="0.25">
      <c r="A29" s="283"/>
      <c r="B29" s="284"/>
      <c r="C29" s="289"/>
      <c r="D29" s="300" t="str">
        <f t="shared" si="3"/>
        <v/>
      </c>
      <c r="E29" s="289"/>
      <c r="F29" s="300" t="s">
        <v>160</v>
      </c>
      <c r="G29" s="300" t="s">
        <v>160</v>
      </c>
      <c r="H29" s="300" t="s">
        <v>160</v>
      </c>
      <c r="I29" s="300" t="s">
        <v>160</v>
      </c>
      <c r="J29" s="291" t="s">
        <v>39</v>
      </c>
      <c r="K29" s="292"/>
      <c r="L29" s="293"/>
      <c r="M29" s="293"/>
      <c r="N29" s="293"/>
      <c r="O29" s="295"/>
      <c r="P29" s="296" t="b">
        <f t="shared" si="0"/>
        <v>0</v>
      </c>
      <c r="Q29" s="296" t="b">
        <f t="shared" si="1"/>
        <v>0</v>
      </c>
      <c r="R29" s="296" t="b">
        <f t="shared" si="2"/>
        <v>0</v>
      </c>
      <c r="S29" s="297"/>
      <c r="T29" s="243"/>
      <c r="U29" s="243"/>
      <c r="V29" s="243"/>
      <c r="W29" s="243"/>
      <c r="X29" s="243"/>
      <c r="Y29" s="243"/>
      <c r="Z29" s="243"/>
    </row>
    <row r="30" spans="1:26" ht="20.100000000000001" customHeight="1" thickBot="1" x14ac:dyDescent="0.3">
      <c r="A30" s="283"/>
      <c r="B30" s="284"/>
      <c r="C30" s="289"/>
      <c r="D30" s="301" t="str">
        <f t="shared" si="3"/>
        <v/>
      </c>
      <c r="E30" s="289"/>
      <c r="F30" s="300" t="s">
        <v>160</v>
      </c>
      <c r="G30" s="300" t="s">
        <v>160</v>
      </c>
      <c r="H30" s="300" t="s">
        <v>160</v>
      </c>
      <c r="I30" s="300" t="s">
        <v>160</v>
      </c>
      <c r="J30" s="291" t="s">
        <v>39</v>
      </c>
      <c r="K30" s="292"/>
      <c r="L30" s="293"/>
      <c r="M30" s="293"/>
      <c r="N30" s="293"/>
      <c r="O30" s="295"/>
      <c r="P30" s="296" t="b">
        <f t="shared" si="0"/>
        <v>0</v>
      </c>
      <c r="Q30" s="296" t="b">
        <f t="shared" si="1"/>
        <v>0</v>
      </c>
      <c r="R30" s="296" t="b">
        <f t="shared" si="2"/>
        <v>0</v>
      </c>
      <c r="S30" s="297"/>
      <c r="T30" s="243"/>
      <c r="U30" s="243"/>
      <c r="V30" s="243"/>
      <c r="W30" s="243"/>
      <c r="X30" s="243"/>
      <c r="Y30" s="243"/>
      <c r="Z30" s="243"/>
    </row>
    <row r="31" spans="1:26" ht="20.100000000000001" customHeight="1" thickBot="1" x14ac:dyDescent="0.25">
      <c r="A31" s="302" t="s">
        <v>34</v>
      </c>
      <c r="B31" s="303"/>
      <c r="C31" s="304">
        <f>SUM(C12:C30)</f>
        <v>899.08999999999992</v>
      </c>
      <c r="D31" s="305">
        <f>SUM(D12:D30)</f>
        <v>0</v>
      </c>
      <c r="E31" s="304"/>
      <c r="F31" s="304">
        <f>SUM(F12:F30)</f>
        <v>899.08999999999992</v>
      </c>
      <c r="G31" s="306"/>
      <c r="H31" s="306"/>
      <c r="I31" s="306"/>
      <c r="J31" s="307"/>
      <c r="K31" s="307"/>
      <c r="L31" s="308"/>
      <c r="M31" s="308"/>
      <c r="N31" s="309"/>
      <c r="O31" s="241"/>
      <c r="P31" s="248"/>
      <c r="Q31" s="248"/>
      <c r="R31" s="248"/>
      <c r="S31" s="248"/>
      <c r="T31" s="243"/>
      <c r="U31" s="243"/>
      <c r="V31" s="243"/>
      <c r="W31" s="243"/>
      <c r="X31" s="243"/>
      <c r="Y31" s="243"/>
      <c r="Z31" s="243"/>
    </row>
    <row r="32" spans="1:26" ht="14.1" customHeight="1" x14ac:dyDescent="0.2">
      <c r="A32" s="238"/>
      <c r="B32" s="310"/>
      <c r="C32" s="310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43"/>
      <c r="P32" s="248"/>
      <c r="Q32" s="248"/>
      <c r="R32" s="248"/>
      <c r="S32" s="248"/>
      <c r="T32" s="243"/>
      <c r="U32" s="243"/>
      <c r="V32" s="243"/>
      <c r="W32" s="243"/>
      <c r="X32" s="243"/>
      <c r="Y32" s="243"/>
      <c r="Z32" s="243"/>
    </row>
    <row r="33" spans="1:26" ht="13.7" customHeight="1" x14ac:dyDescent="0.2">
      <c r="A33" s="311"/>
      <c r="B33" s="261" t="s">
        <v>35</v>
      </c>
      <c r="C33" s="263"/>
      <c r="D33" s="295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8"/>
      <c r="Q33" s="248"/>
      <c r="R33" s="248"/>
      <c r="S33" s="248"/>
      <c r="T33" s="243"/>
      <c r="U33" s="243"/>
      <c r="V33" s="243"/>
      <c r="W33" s="243"/>
      <c r="X33" s="243"/>
      <c r="Y33" s="243"/>
      <c r="Z33" s="243"/>
    </row>
    <row r="34" spans="1:26" ht="13.7" customHeight="1" x14ac:dyDescent="0.2">
      <c r="A34" s="311"/>
      <c r="B34" s="312" t="s">
        <v>36</v>
      </c>
      <c r="C34" s="313" t="s">
        <v>37</v>
      </c>
      <c r="D34" s="295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8"/>
      <c r="Q34" s="248"/>
      <c r="R34" s="248"/>
      <c r="S34" s="248"/>
      <c r="T34" s="243"/>
      <c r="U34" s="243"/>
      <c r="V34" s="243"/>
      <c r="W34" s="243"/>
      <c r="X34" s="243"/>
      <c r="Y34" s="243"/>
      <c r="Z34" s="243"/>
    </row>
    <row r="35" spans="1:26" ht="13.7" customHeight="1" x14ac:dyDescent="0.2">
      <c r="A35" s="311"/>
      <c r="B35" s="312" t="s">
        <v>31</v>
      </c>
      <c r="C35" s="313" t="s">
        <v>38</v>
      </c>
      <c r="D35" s="295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8"/>
      <c r="Q35" s="248"/>
      <c r="R35" s="248"/>
      <c r="S35" s="248"/>
      <c r="T35" s="243"/>
      <c r="U35" s="243"/>
      <c r="V35" s="243"/>
      <c r="W35" s="243"/>
      <c r="X35" s="243"/>
      <c r="Y35" s="243"/>
      <c r="Z35" s="243"/>
    </row>
    <row r="36" spans="1:26" ht="13.7" customHeight="1" x14ac:dyDescent="0.2">
      <c r="A36" s="311"/>
      <c r="B36" s="312" t="s">
        <v>39</v>
      </c>
      <c r="C36" s="313" t="s">
        <v>40</v>
      </c>
      <c r="D36" s="295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8"/>
      <c r="Q36" s="248"/>
      <c r="R36" s="248"/>
      <c r="S36" s="248"/>
      <c r="T36" s="243"/>
      <c r="U36" s="243"/>
      <c r="V36" s="243"/>
      <c r="W36" s="243"/>
      <c r="X36" s="243"/>
      <c r="Y36" s="243"/>
      <c r="Z36" s="243"/>
    </row>
    <row r="37" spans="1:26" ht="13.7" customHeight="1" x14ac:dyDescent="0.2">
      <c r="A37" s="311"/>
      <c r="B37" s="314" t="s">
        <v>33</v>
      </c>
      <c r="C37" s="315" t="s">
        <v>41</v>
      </c>
      <c r="D37" s="295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316"/>
      <c r="Q37" s="316"/>
      <c r="R37" s="316"/>
      <c r="S37" s="316"/>
      <c r="T37" s="243"/>
      <c r="U37" s="243"/>
      <c r="V37" s="243"/>
      <c r="W37" s="243"/>
      <c r="X37" s="243"/>
      <c r="Y37" s="243"/>
      <c r="Z37" s="243"/>
    </row>
  </sheetData>
  <mergeCells count="6">
    <mergeCell ref="B1:E1"/>
    <mergeCell ref="B3:E3"/>
    <mergeCell ref="G8:J8"/>
    <mergeCell ref="G9:J9"/>
    <mergeCell ref="A31:B31"/>
    <mergeCell ref="B33:C33"/>
  </mergeCells>
  <conditionalFormatting sqref="C5">
    <cfRule type="expression" dxfId="139" priority="1" stopIfTrue="1">
      <formula>ISBLANK(C5)</formula>
    </cfRule>
  </conditionalFormatting>
  <dataValidations count="1">
    <dataValidation type="date" allowBlank="1" showInputMessage="1" showErrorMessage="1" sqref="C5">
      <formula1>NOW()-120</formula1>
      <formula2>NOW()</formula2>
    </dataValidation>
  </dataValidations>
  <pageMargins left="0.25" right="0.25" top="0.75" bottom="0.75" header="0.3" footer="0.3"/>
  <pageSetup scale="40" orientation="landscape" r:id="rId1"/>
  <headerFooter>
    <oddFooter>&amp;L&amp;"Arial,Regular"&amp;10&amp;K000000/Users/josephinehagan/Desktop/Barclaycard Spreadsheet.xlsx		Printed 22/04/2020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="90" zoomScaleNormal="90" workbookViewId="0">
      <selection activeCell="A14" sqref="A14:XFD42"/>
    </sheetView>
  </sheetViews>
  <sheetFormatPr defaultColWidth="9.140625" defaultRowHeight="12.75" outlineLevelCol="1" x14ac:dyDescent="0.2"/>
  <cols>
    <col min="1" max="1" width="11.85546875" style="63" bestFit="1" customWidth="1"/>
    <col min="2" max="2" width="10.42578125" style="63" customWidth="1"/>
    <col min="3" max="6" width="15.7109375" style="63" customWidth="1"/>
    <col min="7" max="7" width="8.42578125" style="63" customWidth="1"/>
    <col min="8" max="8" width="9" style="63" customWidth="1"/>
    <col min="9" max="9" width="11.7109375" style="63" bestFit="1" customWidth="1"/>
    <col min="10" max="10" width="29.7109375" style="63" customWidth="1"/>
    <col min="11" max="11" width="50.7109375" style="63" customWidth="1"/>
    <col min="12" max="13" width="27.42578125" style="63" customWidth="1"/>
    <col min="14" max="14" width="9.140625" style="63"/>
    <col min="15" max="18" width="0" style="63" hidden="1" customWidth="1" outlineLevel="1"/>
    <col min="19" max="19" width="9.140625" style="63" collapsed="1"/>
    <col min="20" max="16384" width="9.140625" style="63"/>
  </cols>
  <sheetData>
    <row r="1" spans="1:25" ht="36.75" customHeight="1" x14ac:dyDescent="0.2">
      <c r="A1" s="59" t="s">
        <v>0</v>
      </c>
      <c r="B1" s="124" t="s">
        <v>1</v>
      </c>
      <c r="C1" s="125"/>
      <c r="D1" s="125"/>
      <c r="E1" s="126"/>
      <c r="F1" s="60"/>
      <c r="G1" s="60"/>
      <c r="H1" s="60"/>
      <c r="I1" s="60"/>
      <c r="J1" s="60"/>
      <c r="K1" s="61"/>
      <c r="L1" s="61"/>
      <c r="M1" s="62"/>
    </row>
    <row r="2" spans="1:25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25" ht="36.75" customHeight="1" x14ac:dyDescent="0.2">
      <c r="A3" s="67" t="s">
        <v>2</v>
      </c>
      <c r="B3" s="124" t="s">
        <v>102</v>
      </c>
      <c r="C3" s="125"/>
      <c r="D3" s="125"/>
      <c r="E3" s="126"/>
      <c r="F3" s="68"/>
      <c r="G3" s="68"/>
      <c r="H3" s="68"/>
      <c r="I3" s="68"/>
      <c r="J3" s="68"/>
      <c r="K3" s="65"/>
      <c r="L3" s="65"/>
      <c r="M3" s="66"/>
    </row>
    <row r="4" spans="1:25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25" ht="36" customHeight="1" x14ac:dyDescent="0.2">
      <c r="A5" s="69" t="s">
        <v>3</v>
      </c>
      <c r="B5" s="70" t="s">
        <v>4</v>
      </c>
      <c r="C5" s="71">
        <v>44604</v>
      </c>
      <c r="D5" s="70" t="s">
        <v>5</v>
      </c>
      <c r="E5" s="71">
        <v>44631</v>
      </c>
      <c r="F5" s="72"/>
      <c r="G5" s="73"/>
      <c r="H5" s="74"/>
      <c r="I5" s="74"/>
      <c r="J5" s="74"/>
      <c r="K5" s="65"/>
      <c r="L5" s="65"/>
      <c r="M5" s="66"/>
    </row>
    <row r="6" spans="1:25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25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25" x14ac:dyDescent="0.2">
      <c r="A8" s="75" t="s">
        <v>6</v>
      </c>
      <c r="B8" s="76" t="s">
        <v>7</v>
      </c>
      <c r="C8" s="76" t="s">
        <v>8</v>
      </c>
      <c r="D8" s="76" t="s">
        <v>7</v>
      </c>
      <c r="E8" s="76" t="s">
        <v>9</v>
      </c>
      <c r="F8" s="76" t="s">
        <v>10</v>
      </c>
      <c r="G8" s="127" t="s">
        <v>11</v>
      </c>
      <c r="H8" s="131"/>
      <c r="I8" s="131"/>
      <c r="J8" s="76" t="s">
        <v>12</v>
      </c>
      <c r="K8" s="76" t="s">
        <v>13</v>
      </c>
      <c r="L8" s="77" t="s">
        <v>14</v>
      </c>
      <c r="M8" s="77" t="s">
        <v>15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x14ac:dyDescent="0.2">
      <c r="A9" s="79" t="s">
        <v>16</v>
      </c>
      <c r="B9" s="80" t="s">
        <v>17</v>
      </c>
      <c r="C9" s="80" t="s">
        <v>18</v>
      </c>
      <c r="D9" s="80" t="s">
        <v>18</v>
      </c>
      <c r="E9" s="80" t="s">
        <v>19</v>
      </c>
      <c r="F9" s="80" t="s">
        <v>18</v>
      </c>
      <c r="G9" s="132"/>
      <c r="H9" s="133"/>
      <c r="I9" s="133"/>
      <c r="J9" s="80" t="s">
        <v>20</v>
      </c>
      <c r="K9" s="80" t="s">
        <v>21</v>
      </c>
      <c r="L9" s="81"/>
      <c r="M9" s="82" t="s">
        <v>22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x14ac:dyDescent="0.2">
      <c r="A10" s="83" t="s">
        <v>23</v>
      </c>
      <c r="B10" s="84" t="s">
        <v>24</v>
      </c>
      <c r="C10" s="84" t="s">
        <v>25</v>
      </c>
      <c r="D10" s="84" t="s">
        <v>25</v>
      </c>
      <c r="E10" s="84" t="s">
        <v>25</v>
      </c>
      <c r="F10" s="84" t="s">
        <v>25</v>
      </c>
      <c r="G10" s="85" t="s">
        <v>26</v>
      </c>
      <c r="H10" s="85" t="s">
        <v>27</v>
      </c>
      <c r="I10" s="86" t="s">
        <v>28</v>
      </c>
      <c r="J10" s="87" t="s">
        <v>29</v>
      </c>
      <c r="K10" s="88"/>
      <c r="L10" s="89"/>
      <c r="M10" s="90"/>
    </row>
    <row r="11" spans="1:25" ht="0.75" customHeight="1" x14ac:dyDescent="0.2">
      <c r="A11" s="91"/>
      <c r="B11" s="84"/>
      <c r="C11" s="84"/>
      <c r="D11" s="84"/>
      <c r="E11" s="84"/>
      <c r="F11" s="84"/>
      <c r="G11" s="92"/>
      <c r="H11" s="92"/>
      <c r="I11" s="92"/>
      <c r="J11" s="85" t="s">
        <v>30</v>
      </c>
      <c r="K11" s="88"/>
      <c r="L11" s="89"/>
      <c r="M11" s="89"/>
    </row>
    <row r="12" spans="1:25" s="5" customFormat="1" ht="20.100000000000001" customHeight="1" x14ac:dyDescent="0.25">
      <c r="A12" s="116">
        <v>44607</v>
      </c>
      <c r="B12" s="117" t="s">
        <v>31</v>
      </c>
      <c r="C12" s="118">
        <v>70.959999999999994</v>
      </c>
      <c r="D12" s="118"/>
      <c r="E12" s="118"/>
      <c r="F12" s="118">
        <v>70.959999999999994</v>
      </c>
      <c r="G12" s="53">
        <v>490</v>
      </c>
      <c r="H12" s="49">
        <v>4004</v>
      </c>
      <c r="I12" s="119"/>
      <c r="J12" s="120" t="s">
        <v>100</v>
      </c>
      <c r="K12" s="121" t="s">
        <v>101</v>
      </c>
      <c r="L12" s="45" t="s">
        <v>96</v>
      </c>
      <c r="M12" s="122" t="s">
        <v>99</v>
      </c>
      <c r="N12" s="123"/>
      <c r="O12" s="5" t="b">
        <f t="shared" ref="O12" si="0">OR(G12&lt;100,LEN(G12)=2)</f>
        <v>0</v>
      </c>
      <c r="P12" s="5" t="b">
        <f t="shared" ref="P12" si="1">OR(H12&lt;1000,LEN(H12)=3)</f>
        <v>0</v>
      </c>
      <c r="Q12" s="5" t="b">
        <f t="shared" ref="Q12" si="2">IF(I12&lt;1000,TRUE)</f>
        <v>1</v>
      </c>
      <c r="R12" s="5" t="e">
        <f>OR(#REF!&lt;100000,LEN(#REF!)=5)</f>
        <v>#REF!</v>
      </c>
    </row>
    <row r="13" spans="1:25" s="5" customFormat="1" ht="15.75" x14ac:dyDescent="0.25">
      <c r="A13" s="116">
        <v>44607</v>
      </c>
      <c r="B13" s="117" t="s">
        <v>39</v>
      </c>
      <c r="C13" s="118">
        <v>809.18</v>
      </c>
      <c r="D13" s="118">
        <v>134.86000000000001</v>
      </c>
      <c r="E13" s="118"/>
      <c r="F13" s="118">
        <v>674.32</v>
      </c>
      <c r="G13" s="53">
        <v>118</v>
      </c>
      <c r="H13" s="49">
        <v>4400</v>
      </c>
      <c r="I13" s="119" t="s">
        <v>97</v>
      </c>
      <c r="J13" s="120" t="s">
        <v>95</v>
      </c>
      <c r="K13" s="121" t="s">
        <v>98</v>
      </c>
      <c r="L13" s="45" t="s">
        <v>96</v>
      </c>
      <c r="M13" s="122" t="s">
        <v>99</v>
      </c>
      <c r="N13" s="123"/>
      <c r="O13" s="5" t="b">
        <f t="shared" ref="O13" si="3">OR(G13&lt;100,LEN(G13)=2)</f>
        <v>0</v>
      </c>
      <c r="P13" s="5" t="b">
        <f t="shared" ref="P13" si="4">OR(H13&lt;1000,LEN(H13)=3)</f>
        <v>0</v>
      </c>
      <c r="Q13" s="5" t="b">
        <f t="shared" ref="Q13" si="5">IF(I13&lt;1000,TRUE)</f>
        <v>0</v>
      </c>
      <c r="R13" s="5" t="e">
        <f>OR(#REF!&lt;100000,LEN(#REF!)=5)</f>
        <v>#REF!</v>
      </c>
    </row>
    <row r="14" spans="1:25" ht="20.100000000000001" customHeight="1" thickBot="1" x14ac:dyDescent="0.25">
      <c r="A14" s="129" t="s">
        <v>34</v>
      </c>
      <c r="B14" s="130"/>
      <c r="C14" s="96">
        <f>SUM(C12:C13)</f>
        <v>880.14</v>
      </c>
      <c r="D14" s="96">
        <f>SUM(D12:D13)</f>
        <v>134.86000000000001</v>
      </c>
      <c r="E14" s="96"/>
      <c r="F14" s="97">
        <f>SUM(F12:F13)</f>
        <v>745.28000000000009</v>
      </c>
      <c r="G14" s="98"/>
      <c r="H14" s="99"/>
      <c r="I14" s="100"/>
      <c r="J14" s="101"/>
      <c r="K14" s="102"/>
      <c r="L14" s="103"/>
      <c r="M14" s="104"/>
    </row>
    <row r="16" spans="1:25" x14ac:dyDescent="0.2">
      <c r="B16" s="127" t="s">
        <v>35</v>
      </c>
      <c r="C16" s="128"/>
    </row>
    <row r="17" spans="2:7" x14ac:dyDescent="0.2">
      <c r="B17" s="105" t="s">
        <v>36</v>
      </c>
      <c r="C17" s="106" t="s">
        <v>37</v>
      </c>
      <c r="E17" s="108"/>
    </row>
    <row r="18" spans="2:7" x14ac:dyDescent="0.2">
      <c r="B18" s="105" t="s">
        <v>31</v>
      </c>
      <c r="C18" s="106" t="s">
        <v>38</v>
      </c>
    </row>
    <row r="19" spans="2:7" x14ac:dyDescent="0.2">
      <c r="B19" s="105" t="s">
        <v>39</v>
      </c>
      <c r="C19" s="106" t="s">
        <v>40</v>
      </c>
    </row>
    <row r="20" spans="2:7" x14ac:dyDescent="0.2">
      <c r="B20" s="89" t="s">
        <v>33</v>
      </c>
      <c r="C20" s="107" t="s">
        <v>41</v>
      </c>
    </row>
    <row r="21" spans="2:7" x14ac:dyDescent="0.2">
      <c r="G21" s="108"/>
    </row>
  </sheetData>
  <mergeCells count="6">
    <mergeCell ref="B3:E3"/>
    <mergeCell ref="B1:E1"/>
    <mergeCell ref="B16:C16"/>
    <mergeCell ref="A14:B14"/>
    <mergeCell ref="G8:I8"/>
    <mergeCell ref="G9:I9"/>
  </mergeCells>
  <phoneticPr fontId="5" type="noConversion"/>
  <conditionalFormatting sqref="B1:E1 B3:E3">
    <cfRule type="expression" dxfId="271" priority="110" stopIfTrue="1">
      <formula>ISBLANK(B1)</formula>
    </cfRule>
  </conditionalFormatting>
  <conditionalFormatting sqref="E12">
    <cfRule type="expression" dxfId="270" priority="117" stopIfTrue="1">
      <formula>AND(NOT(ISBLANK(C12)),ISBLANK(E12),B12="S")</formula>
    </cfRule>
  </conditionalFormatting>
  <conditionalFormatting sqref="J12">
    <cfRule type="expression" priority="122" stopIfTrue="1">
      <formula>AND(SUM($O12:$S12)&gt;0,NOT(ISBLANK(J12)))</formula>
    </cfRule>
    <cfRule type="expression" dxfId="269" priority="123" stopIfTrue="1">
      <formula>SUM($O12:$S12)&gt;0</formula>
    </cfRule>
  </conditionalFormatting>
  <conditionalFormatting sqref="C12 F12">
    <cfRule type="expression" dxfId="268" priority="16" stopIfTrue="1">
      <formula>ISBLANK(C12)</formula>
    </cfRule>
  </conditionalFormatting>
  <conditionalFormatting sqref="D12">
    <cfRule type="expression" dxfId="267" priority="17" stopIfTrue="1">
      <formula>AND(NOT(ISBLANK(B12)),ISBLANK(D12),A12="S")</formula>
    </cfRule>
  </conditionalFormatting>
  <conditionalFormatting sqref="B12">
    <cfRule type="expression" dxfId="266" priority="14" stopIfTrue="1">
      <formula>AND(NOT(ISBLANK(C12)),ISBLANK(B12))</formula>
    </cfRule>
  </conditionalFormatting>
  <conditionalFormatting sqref="A12">
    <cfRule type="expression" dxfId="265" priority="15" stopIfTrue="1">
      <formula>AND(NOT(ISBLANK(C12)),ISBLANK(A12))</formula>
    </cfRule>
  </conditionalFormatting>
  <conditionalFormatting sqref="L12">
    <cfRule type="expression" dxfId="264" priority="13" stopIfTrue="1">
      <formula>AND(NOT(ISBLANK($C12)),ISBLANK(L12))</formula>
    </cfRule>
  </conditionalFormatting>
  <conditionalFormatting sqref="K12">
    <cfRule type="expression" dxfId="263" priority="12" stopIfTrue="1">
      <formula>AND(NOT(ISBLANK($C12)),ISBLANK(K12))</formula>
    </cfRule>
  </conditionalFormatting>
  <conditionalFormatting sqref="E13">
    <cfRule type="expression" dxfId="262" priority="9" stopIfTrue="1">
      <formula>AND(NOT(ISBLANK(C13)),ISBLANK(E13),B13="S")</formula>
    </cfRule>
  </conditionalFormatting>
  <conditionalFormatting sqref="J13">
    <cfRule type="expression" priority="7" stopIfTrue="1">
      <formula>AND(SUM($O13:$S13)&gt;0,NOT(ISBLANK(J13)))</formula>
    </cfRule>
    <cfRule type="expression" dxfId="261" priority="8" stopIfTrue="1">
      <formula>SUM($O13:$S13)&gt;0</formula>
    </cfRule>
  </conditionalFormatting>
  <conditionalFormatting sqref="C13 F13">
    <cfRule type="expression" dxfId="260" priority="5" stopIfTrue="1">
      <formula>ISBLANK(C13)</formula>
    </cfRule>
  </conditionalFormatting>
  <conditionalFormatting sqref="D13">
    <cfRule type="expression" dxfId="259" priority="6" stopIfTrue="1">
      <formula>AND(NOT(ISBLANK(B13)),ISBLANK(D13),A13="S")</formula>
    </cfRule>
  </conditionalFormatting>
  <conditionalFormatting sqref="B13">
    <cfRule type="expression" dxfId="258" priority="3" stopIfTrue="1">
      <formula>AND(NOT(ISBLANK(C13)),ISBLANK(B13))</formula>
    </cfRule>
  </conditionalFormatting>
  <conditionalFormatting sqref="A13">
    <cfRule type="expression" dxfId="257" priority="4" stopIfTrue="1">
      <formula>AND(NOT(ISBLANK(C13)),ISBLANK(A13))</formula>
    </cfRule>
  </conditionalFormatting>
  <conditionalFormatting sqref="L13">
    <cfRule type="expression" dxfId="256" priority="2" stopIfTrue="1">
      <formula>AND(NOT(ISBLANK($C13)),ISBLANK(L13))</formula>
    </cfRule>
  </conditionalFormatting>
  <conditionalFormatting sqref="K13">
    <cfRule type="expression" dxfId="255" priority="1" stopIfTrue="1">
      <formula>AND(NOT(ISBLANK($C13)),ISBLANK(K13))</formula>
    </cfRule>
  </conditionalFormatting>
  <dataValidations count="2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Normal="10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142" t="s">
        <v>1</v>
      </c>
      <c r="C1" s="143"/>
      <c r="D1" s="143"/>
      <c r="E1" s="14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142" t="s">
        <v>169</v>
      </c>
      <c r="C3" s="143"/>
      <c r="D3" s="143"/>
      <c r="E3" s="14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48">
        <v>44603</v>
      </c>
      <c r="D5" s="12" t="s">
        <v>5</v>
      </c>
      <c r="E5" s="48">
        <v>44631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21" t="s">
        <v>20</v>
      </c>
      <c r="K9" s="21" t="s">
        <v>21</v>
      </c>
      <c r="L9" s="148"/>
      <c r="M9" s="149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1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318" t="s">
        <v>28</v>
      </c>
      <c r="J10" s="1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20.100000000000001" customHeight="1" x14ac:dyDescent="0.25">
      <c r="A12" s="50">
        <v>44615</v>
      </c>
      <c r="B12" s="30" t="s">
        <v>39</v>
      </c>
      <c r="C12" s="118">
        <v>78.98</v>
      </c>
      <c r="D12" s="152">
        <v>12</v>
      </c>
      <c r="E12" s="31"/>
      <c r="F12" s="94">
        <v>66.98</v>
      </c>
      <c r="G12" s="53">
        <v>118</v>
      </c>
      <c r="H12" s="49">
        <v>4400</v>
      </c>
      <c r="I12" s="319" t="s">
        <v>97</v>
      </c>
      <c r="J12" s="120" t="s">
        <v>95</v>
      </c>
      <c r="K12" s="45" t="s">
        <v>162</v>
      </c>
      <c r="L12" s="45" t="s">
        <v>163</v>
      </c>
      <c r="M12" s="45" t="s">
        <v>164</v>
      </c>
      <c r="O12" s="5" t="b">
        <f t="shared" ref="O12:O13" si="0">OR(G12&lt;100,LEN(G12)=2)</f>
        <v>0</v>
      </c>
      <c r="P12" s="5" t="b">
        <f t="shared" ref="P12:P13" si="1">OR(H12&lt;1000,LEN(H12)=3)</f>
        <v>0</v>
      </c>
      <c r="Q12" s="5" t="b">
        <f t="shared" ref="Q12:Q13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50">
        <v>44621</v>
      </c>
      <c r="B13" s="30" t="s">
        <v>31</v>
      </c>
      <c r="C13" s="118">
        <v>16.989999999999998</v>
      </c>
      <c r="D13" s="320"/>
      <c r="E13" s="31"/>
      <c r="F13" s="94">
        <v>16.989999999999998</v>
      </c>
      <c r="G13" s="53">
        <v>110</v>
      </c>
      <c r="H13" s="49">
        <v>4400</v>
      </c>
      <c r="I13" s="319" t="s">
        <v>165</v>
      </c>
      <c r="J13" s="120" t="s">
        <v>95</v>
      </c>
      <c r="K13" s="45" t="s">
        <v>166</v>
      </c>
      <c r="L13" s="45" t="s">
        <v>167</v>
      </c>
      <c r="M13" s="45" t="s">
        <v>168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20.100000000000001" customHeight="1" thickBot="1" x14ac:dyDescent="0.25">
      <c r="A14" s="140" t="s">
        <v>34</v>
      </c>
      <c r="B14" s="141"/>
      <c r="C14" s="39">
        <f>SUM(C12:C13)</f>
        <v>95.97</v>
      </c>
      <c r="D14" s="39">
        <f>SUM(D12:D13)</f>
        <v>12</v>
      </c>
      <c r="E14" s="39"/>
      <c r="F14" s="321">
        <f>SUM(F12:F13)</f>
        <v>83.97</v>
      </c>
      <c r="G14" s="322"/>
      <c r="H14" s="162"/>
      <c r="I14" s="323"/>
      <c r="J14" s="324"/>
      <c r="K14" s="46"/>
      <c r="L14" s="224"/>
      <c r="M14" s="47"/>
    </row>
    <row r="16" spans="1:25" x14ac:dyDescent="0.2">
      <c r="B16" s="134" t="s">
        <v>35</v>
      </c>
      <c r="C16" s="136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31</v>
      </c>
      <c r="C18" s="42" t="s">
        <v>38</v>
      </c>
    </row>
    <row r="19" spans="2:3" x14ac:dyDescent="0.2">
      <c r="B19" s="41" t="s">
        <v>39</v>
      </c>
      <c r="C19" s="42" t="s">
        <v>40</v>
      </c>
    </row>
    <row r="20" spans="2:3" x14ac:dyDescent="0.2">
      <c r="B20" s="43" t="s">
        <v>33</v>
      </c>
      <c r="C20" s="44" t="s">
        <v>41</v>
      </c>
    </row>
  </sheetData>
  <autoFilter ref="G1:G20"/>
  <mergeCells count="6">
    <mergeCell ref="B1:E1"/>
    <mergeCell ref="B3:E3"/>
    <mergeCell ref="G8:I8"/>
    <mergeCell ref="G9:I9"/>
    <mergeCell ref="A14:B14"/>
    <mergeCell ref="B16:C16"/>
  </mergeCells>
  <conditionalFormatting sqref="E5 C5 B1:E1 B3:E3 C12">
    <cfRule type="expression" dxfId="138" priority="10" stopIfTrue="1">
      <formula>ISBLANK(B1)</formula>
    </cfRule>
  </conditionalFormatting>
  <conditionalFormatting sqref="K12:M12">
    <cfRule type="expression" dxfId="137" priority="11" stopIfTrue="1">
      <formula>AND(NOT(ISBLANK($C12)),ISBLANK(K12))</formula>
    </cfRule>
  </conditionalFormatting>
  <conditionalFormatting sqref="B12">
    <cfRule type="expression" dxfId="136" priority="12" stopIfTrue="1">
      <formula>AND(NOT(ISBLANK(C12)),ISBLANK(B12))</formula>
    </cfRule>
  </conditionalFormatting>
  <conditionalFormatting sqref="A12">
    <cfRule type="expression" dxfId="135" priority="13" stopIfTrue="1">
      <formula>AND(NOT(ISBLANK(C12)),ISBLANK(A12))</formula>
    </cfRule>
  </conditionalFormatting>
  <conditionalFormatting sqref="E12">
    <cfRule type="expression" dxfId="134" priority="14" stopIfTrue="1">
      <formula>AND(NOT(ISBLANK(C12)),ISBLANK(E12),B12="S")</formula>
    </cfRule>
  </conditionalFormatting>
  <conditionalFormatting sqref="J12">
    <cfRule type="expression" priority="8" stopIfTrue="1">
      <formula>AND(SUM($O12:$S12)&gt;0,NOT(ISBLANK(J12)))</formula>
    </cfRule>
    <cfRule type="expression" dxfId="133" priority="9" stopIfTrue="1">
      <formula>SUM($O12:$S12)&gt;0</formula>
    </cfRule>
  </conditionalFormatting>
  <conditionalFormatting sqref="C13">
    <cfRule type="expression" dxfId="132" priority="3" stopIfTrue="1">
      <formula>ISBLANK(C13)</formula>
    </cfRule>
  </conditionalFormatting>
  <conditionalFormatting sqref="K13:M13">
    <cfRule type="expression" dxfId="131" priority="4" stopIfTrue="1">
      <formula>AND(NOT(ISBLANK($C13)),ISBLANK(K13))</formula>
    </cfRule>
  </conditionalFormatting>
  <conditionalFormatting sqref="B13">
    <cfRule type="expression" dxfId="130" priority="5" stopIfTrue="1">
      <formula>AND(NOT(ISBLANK(C13)),ISBLANK(B13))</formula>
    </cfRule>
  </conditionalFormatting>
  <conditionalFormatting sqref="A13">
    <cfRule type="expression" dxfId="129" priority="6" stopIfTrue="1">
      <formula>AND(NOT(ISBLANK(C13)),ISBLANK(A13))</formula>
    </cfRule>
  </conditionalFormatting>
  <conditionalFormatting sqref="E13">
    <cfRule type="expression" dxfId="128" priority="7" stopIfTrue="1">
      <formula>AND(NOT(ISBLANK(C13)),ISBLANK(E13),B13="S")</formula>
    </cfRule>
  </conditionalFormatting>
  <conditionalFormatting sqref="J13">
    <cfRule type="expression" priority="1" stopIfTrue="1">
      <formula>AND(SUM($O13:$S13)&gt;0,NOT(ISBLANK(J13)))</formula>
    </cfRule>
    <cfRule type="expression" dxfId="127" priority="2" stopIfTrue="1">
      <formula>SUM($O13:$S13)&gt;0</formula>
    </cfRule>
  </conditionalFormatting>
  <dataValidations count="4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1"/>
  <sheetViews>
    <sheetView zoomScale="200" zoomScaleNormal="200" workbookViewId="0">
      <selection activeCell="A22" sqref="A22:XFD2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customWidth="1" outlineLevel="1"/>
    <col min="20" max="16384" width="9.140625" style="5"/>
  </cols>
  <sheetData>
    <row r="1" spans="1:26" ht="36.75" customHeight="1" x14ac:dyDescent="0.2">
      <c r="A1" s="2" t="s">
        <v>0</v>
      </c>
      <c r="B1" s="142" t="s">
        <v>42</v>
      </c>
      <c r="C1" s="143"/>
      <c r="D1" s="143"/>
      <c r="E1" s="14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42" t="s">
        <v>192</v>
      </c>
      <c r="C3" s="143"/>
      <c r="D3" s="143"/>
      <c r="E3" s="14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48">
        <v>44603</v>
      </c>
      <c r="C5" s="12" t="s">
        <v>5</v>
      </c>
      <c r="D5" s="48">
        <v>44631</v>
      </c>
      <c r="E5" s="48"/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6"/>
      <c r="K8" s="11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147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9"/>
      <c r="K9" s="147" t="s">
        <v>20</v>
      </c>
      <c r="L9" s="21" t="s">
        <v>21</v>
      </c>
      <c r="M9" s="148"/>
      <c r="N9" s="149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1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1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325">
        <v>44897</v>
      </c>
      <c r="B12" s="117" t="s">
        <v>31</v>
      </c>
      <c r="C12" s="31">
        <v>330</v>
      </c>
      <c r="D12" s="31"/>
      <c r="E12" s="31"/>
      <c r="F12" s="152">
        <v>330</v>
      </c>
      <c r="G12" s="49">
        <v>119</v>
      </c>
      <c r="H12" s="49">
        <v>2001</v>
      </c>
      <c r="I12" s="326"/>
      <c r="J12" s="154" t="s">
        <v>39</v>
      </c>
      <c r="K12" s="154" t="s">
        <v>170</v>
      </c>
      <c r="L12" s="327" t="s">
        <v>171</v>
      </c>
      <c r="M12" s="327" t="s">
        <v>172</v>
      </c>
      <c r="N12" s="328" t="s">
        <v>173</v>
      </c>
      <c r="O12" s="220"/>
    </row>
    <row r="13" spans="1:26" ht="15.75" x14ac:dyDescent="0.25">
      <c r="A13" s="325">
        <v>44897</v>
      </c>
      <c r="B13" s="117" t="s">
        <v>31</v>
      </c>
      <c r="C13" s="31">
        <v>330</v>
      </c>
      <c r="D13" s="31"/>
      <c r="E13" s="31"/>
      <c r="F13" s="152">
        <v>330</v>
      </c>
      <c r="G13" s="49">
        <v>119</v>
      </c>
      <c r="H13" s="49">
        <v>2001</v>
      </c>
      <c r="I13" s="326"/>
      <c r="J13" s="154" t="s">
        <v>39</v>
      </c>
      <c r="K13" s="154" t="s">
        <v>170</v>
      </c>
      <c r="L13" s="327" t="s">
        <v>171</v>
      </c>
      <c r="M13" s="327" t="s">
        <v>172</v>
      </c>
      <c r="N13" s="328" t="s">
        <v>173</v>
      </c>
      <c r="O13" s="220"/>
    </row>
    <row r="14" spans="1:26" ht="18" customHeight="1" x14ac:dyDescent="0.25">
      <c r="A14" s="325" t="s">
        <v>174</v>
      </c>
      <c r="B14" s="117" t="s">
        <v>39</v>
      </c>
      <c r="C14" s="31">
        <v>107.4</v>
      </c>
      <c r="D14" s="31">
        <v>17.899999999999999</v>
      </c>
      <c r="E14" s="31"/>
      <c r="F14" s="152">
        <v>89.5</v>
      </c>
      <c r="G14" s="49">
        <v>110</v>
      </c>
      <c r="H14" s="49">
        <v>2001</v>
      </c>
      <c r="I14" s="326"/>
      <c r="J14" s="154" t="s">
        <v>39</v>
      </c>
      <c r="K14" s="154" t="s">
        <v>95</v>
      </c>
      <c r="L14" s="327" t="s">
        <v>175</v>
      </c>
      <c r="M14" s="327" t="s">
        <v>176</v>
      </c>
      <c r="N14" s="328" t="s">
        <v>173</v>
      </c>
      <c r="O14" s="220"/>
      <c r="P14" s="5" t="b">
        <f t="shared" ref="P14:P16" si="0">OR(G14&lt;100,LEN(G14)=2)</f>
        <v>0</v>
      </c>
      <c r="Q14" s="5" t="b">
        <f t="shared" ref="Q14:Q16" si="1">OR(H14&lt;1000,LEN(H14)=3)</f>
        <v>0</v>
      </c>
      <c r="R14" s="5" t="b">
        <f t="shared" ref="R14:R16" si="2">IF(I14&lt;1000,TRUE)</f>
        <v>1</v>
      </c>
      <c r="S14" s="5" t="e">
        <f>OR(#REF!&lt;100000,LEN(#REF!)=5)</f>
        <v>#REF!</v>
      </c>
      <c r="T14" s="329"/>
    </row>
    <row r="15" spans="1:26" ht="20.100000000000001" customHeight="1" x14ac:dyDescent="0.25">
      <c r="A15" s="325" t="s">
        <v>174</v>
      </c>
      <c r="B15" s="117" t="s">
        <v>31</v>
      </c>
      <c r="C15" s="31">
        <v>100.7</v>
      </c>
      <c r="D15" s="31"/>
      <c r="E15" s="31"/>
      <c r="F15" s="152">
        <v>100.7</v>
      </c>
      <c r="G15" s="49">
        <v>110</v>
      </c>
      <c r="H15" s="49">
        <v>4001</v>
      </c>
      <c r="I15" s="49"/>
      <c r="J15" s="154" t="s">
        <v>39</v>
      </c>
      <c r="K15" s="154" t="s">
        <v>95</v>
      </c>
      <c r="L15" s="327" t="s">
        <v>177</v>
      </c>
      <c r="M15" s="327" t="s">
        <v>178</v>
      </c>
      <c r="N15" s="328" t="s">
        <v>173</v>
      </c>
      <c r="O15" s="220"/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325" t="s">
        <v>179</v>
      </c>
      <c r="B16" s="330" t="s">
        <v>31</v>
      </c>
      <c r="C16" s="331">
        <v>53.7</v>
      </c>
      <c r="D16" s="332"/>
      <c r="E16" s="331"/>
      <c r="F16" s="152"/>
      <c r="G16" s="49">
        <v>472</v>
      </c>
      <c r="H16" s="333">
        <v>4020</v>
      </c>
      <c r="I16" s="333"/>
      <c r="J16" s="154" t="s">
        <v>39</v>
      </c>
      <c r="K16" s="334" t="s">
        <v>180</v>
      </c>
      <c r="L16" s="335" t="s">
        <v>181</v>
      </c>
      <c r="M16" s="335" t="s">
        <v>182</v>
      </c>
      <c r="N16" s="336" t="s">
        <v>173</v>
      </c>
      <c r="O16" s="220"/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5" ht="20.100000000000001" customHeight="1" x14ac:dyDescent="0.25">
      <c r="A17" s="337" t="s">
        <v>183</v>
      </c>
      <c r="B17" s="330" t="s">
        <v>39</v>
      </c>
      <c r="C17" s="331">
        <v>41.7</v>
      </c>
      <c r="D17" s="332">
        <v>6.95</v>
      </c>
      <c r="E17" s="331"/>
      <c r="F17" s="338">
        <v>34.75</v>
      </c>
      <c r="G17" s="49">
        <v>110</v>
      </c>
      <c r="H17" s="333">
        <v>4001</v>
      </c>
      <c r="I17" s="333"/>
      <c r="J17" s="154" t="s">
        <v>39</v>
      </c>
      <c r="K17" s="154" t="s">
        <v>95</v>
      </c>
      <c r="L17" s="335" t="s">
        <v>184</v>
      </c>
      <c r="M17" s="335" t="s">
        <v>32</v>
      </c>
      <c r="N17" s="336" t="s">
        <v>173</v>
      </c>
      <c r="O17" s="339"/>
    </row>
    <row r="18" spans="1:15" ht="20.100000000000001" customHeight="1" x14ac:dyDescent="0.25">
      <c r="A18" s="337">
        <v>44776</v>
      </c>
      <c r="B18" s="330" t="s">
        <v>39</v>
      </c>
      <c r="C18" s="331">
        <v>250.94</v>
      </c>
      <c r="D18" s="331">
        <v>41.82</v>
      </c>
      <c r="E18" s="331"/>
      <c r="F18" s="338">
        <v>209.12</v>
      </c>
      <c r="G18" s="49">
        <v>110</v>
      </c>
      <c r="H18" s="333">
        <v>4001</v>
      </c>
      <c r="I18" s="333"/>
      <c r="J18" s="154" t="s">
        <v>39</v>
      </c>
      <c r="K18" s="154" t="s">
        <v>95</v>
      </c>
      <c r="L18" s="335" t="s">
        <v>185</v>
      </c>
      <c r="M18" s="335" t="s">
        <v>186</v>
      </c>
      <c r="N18" s="336" t="s">
        <v>173</v>
      </c>
      <c r="O18" s="339"/>
    </row>
    <row r="19" spans="1:15" ht="20.100000000000001" customHeight="1" x14ac:dyDescent="0.25">
      <c r="A19" s="337">
        <v>44776</v>
      </c>
      <c r="B19" s="330" t="s">
        <v>39</v>
      </c>
      <c r="C19" s="331">
        <v>159.29</v>
      </c>
      <c r="D19" s="331">
        <v>26.55</v>
      </c>
      <c r="E19" s="331"/>
      <c r="F19" s="338">
        <v>132.74</v>
      </c>
      <c r="G19" s="49">
        <v>110</v>
      </c>
      <c r="H19" s="333">
        <v>4001</v>
      </c>
      <c r="I19" s="333"/>
      <c r="J19" s="154" t="s">
        <v>39</v>
      </c>
      <c r="K19" s="154" t="s">
        <v>95</v>
      </c>
      <c r="L19" s="335" t="s">
        <v>187</v>
      </c>
      <c r="M19" s="335" t="s">
        <v>186</v>
      </c>
      <c r="N19" s="336" t="s">
        <v>173</v>
      </c>
      <c r="O19" s="339"/>
    </row>
    <row r="20" spans="1:15" ht="20.100000000000001" customHeight="1" x14ac:dyDescent="0.25">
      <c r="A20" s="340">
        <v>44776</v>
      </c>
      <c r="B20" s="117" t="s">
        <v>39</v>
      </c>
      <c r="C20" s="31">
        <v>13.13</v>
      </c>
      <c r="D20" s="32">
        <v>2.19</v>
      </c>
      <c r="E20" s="31"/>
      <c r="F20" s="152">
        <v>10.94</v>
      </c>
      <c r="G20" s="49">
        <v>110</v>
      </c>
      <c r="H20" s="49">
        <v>4001</v>
      </c>
      <c r="I20" s="49"/>
      <c r="J20" s="154" t="s">
        <v>39</v>
      </c>
      <c r="K20" s="154" t="s">
        <v>95</v>
      </c>
      <c r="L20" s="327" t="s">
        <v>188</v>
      </c>
      <c r="M20" s="327" t="s">
        <v>189</v>
      </c>
      <c r="N20" s="328" t="s">
        <v>173</v>
      </c>
    </row>
    <row r="21" spans="1:15" ht="20.100000000000001" customHeight="1" x14ac:dyDescent="0.25">
      <c r="A21" s="340">
        <v>44807</v>
      </c>
      <c r="B21" s="117" t="s">
        <v>39</v>
      </c>
      <c r="C21" s="31">
        <v>97.85</v>
      </c>
      <c r="D21" s="32">
        <v>16.309999999999999</v>
      </c>
      <c r="E21" s="31"/>
      <c r="F21" s="152">
        <f>C21-D21</f>
        <v>81.539999999999992</v>
      </c>
      <c r="G21" s="49">
        <v>110</v>
      </c>
      <c r="H21" s="49">
        <v>2001</v>
      </c>
      <c r="I21" s="49"/>
      <c r="J21" s="154" t="s">
        <v>39</v>
      </c>
      <c r="K21" s="154" t="s">
        <v>95</v>
      </c>
      <c r="L21" s="327" t="s">
        <v>190</v>
      </c>
      <c r="M21" s="327" t="s">
        <v>191</v>
      </c>
      <c r="N21" s="328" t="s">
        <v>173</v>
      </c>
    </row>
    <row r="22" spans="1:15" ht="20.100000000000001" customHeight="1" thickBot="1" x14ac:dyDescent="0.25">
      <c r="A22" s="140" t="s">
        <v>34</v>
      </c>
      <c r="B22" s="141"/>
      <c r="C22" s="39">
        <f>SUM(C12:C21)</f>
        <v>1484.71</v>
      </c>
      <c r="D22" s="39">
        <f>SUM(D12:D21)</f>
        <v>111.72</v>
      </c>
      <c r="E22" s="39"/>
      <c r="F22" s="39">
        <f>SUM(F12:F21)</f>
        <v>1319.2900000000002</v>
      </c>
      <c r="G22" s="162"/>
      <c r="H22" s="162"/>
      <c r="I22" s="162"/>
      <c r="J22" s="40"/>
      <c r="K22" s="40"/>
      <c r="L22" s="46"/>
      <c r="M22" s="224"/>
      <c r="N22" s="47"/>
    </row>
    <row r="24" spans="1:15" x14ac:dyDescent="0.2">
      <c r="B24" s="134" t="s">
        <v>35</v>
      </c>
      <c r="C24" s="136"/>
    </row>
    <row r="25" spans="1:15" x14ac:dyDescent="0.2">
      <c r="B25" s="41" t="s">
        <v>36</v>
      </c>
      <c r="C25" s="42" t="s">
        <v>37</v>
      </c>
    </row>
    <row r="26" spans="1:15" x14ac:dyDescent="0.2">
      <c r="B26" s="41" t="s">
        <v>31</v>
      </c>
      <c r="C26" s="42" t="s">
        <v>38</v>
      </c>
    </row>
    <row r="27" spans="1:15" x14ac:dyDescent="0.2">
      <c r="B27" s="41" t="s">
        <v>39</v>
      </c>
      <c r="C27" s="42" t="s">
        <v>40</v>
      </c>
    </row>
    <row r="28" spans="1:15" x14ac:dyDescent="0.2">
      <c r="B28" s="43" t="s">
        <v>33</v>
      </c>
      <c r="C28" s="44" t="s">
        <v>41</v>
      </c>
    </row>
    <row r="29" spans="1:15" x14ac:dyDescent="0.2">
      <c r="F29" s="167"/>
    </row>
    <row r="32" spans="1:15" x14ac:dyDescent="0.2">
      <c r="F32" s="167"/>
    </row>
    <row r="1048541" spans="8:8" x14ac:dyDescent="0.2">
      <c r="H1048541" s="49"/>
    </row>
  </sheetData>
  <mergeCells count="6">
    <mergeCell ref="B1:E1"/>
    <mergeCell ref="B3:E3"/>
    <mergeCell ref="G8:J8"/>
    <mergeCell ref="G9:J9"/>
    <mergeCell ref="A22:B22"/>
    <mergeCell ref="B24:C24"/>
  </mergeCells>
  <conditionalFormatting sqref="J12:K12 K14:K15 J13:J21 K17:K21">
    <cfRule type="expression" priority="17" stopIfTrue="1">
      <formula>AND(SUM($P12:$T12)&gt;0,NOT(ISBLANK(J12)))</formula>
    </cfRule>
    <cfRule type="expression" dxfId="126" priority="18" stopIfTrue="1">
      <formula>SUM($P12:$T12)&gt;0</formula>
    </cfRule>
  </conditionalFormatting>
  <conditionalFormatting sqref="B1:E1 B3:E3 E5 C12 C14:C15 C18:C21">
    <cfRule type="expression" dxfId="125" priority="19" stopIfTrue="1">
      <formula>ISBLANK(B1)</formula>
    </cfRule>
  </conditionalFormatting>
  <conditionalFormatting sqref="L14:N15 L18:M19 L12:N12 M13 L20:L21 N16:N21">
    <cfRule type="expression" dxfId="124" priority="20" stopIfTrue="1">
      <formula>AND(NOT(ISBLANK($C12)),ISBLANK(L12))</formula>
    </cfRule>
  </conditionalFormatting>
  <conditionalFormatting sqref="B12 B14:B21">
    <cfRule type="expression" dxfId="123" priority="21" stopIfTrue="1">
      <formula>AND(NOT(ISBLANK(C12)),ISBLANK(B12))</formula>
    </cfRule>
  </conditionalFormatting>
  <conditionalFormatting sqref="A12 A14:A15 A18:A21">
    <cfRule type="expression" dxfId="122" priority="22" stopIfTrue="1">
      <formula>AND(NOT(ISBLANK(C12)),ISBLANK(A12))</formula>
    </cfRule>
  </conditionalFormatting>
  <conditionalFormatting sqref="D18:D19 E14:E21">
    <cfRule type="expression" dxfId="121" priority="23" stopIfTrue="1">
      <formula>AND(NOT(ISBLANK(B14)),ISBLANK(D14),A14="S")</formula>
    </cfRule>
  </conditionalFormatting>
  <conditionalFormatting sqref="E12">
    <cfRule type="expression" dxfId="120" priority="16" stopIfTrue="1">
      <formula>AND(NOT(ISBLANK(C12)),ISBLANK(E12),B12="S")</formula>
    </cfRule>
  </conditionalFormatting>
  <conditionalFormatting sqref="M21">
    <cfRule type="expression" dxfId="119" priority="24" stopIfTrue="1">
      <formula>AND(NOT(ISBLANK($C20)),ISBLANK(M21))</formula>
    </cfRule>
  </conditionalFormatting>
  <conditionalFormatting sqref="C16:C17">
    <cfRule type="expression" dxfId="118" priority="13" stopIfTrue="1">
      <formula>ISBLANK(C16)</formula>
    </cfRule>
  </conditionalFormatting>
  <conditionalFormatting sqref="L16:M17">
    <cfRule type="expression" dxfId="117" priority="14" stopIfTrue="1">
      <formula>AND(NOT(ISBLANK($C16)),ISBLANK(L16))</formula>
    </cfRule>
  </conditionalFormatting>
  <conditionalFormatting sqref="A16:A17">
    <cfRule type="expression" dxfId="116" priority="15" stopIfTrue="1">
      <formula>AND(NOT(ISBLANK(C16)),ISBLANK(A16))</formula>
    </cfRule>
  </conditionalFormatting>
  <conditionalFormatting sqref="D14:D15">
    <cfRule type="expression" dxfId="115" priority="12" stopIfTrue="1">
      <formula>AND(NOT(ISBLANK(B14)),ISBLANK(D14),A14="S")</formula>
    </cfRule>
  </conditionalFormatting>
  <conditionalFormatting sqref="D12">
    <cfRule type="expression" dxfId="114" priority="11" stopIfTrue="1">
      <formula>AND(NOT(ISBLANK(B12)),ISBLANK(D12),A12="S")</formula>
    </cfRule>
  </conditionalFormatting>
  <conditionalFormatting sqref="K13">
    <cfRule type="expression" priority="5" stopIfTrue="1">
      <formula>AND(SUM($P13:$T13)&gt;0,NOT(ISBLANK(K13)))</formula>
    </cfRule>
    <cfRule type="expression" dxfId="113" priority="6" stopIfTrue="1">
      <formula>SUM($P13:$T13)&gt;0</formula>
    </cfRule>
  </conditionalFormatting>
  <conditionalFormatting sqref="C13">
    <cfRule type="expression" dxfId="112" priority="7" stopIfTrue="1">
      <formula>ISBLANK(C13)</formula>
    </cfRule>
  </conditionalFormatting>
  <conditionalFormatting sqref="N13">
    <cfRule type="expression" dxfId="111" priority="8" stopIfTrue="1">
      <formula>AND(NOT(ISBLANK($C13)),ISBLANK(N13))</formula>
    </cfRule>
  </conditionalFormatting>
  <conditionalFormatting sqref="B13">
    <cfRule type="expression" dxfId="110" priority="9" stopIfTrue="1">
      <formula>AND(NOT(ISBLANK(C13)),ISBLANK(B13))</formula>
    </cfRule>
  </conditionalFormatting>
  <conditionalFormatting sqref="A13">
    <cfRule type="expression" dxfId="109" priority="10" stopIfTrue="1">
      <formula>AND(NOT(ISBLANK(C13)),ISBLANK(A13))</formula>
    </cfRule>
  </conditionalFormatting>
  <conditionalFormatting sqref="E13">
    <cfRule type="expression" dxfId="108" priority="4" stopIfTrue="1">
      <formula>AND(NOT(ISBLANK(C13)),ISBLANK(E13),B13="S")</formula>
    </cfRule>
  </conditionalFormatting>
  <conditionalFormatting sqref="D13">
    <cfRule type="expression" dxfId="107" priority="3" stopIfTrue="1">
      <formula>AND(NOT(ISBLANK(B13)),ISBLANK(D13),A13="S")</formula>
    </cfRule>
  </conditionalFormatting>
  <conditionalFormatting sqref="M20">
    <cfRule type="expression" dxfId="106" priority="26" stopIfTrue="1">
      <formula>AND(NOT(ISBLANK(#REF!)),ISBLANK(M20))</formula>
    </cfRule>
  </conditionalFormatting>
  <conditionalFormatting sqref="L13">
    <cfRule type="expression" dxfId="105" priority="2" stopIfTrue="1">
      <formula>AND(NOT(ISBLANK($C13)),ISBLANK(L13))</formula>
    </cfRule>
  </conditionalFormatting>
  <conditionalFormatting sqref="D5 B5">
    <cfRule type="expression" dxfId="104" priority="1" stopIfTrue="1">
      <formula>ISBLANK(B5)</formula>
    </cfRule>
  </conditionalFormatting>
  <dataValidations count="4">
    <dataValidation type="list" allowBlank="1" showInputMessage="1" showErrorMessage="1" sqref="B12:B21">
      <formula1>$B$25:$B$28</formula1>
    </dataValidation>
    <dataValidation type="date" allowBlank="1" showInputMessage="1" showErrorMessage="1" sqref="E5 B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D5">
      <formula1>B5+1</formula1>
      <formula2>NOW()</formula2>
    </dataValidation>
  </dataValidations>
  <pageMargins left="0.37" right="0.31" top="0.68" bottom="0.68" header="0.34" footer="0.25"/>
  <pageSetup paperSize="9" scale="54" fitToHeight="0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42" t="s">
        <v>42</v>
      </c>
      <c r="C1" s="143"/>
      <c r="D1" s="143"/>
      <c r="E1" s="144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42" t="s">
        <v>43</v>
      </c>
      <c r="C3" s="143"/>
      <c r="D3" s="143"/>
      <c r="E3" s="144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34" t="s">
        <v>11</v>
      </c>
      <c r="H8" s="135"/>
      <c r="I8" s="135"/>
      <c r="J8" s="135"/>
      <c r="K8" s="135"/>
      <c r="L8" s="136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7"/>
      <c r="H9" s="138"/>
      <c r="I9" s="138"/>
      <c r="J9" s="138"/>
      <c r="K9" s="138"/>
      <c r="L9" s="139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40" t="s">
        <v>34</v>
      </c>
      <c r="B32" s="141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34" t="s">
        <v>35</v>
      </c>
      <c r="C34" s="136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103" priority="2" stopIfTrue="1">
      <formula>SUM($P12:$T12)&gt;0</formula>
    </cfRule>
  </conditionalFormatting>
  <conditionalFormatting sqref="E5 C12:C31 C5 B1:E1 B3:E3">
    <cfRule type="expression" dxfId="102" priority="3" stopIfTrue="1">
      <formula>ISBLANK(B1)</formula>
    </cfRule>
  </conditionalFormatting>
  <conditionalFormatting sqref="M12:N31">
    <cfRule type="expression" dxfId="101" priority="4" stopIfTrue="1">
      <formula>AND(NOT(ISBLANK($C12)),ISBLANK(M12))</formula>
    </cfRule>
  </conditionalFormatting>
  <conditionalFormatting sqref="B12:B31">
    <cfRule type="expression" dxfId="100" priority="5" stopIfTrue="1">
      <formula>AND(NOT(ISBLANK(C12)),ISBLANK(B12))</formula>
    </cfRule>
  </conditionalFormatting>
  <conditionalFormatting sqref="A12:A31">
    <cfRule type="expression" dxfId="99" priority="6" stopIfTrue="1">
      <formula>AND(NOT(ISBLANK(C12)),ISBLANK(A12))</formula>
    </cfRule>
  </conditionalFormatting>
  <conditionalFormatting sqref="G12:G31">
    <cfRule type="expression" dxfId="98" priority="7" stopIfTrue="1">
      <formula>AND(ISBLANK(G12),NOT(ISBLANK(C12)))</formula>
    </cfRule>
  </conditionalFormatting>
  <conditionalFormatting sqref="H12:I31">
    <cfRule type="expression" dxfId="97" priority="8" stopIfTrue="1">
      <formula>AND(ISBLANK(H12),NOT(ISBLANK($C12)))</formula>
    </cfRule>
  </conditionalFormatting>
  <conditionalFormatting sqref="J12:J31">
    <cfRule type="expression" dxfId="96" priority="9" stopIfTrue="1">
      <formula>AND(ISBLANK(J12),NOT(ISBLANK(C12)))</formula>
    </cfRule>
  </conditionalFormatting>
  <conditionalFormatting sqref="E12:E31">
    <cfRule type="expression" dxfId="95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ref="A2:H13">
    <sortCondition ref="B2:B13"/>
  </sortState>
  <conditionalFormatting sqref="C2:C13">
    <cfRule type="expression" dxfId="94" priority="8" stopIfTrue="1">
      <formula>ISBLANK(C2)</formula>
    </cfRule>
  </conditionalFormatting>
  <conditionalFormatting sqref="B2 B6:B13">
    <cfRule type="expression" dxfId="93" priority="9" stopIfTrue="1">
      <formula>AND(NOT(ISBLANK(C2)),ISBLANK(B2))</formula>
    </cfRule>
  </conditionalFormatting>
  <conditionalFormatting sqref="A2 A7:A13">
    <cfRule type="expression" dxfId="92" priority="10" stopIfTrue="1">
      <formula>AND(NOT(ISBLANK(C2)),ISBLANK(A2))</formula>
    </cfRule>
  </conditionalFormatting>
  <conditionalFormatting sqref="E2:E12">
    <cfRule type="expression" dxfId="91" priority="11" stopIfTrue="1">
      <formula>AND(NOT(ISBLANK(C2)),ISBLANK(E2),B2="S")</formula>
    </cfRule>
  </conditionalFormatting>
  <conditionalFormatting sqref="E13">
    <cfRule type="expression" dxfId="90" priority="12" stopIfTrue="1">
      <formula>AND(NOT(ISBLANK(C14)),ISBLANK(E13),B14="S")</formula>
    </cfRule>
  </conditionalFormatting>
  <conditionalFormatting sqref="B3:B4">
    <cfRule type="expression" dxfId="89" priority="6" stopIfTrue="1">
      <formula>AND(NOT(ISBLANK(C3)),ISBLANK(B3))</formula>
    </cfRule>
  </conditionalFormatting>
  <conditionalFormatting sqref="A3:A4">
    <cfRule type="expression" dxfId="88" priority="7" stopIfTrue="1">
      <formula>AND(NOT(ISBLANK(C3)),ISBLANK(A3))</formula>
    </cfRule>
  </conditionalFormatting>
  <conditionalFormatting sqref="D2:D11">
    <cfRule type="expression" dxfId="87" priority="5" stopIfTrue="1">
      <formula>AND(NOT(ISBLANK(B2)),ISBLANK(D2),A2="S")</formula>
    </cfRule>
  </conditionalFormatting>
  <conditionalFormatting sqref="A6">
    <cfRule type="expression" dxfId="86" priority="4" stopIfTrue="1">
      <formula>AND(NOT(ISBLANK(C6)),ISBLANK(A6))</formula>
    </cfRule>
  </conditionalFormatting>
  <conditionalFormatting sqref="F2:F9">
    <cfRule type="expression" dxfId="85" priority="3" stopIfTrue="1">
      <formula>ISBLANK(F2)</formula>
    </cfRule>
  </conditionalFormatting>
  <conditionalFormatting sqref="B5">
    <cfRule type="expression" dxfId="84" priority="1" stopIfTrue="1">
      <formula>AND(NOT(ISBLANK(C5)),ISBLANK(B5))</formula>
    </cfRule>
  </conditionalFormatting>
  <conditionalFormatting sqref="A5">
    <cfRule type="expression" dxfId="83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Family Support</vt:lpstr>
      <vt:lpstr>Greenspace</vt:lpstr>
      <vt:lpstr>Housing</vt:lpstr>
      <vt:lpstr>JWS(1)</vt:lpstr>
      <vt:lpstr>JWS(2)</vt:lpstr>
      <vt:lpstr>JWS(3)</vt:lpstr>
      <vt:lpstr>Marketing</vt:lpstr>
      <vt:lpstr>Theatre(1)</vt:lpstr>
      <vt:lpstr>Theatre(2)</vt:lpstr>
      <vt:lpstr>Theatre(3)</vt:lpstr>
      <vt:lpstr>Example</vt:lpstr>
      <vt:lpstr>Sheet1</vt:lpstr>
      <vt:lpstr>'Theatre(3)'!Print_Area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2022-03-18T13:50:37Z</dcterms:modified>
  <cp:category/>
  <cp:contentStatus/>
</cp:coreProperties>
</file>