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ia.Corry\Box\Transactions\Transparency reporting\Procurement cards (PUBLISHED DIRECTLY TO WEB)\"/>
    </mc:Choice>
  </mc:AlternateContent>
  <xr:revisionPtr revIDLastSave="0" documentId="8_{8C18C5E2-2206-4092-BA06-0EEECDFE8132}" xr6:coauthVersionLast="47" xr6:coauthVersionMax="47" xr10:uidLastSave="{00000000-0000-0000-0000-000000000000}"/>
  <bookViews>
    <workbookView xWindow="-110" yWindow="-110" windowWidth="19420" windowHeight="10420" firstSheet="1" activeTab="9" xr2:uid="{00000000-000D-0000-FFFF-FFFF00000000}"/>
  </bookViews>
  <sheets>
    <sheet name="Family Support" sheetId="5" r:id="rId1"/>
    <sheet name="Greenspace" sheetId="11" r:id="rId2"/>
    <sheet name="Housing" sheetId="34" r:id="rId3"/>
    <sheet name="JWS" sheetId="20" r:id="rId4"/>
    <sheet name="JWS1" sheetId="23" r:id="rId5"/>
    <sheet name="Marketing" sheetId="29" r:id="rId6"/>
    <sheet name="Planning" sheetId="35" r:id="rId7"/>
    <sheet name="Theatre" sheetId="18" r:id="rId8"/>
    <sheet name="Theatre-1" sheetId="25" r:id="rId9"/>
    <sheet name="Theatre-2" sheetId="26" r:id="rId10"/>
    <sheet name="Example" sheetId="3" state="hidden" r:id="rId11"/>
    <sheet name="Sheet1" sheetId="4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1" l="1"/>
  <c r="S29" i="11"/>
  <c r="R29" i="11"/>
  <c r="Q29" i="11"/>
  <c r="P29" i="11"/>
  <c r="D29" i="11"/>
  <c r="D28" i="11"/>
  <c r="D27" i="11"/>
  <c r="D26" i="11"/>
  <c r="D25" i="11"/>
  <c r="S24" i="11"/>
  <c r="R24" i="11"/>
  <c r="Q24" i="11"/>
  <c r="P24" i="11"/>
  <c r="D24" i="11"/>
  <c r="D23" i="11"/>
  <c r="D20" i="11"/>
  <c r="F20" i="11" s="1"/>
  <c r="D19" i="11"/>
  <c r="F19" i="11" s="1"/>
  <c r="D18" i="11"/>
  <c r="F18" i="11" s="1"/>
  <c r="F17" i="11"/>
  <c r="F16" i="11"/>
  <c r="D15" i="11"/>
  <c r="F15" i="11" s="1"/>
  <c r="S14" i="11"/>
  <c r="R14" i="11"/>
  <c r="Q14" i="11"/>
  <c r="P14" i="11"/>
  <c r="F14" i="11"/>
  <c r="S12" i="11"/>
  <c r="R12" i="11"/>
  <c r="Q12" i="11"/>
  <c r="P12" i="11"/>
  <c r="F12" i="11"/>
  <c r="D30" i="11" l="1"/>
  <c r="F30" i="11" s="1"/>
  <c r="C29" i="23" l="1"/>
  <c r="F25" i="23"/>
  <c r="D25" i="23"/>
  <c r="F24" i="23"/>
  <c r="D24" i="23"/>
  <c r="F22" i="23"/>
  <c r="D22" i="23"/>
  <c r="F21" i="23"/>
  <c r="F20" i="23"/>
  <c r="D20" i="23"/>
  <c r="F19" i="23"/>
  <c r="D19" i="23"/>
  <c r="D29" i="23" s="1"/>
  <c r="F18" i="23"/>
  <c r="F17" i="23"/>
  <c r="F16" i="23"/>
  <c r="F15" i="23"/>
  <c r="F14" i="23"/>
  <c r="F12" i="23"/>
  <c r="F29" i="23" s="1"/>
  <c r="F32" i="35" l="1"/>
  <c r="C32" i="35"/>
  <c r="S31" i="35"/>
  <c r="R31" i="35"/>
  <c r="Q31" i="35"/>
  <c r="P31" i="35"/>
  <c r="D31" i="35"/>
  <c r="D32" i="35" s="1"/>
  <c r="S30" i="35"/>
  <c r="R30" i="35"/>
  <c r="Q30" i="35"/>
  <c r="P30" i="35"/>
  <c r="S29" i="35"/>
  <c r="R29" i="35"/>
  <c r="Q29" i="35"/>
  <c r="P29" i="35"/>
  <c r="S28" i="35"/>
  <c r="R28" i="35"/>
  <c r="Q28" i="35"/>
  <c r="P28" i="35"/>
  <c r="S27" i="35"/>
  <c r="R27" i="35"/>
  <c r="Q27" i="35"/>
  <c r="P27" i="35"/>
  <c r="S26" i="35"/>
  <c r="R26" i="35"/>
  <c r="Q26" i="35"/>
  <c r="P26" i="35"/>
  <c r="S25" i="35"/>
  <c r="R25" i="35"/>
  <c r="Q25" i="35"/>
  <c r="P25" i="35"/>
  <c r="S24" i="35"/>
  <c r="R24" i="35"/>
  <c r="Q24" i="35"/>
  <c r="P24" i="35"/>
  <c r="S23" i="35"/>
  <c r="R23" i="35"/>
  <c r="Q23" i="35"/>
  <c r="P23" i="35"/>
  <c r="S22" i="35"/>
  <c r="R22" i="35"/>
  <c r="Q22" i="35"/>
  <c r="P22" i="35"/>
  <c r="S21" i="35"/>
  <c r="R21" i="35"/>
  <c r="Q21" i="35"/>
  <c r="P21" i="35"/>
  <c r="S20" i="35"/>
  <c r="R20" i="35"/>
  <c r="Q20" i="35"/>
  <c r="P20" i="35"/>
  <c r="S19" i="35"/>
  <c r="R19" i="35"/>
  <c r="Q19" i="35"/>
  <c r="P19" i="35"/>
  <c r="S18" i="35"/>
  <c r="R18" i="35"/>
  <c r="Q18" i="35"/>
  <c r="P18" i="35"/>
  <c r="S17" i="35"/>
  <c r="R17" i="35"/>
  <c r="Q17" i="35"/>
  <c r="P17" i="35"/>
  <c r="S16" i="35"/>
  <c r="R16" i="35"/>
  <c r="Q16" i="35"/>
  <c r="P16" i="35"/>
  <c r="S15" i="35"/>
  <c r="R15" i="35"/>
  <c r="Q15" i="35"/>
  <c r="P15" i="35"/>
  <c r="S14" i="35"/>
  <c r="R14" i="35"/>
  <c r="Q14" i="35"/>
  <c r="P14" i="35"/>
  <c r="S13" i="35"/>
  <c r="R13" i="35"/>
  <c r="Q13" i="35"/>
  <c r="P13" i="35"/>
  <c r="S12" i="35"/>
  <c r="R12" i="35"/>
  <c r="Q12" i="35"/>
  <c r="P12" i="35"/>
  <c r="F15" i="34" l="1"/>
  <c r="D15" i="34"/>
  <c r="C15" i="34"/>
  <c r="S14" i="34"/>
  <c r="R14" i="34"/>
  <c r="Q14" i="34"/>
  <c r="P14" i="34"/>
  <c r="S13" i="34"/>
  <c r="R13" i="34"/>
  <c r="Q13" i="34"/>
  <c r="P13" i="34"/>
  <c r="S12" i="34"/>
  <c r="R12" i="34"/>
  <c r="Q12" i="34"/>
  <c r="P12" i="34"/>
  <c r="C26" i="26"/>
  <c r="S16" i="26"/>
  <c r="R16" i="26"/>
  <c r="Q16" i="26"/>
  <c r="P16" i="26"/>
  <c r="F16" i="26"/>
  <c r="S15" i="26"/>
  <c r="R15" i="26"/>
  <c r="Q15" i="26"/>
  <c r="P15" i="26"/>
  <c r="F15" i="26"/>
  <c r="S14" i="26"/>
  <c r="R14" i="26"/>
  <c r="Q14" i="26"/>
  <c r="P14" i="26"/>
  <c r="F14" i="26"/>
  <c r="D13" i="26"/>
  <c r="D26" i="26" s="1"/>
  <c r="F12" i="26"/>
  <c r="F13" i="26" l="1"/>
  <c r="F26" i="26" s="1"/>
  <c r="F30" i="25" l="1"/>
  <c r="D30" i="25"/>
  <c r="C30" i="25"/>
  <c r="R29" i="25"/>
  <c r="Q29" i="25"/>
  <c r="P29" i="25"/>
  <c r="O29" i="25"/>
  <c r="R21" i="25"/>
  <c r="Q21" i="25"/>
  <c r="P21" i="25"/>
  <c r="O21" i="25"/>
  <c r="P16" i="25"/>
  <c r="O16" i="25"/>
  <c r="R15" i="25"/>
  <c r="Q15" i="25"/>
  <c r="P15" i="25"/>
  <c r="O15" i="25"/>
  <c r="R14" i="25"/>
  <c r="Q14" i="25"/>
  <c r="P14" i="25"/>
  <c r="O14" i="25"/>
  <c r="R13" i="25"/>
  <c r="Q13" i="25"/>
  <c r="P13" i="25"/>
  <c r="O13" i="25"/>
  <c r="R12" i="25"/>
  <c r="Q12" i="25"/>
  <c r="P12" i="25"/>
  <c r="O12" i="25"/>
  <c r="F31" i="29" l="1"/>
  <c r="C31" i="29"/>
  <c r="R30" i="29"/>
  <c r="Q30" i="29"/>
  <c r="P30" i="29"/>
  <c r="D30" i="29"/>
  <c r="R29" i="29"/>
  <c r="Q29" i="29"/>
  <c r="P29" i="29"/>
  <c r="D29" i="29"/>
  <c r="R28" i="29"/>
  <c r="Q28" i="29"/>
  <c r="P28" i="29"/>
  <c r="D28" i="29"/>
  <c r="R27" i="29"/>
  <c r="Q27" i="29"/>
  <c r="P27" i="29"/>
  <c r="D27" i="29"/>
  <c r="R26" i="29"/>
  <c r="Q26" i="29"/>
  <c r="P26" i="29"/>
  <c r="D26" i="29"/>
  <c r="R25" i="29"/>
  <c r="Q25" i="29"/>
  <c r="P25" i="29"/>
  <c r="D25" i="29"/>
  <c r="R24" i="29"/>
  <c r="Q24" i="29"/>
  <c r="P24" i="29"/>
  <c r="D24" i="29"/>
  <c r="R23" i="29"/>
  <c r="Q23" i="29"/>
  <c r="P23" i="29"/>
  <c r="D23" i="29"/>
  <c r="R22" i="29"/>
  <c r="Q22" i="29"/>
  <c r="P22" i="29"/>
  <c r="D22" i="29"/>
  <c r="R21" i="29"/>
  <c r="Q21" i="29"/>
  <c r="P21" i="29"/>
  <c r="D21" i="29"/>
  <c r="R20" i="29"/>
  <c r="Q20" i="29"/>
  <c r="P20" i="29"/>
  <c r="D20" i="29"/>
  <c r="R19" i="29"/>
  <c r="Q19" i="29"/>
  <c r="P19" i="29"/>
  <c r="D19" i="29"/>
  <c r="R18" i="29"/>
  <c r="Q18" i="29"/>
  <c r="P18" i="29"/>
  <c r="D18" i="29"/>
  <c r="R17" i="29"/>
  <c r="Q17" i="29"/>
  <c r="P17" i="29"/>
  <c r="D17" i="29"/>
  <c r="R16" i="29"/>
  <c r="Q16" i="29"/>
  <c r="P16" i="29"/>
  <c r="D16" i="29"/>
  <c r="R15" i="29"/>
  <c r="Q15" i="29"/>
  <c r="P15" i="29"/>
  <c r="D15" i="29"/>
  <c r="D31" i="29" s="1"/>
  <c r="R14" i="29"/>
  <c r="Q14" i="29"/>
  <c r="P14" i="29"/>
  <c r="R13" i="29"/>
  <c r="Q13" i="29"/>
  <c r="P13" i="29"/>
  <c r="R12" i="29"/>
  <c r="Q12" i="29"/>
  <c r="P12" i="29"/>
  <c r="F26" i="5" l="1"/>
  <c r="D26" i="5"/>
  <c r="F30" i="20"/>
  <c r="D30" i="20"/>
  <c r="C30" i="20"/>
  <c r="E37" i="4" l="1"/>
  <c r="F37" i="4"/>
  <c r="D37" i="4"/>
  <c r="E33" i="4"/>
  <c r="F33" i="4"/>
  <c r="D33" i="4"/>
  <c r="E32" i="4"/>
  <c r="F32" i="4"/>
  <c r="D32" i="4"/>
  <c r="F26" i="4"/>
  <c r="D26" i="4"/>
  <c r="F24" i="4"/>
  <c r="D24" i="4"/>
  <c r="D25" i="4"/>
  <c r="D23" i="4"/>
  <c r="D20" i="4"/>
  <c r="D5" i="4"/>
  <c r="F5" i="4" s="1"/>
  <c r="F13" i="4"/>
  <c r="D11" i="4"/>
  <c r="F11" i="4" s="1"/>
  <c r="G26" i="4" s="1"/>
  <c r="F12" i="4"/>
  <c r="D10" i="4"/>
  <c r="F10" i="4" s="1"/>
  <c r="D9" i="4"/>
  <c r="F9" i="4" s="1"/>
  <c r="F4" i="4"/>
  <c r="G33" i="4" s="1"/>
  <c r="D8" i="4"/>
  <c r="F8" i="4" s="1"/>
  <c r="G25" i="4" s="1"/>
  <c r="D7" i="4"/>
  <c r="F7" i="4" s="1"/>
  <c r="F3" i="4"/>
  <c r="F2" i="4"/>
  <c r="D6" i="4"/>
  <c r="F6" i="4" s="1"/>
  <c r="G24" i="4" l="1"/>
  <c r="G32" i="4"/>
  <c r="G37" i="4"/>
  <c r="G23" i="4"/>
  <c r="E20" i="4"/>
  <c r="E23" i="4"/>
  <c r="G20" i="4"/>
  <c r="E25" i="4"/>
  <c r="E24" i="4"/>
  <c r="E26" i="4"/>
  <c r="F12" i="3" l="1"/>
  <c r="D13" i="3"/>
  <c r="F13" i="3" s="1"/>
  <c r="F14" i="3"/>
  <c r="D15" i="3"/>
  <c r="F15" i="3" s="1"/>
  <c r="F16" i="3"/>
  <c r="D17" i="3"/>
  <c r="F17" i="3" s="1"/>
  <c r="F18" i="3"/>
  <c r="F19" i="3"/>
  <c r="F20" i="3"/>
  <c r="F21" i="3"/>
  <c r="D22" i="3"/>
  <c r="F22" i="3" s="1"/>
  <c r="F23" i="3"/>
  <c r="F24" i="3"/>
  <c r="F25" i="3"/>
  <c r="F26" i="3"/>
  <c r="F27" i="3"/>
  <c r="F28" i="3"/>
  <c r="F29" i="3"/>
  <c r="F30" i="3"/>
  <c r="F31" i="3"/>
  <c r="D12" i="3"/>
  <c r="D14" i="3"/>
  <c r="D16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C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D32" i="3" l="1"/>
  <c r="F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1FD96CE4-AFA7-4D7C-868D-B742C025E9C7}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11th of the month (Natwest); 12th of the month (Barclaycard)</t>
        </r>
      </text>
    </comment>
    <comment ref="E5" authorId="0" shapeId="0" xr:uid="{66914657-580C-4660-BAC2-AF2108C7FBB8}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10th of the month (Natwest); 11th of the month (Barclaycard)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CFA2E6AE-17E6-4DED-9FD7-83415F8922FC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 xr:uid="{7B472524-2114-4558-BAE3-38B877E9CF5E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E03832E4-5373-400F-95E6-EED1FC4BA763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 xr:uid="{856A0356-9775-48DC-AD13-9797D0035EB1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30593692-55B7-4BD0-9733-3DD5F2840124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 xr:uid="{05EA4407-2BCD-4C9E-A5E7-828A9DC47EDB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sharedStrings.xml><?xml version="1.0" encoding="utf-8"?>
<sst xmlns="http://schemas.openxmlformats.org/spreadsheetml/2006/main" count="1156" uniqueCount="260">
  <si>
    <t>CARD:</t>
  </si>
  <si>
    <t>BARCLAYCARD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</si>
  <si>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</si>
  <si>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</si>
  <si>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</si>
  <si>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</si>
  <si>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</si>
  <si>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</si>
  <si>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</si>
  <si>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</si>
  <si>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</si>
  <si>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</si>
  <si>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</si>
  <si>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</si>
  <si>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Supplier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</si>
  <si>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</si>
  <si>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</si>
  <si>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</si>
  <si>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</si>
  <si>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</si>
  <si>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</si>
  <si>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</si>
  <si>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</si>
  <si>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</si>
  <si>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</si>
  <si>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</si>
  <si>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</si>
  <si>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</si>
  <si>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</si>
  <si>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</si>
  <si>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T</t>
  </si>
  <si>
    <t>O</t>
  </si>
  <si>
    <t>Amazon</t>
  </si>
  <si>
    <t>Z</t>
  </si>
  <si>
    <t>Totals</t>
  </si>
  <si>
    <t>VAT indicators</t>
  </si>
  <si>
    <t>E</t>
  </si>
  <si>
    <t>Exempt</t>
  </si>
  <si>
    <t>Outside Scope</t>
  </si>
  <si>
    <t>S</t>
  </si>
  <si>
    <t>Standard Rated</t>
  </si>
  <si>
    <t>Zero Rated</t>
  </si>
  <si>
    <t>CORPORATE CARD</t>
  </si>
  <si>
    <t>Mrs Rita Hall</t>
  </si>
  <si>
    <t>Order</t>
  </si>
  <si>
    <t>No</t>
  </si>
  <si>
    <t>eg: Name, Item, event &amp; venue,</t>
  </si>
  <si>
    <t>PA</t>
  </si>
  <si>
    <t>CC</t>
  </si>
  <si>
    <t>AC</t>
  </si>
  <si>
    <t>JOB</t>
  </si>
  <si>
    <t>CF2149</t>
  </si>
  <si>
    <t>CISM Review 2011 Manual &amp; Q &amp; As</t>
  </si>
  <si>
    <t>itgovernance</t>
  </si>
  <si>
    <t>VAT only on shipping</t>
  </si>
  <si>
    <t>CF2158</t>
  </si>
  <si>
    <t>Battery for Phone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</si>
  <si>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</si>
  <si>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</si>
  <si>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</si>
  <si>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</si>
  <si>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</si>
  <si>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</si>
  <si>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</si>
  <si>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Accomodation for xyz, 3 nights</t>
  </si>
  <si>
    <t>Travelodge</t>
  </si>
  <si>
    <t>CF2156</t>
  </si>
  <si>
    <t>LPT renewal fees</t>
  </si>
  <si>
    <t>EC-Council Int. Ltd  USA</t>
  </si>
  <si>
    <t>CF2143</t>
  </si>
  <si>
    <t>New Book for xyz</t>
  </si>
  <si>
    <t>CF2167</t>
  </si>
  <si>
    <t>Xyz - Rail Fare - to abc</t>
  </si>
  <si>
    <t>South Western Trains</t>
  </si>
  <si>
    <t>CF2137</t>
  </si>
  <si>
    <t>30 sheets foam board</t>
  </si>
  <si>
    <t>The Foamboard Store</t>
  </si>
  <si>
    <t>cc</t>
  </si>
  <si>
    <t>GL</t>
  </si>
  <si>
    <t>20.07.17</t>
  </si>
  <si>
    <t>21.07.17</t>
  </si>
  <si>
    <t>26.07.17</t>
  </si>
  <si>
    <t>o</t>
  </si>
  <si>
    <t>15.07.17</t>
  </si>
  <si>
    <t>s</t>
  </si>
  <si>
    <t>29.07.17</t>
  </si>
  <si>
    <t>31.07.17</t>
  </si>
  <si>
    <t>04.08.17</t>
  </si>
  <si>
    <t>z</t>
  </si>
  <si>
    <t>gross</t>
  </si>
  <si>
    <t xml:space="preserve">vat </t>
  </si>
  <si>
    <t>net</t>
  </si>
  <si>
    <t>standard</t>
  </si>
  <si>
    <t>outside</t>
  </si>
  <si>
    <t>x=zero</t>
  </si>
  <si>
    <t>Theatre</t>
  </si>
  <si>
    <t>Equipment</t>
  </si>
  <si>
    <t>11BAR</t>
  </si>
  <si>
    <t>ARGOS</t>
  </si>
  <si>
    <t>R</t>
  </si>
  <si>
    <t>Reduced rated</t>
  </si>
  <si>
    <t xml:space="preserve"> </t>
  </si>
  <si>
    <t>Marketing</t>
  </si>
  <si>
    <t>Theatre Marketing</t>
  </si>
  <si>
    <t>Facebook</t>
  </si>
  <si>
    <t>Advertising</t>
  </si>
  <si>
    <t>FRONT</t>
  </si>
  <si>
    <t xml:space="preserve">Monthly Spotify payment </t>
  </si>
  <si>
    <t>Spotify</t>
  </si>
  <si>
    <t>Misc</t>
  </si>
  <si>
    <t>JWS</t>
  </si>
  <si>
    <t>Barclaycard - Procurement Card</t>
  </si>
  <si>
    <t>Subscription</t>
  </si>
  <si>
    <t>Milk</t>
  </si>
  <si>
    <t>Office Supplies</t>
  </si>
  <si>
    <t>Training</t>
  </si>
  <si>
    <t>Booker</t>
  </si>
  <si>
    <t>Screwfix</t>
  </si>
  <si>
    <t>Sainsburys</t>
  </si>
  <si>
    <t>Bar stock</t>
  </si>
  <si>
    <t>Argos</t>
  </si>
  <si>
    <t>JWS SBM</t>
  </si>
  <si>
    <t>St Johns Ambulance</t>
  </si>
  <si>
    <t>Office Equipment</t>
  </si>
  <si>
    <t>Postage</t>
  </si>
  <si>
    <t>AMAZON</t>
  </si>
  <si>
    <t>Tracker Software</t>
  </si>
  <si>
    <t>Software</t>
  </si>
  <si>
    <t>Communications &amp; Engagement</t>
  </si>
  <si>
    <t>iStock</t>
  </si>
  <si>
    <t>Food and Drink</t>
  </si>
  <si>
    <t>Theater</t>
  </si>
  <si>
    <t>Music</t>
  </si>
  <si>
    <t>Museum</t>
  </si>
  <si>
    <t>Security mirror for Museum</t>
  </si>
  <si>
    <t>Barriers Direct</t>
  </si>
  <si>
    <t xml:space="preserve">Bar stock - ABOVE RECEIPt SPLIT OVER ZERO &amp; STANDARD VAT </t>
  </si>
  <si>
    <t>Paper for print</t>
  </si>
  <si>
    <t>Rymans</t>
  </si>
  <si>
    <t>Stationery</t>
  </si>
  <si>
    <t>WYW Ongoing comms - SEP (1)</t>
  </si>
  <si>
    <t xml:space="preserve"> iStock Signature Subscription</t>
  </si>
  <si>
    <t>WYW Food Waste - JWS</t>
  </si>
  <si>
    <t>Google ads</t>
  </si>
  <si>
    <t>Promoting SEP (2)</t>
  </si>
  <si>
    <t>WYW Food Waste - SEP</t>
  </si>
  <si>
    <t>WYW Food Waste (3)</t>
  </si>
  <si>
    <t xml:space="preserve"> Rethink Waste - SEP (1)</t>
  </si>
  <si>
    <t>Twitter</t>
  </si>
  <si>
    <t>WYW Food Waste (4)</t>
  </si>
  <si>
    <t>WYW Food Waste (5)</t>
  </si>
  <si>
    <t>Rethink Waste - SEP (2)</t>
  </si>
  <si>
    <t>WYW Food Waste (6)</t>
  </si>
  <si>
    <t>WYW Food Waste (7)</t>
  </si>
  <si>
    <t>SH UKRSTEAM</t>
  </si>
  <si>
    <t>DEPOSIT FOR SH AFGHAN FAMILY - PERM ACCOMADATION</t>
  </si>
  <si>
    <t>VIVID HOUSING</t>
  </si>
  <si>
    <t>ACCOMDATION</t>
  </si>
  <si>
    <t>FURNITURE FOR PERM ACCOMDATION</t>
  </si>
  <si>
    <t>BRITISH HEART FOUNDATION</t>
  </si>
  <si>
    <t>FURNITURE</t>
  </si>
  <si>
    <t>RM UKRS TEAM (RECHARGE)</t>
  </si>
  <si>
    <t>BIKE &amp; ACC</t>
  </si>
  <si>
    <t>TRANSPORT</t>
  </si>
  <si>
    <t>LAPTOP</t>
  </si>
  <si>
    <t>TEC ESOL</t>
  </si>
  <si>
    <t>HOUSE CLEARANCE</t>
  </si>
  <si>
    <t>REMOVALS</t>
  </si>
  <si>
    <t>HOOVER</t>
  </si>
  <si>
    <t>MOSES BASKET &amp; STAND</t>
  </si>
  <si>
    <t>TAXI</t>
  </si>
  <si>
    <t>EGHAM ROYAL CARS</t>
  </si>
  <si>
    <t xml:space="preserve">VISIT </t>
  </si>
  <si>
    <t>VILLAGE CENTRE</t>
  </si>
  <si>
    <t>REFRESHMENTS</t>
  </si>
  <si>
    <t xml:space="preserve">Family Support </t>
  </si>
  <si>
    <t>Facebook advertising</t>
  </si>
  <si>
    <t>22/1/22</t>
  </si>
  <si>
    <t>Hoover</t>
  </si>
  <si>
    <t xml:space="preserve">Cleaning </t>
  </si>
  <si>
    <t>25/1/22</t>
  </si>
  <si>
    <t>Gluesticks &amp; Ice Machine Cleaner</t>
  </si>
  <si>
    <t>26/1/22</t>
  </si>
  <si>
    <t>IGC</t>
  </si>
  <si>
    <t>Finger guard</t>
  </si>
  <si>
    <t>31/1/22</t>
  </si>
  <si>
    <t>TECHS</t>
  </si>
  <si>
    <t>Gobo</t>
  </si>
  <si>
    <t>Goboplus</t>
  </si>
  <si>
    <t>HDMI Splitter</t>
  </si>
  <si>
    <t xml:space="preserve">Electrical </t>
  </si>
  <si>
    <t>Regulatory - Housing</t>
  </si>
  <si>
    <t>Payment for 3 death certificates for assisted funeral</t>
  </si>
  <si>
    <t>Frimley Register Office</t>
  </si>
  <si>
    <t>Statutory Bodies</t>
  </si>
  <si>
    <t>Housing</t>
  </si>
  <si>
    <t>14/01/2022</t>
  </si>
  <si>
    <t>Tesco 1</t>
  </si>
  <si>
    <t>St Johns Ambulance refund for CGB</t>
  </si>
  <si>
    <t xml:space="preserve">Credit For training we do not have a Credit Note </t>
  </si>
  <si>
    <t>18/01/2022</t>
  </si>
  <si>
    <t>Postage to MP</t>
  </si>
  <si>
    <t>Royal Mail 1</t>
  </si>
  <si>
    <t>19/01/2022</t>
  </si>
  <si>
    <t>Stamps</t>
  </si>
  <si>
    <t>20/01/2022</t>
  </si>
  <si>
    <t>Postage to CT</t>
  </si>
  <si>
    <t>Royal Mail 2</t>
  </si>
  <si>
    <t>21/01/2022</t>
  </si>
  <si>
    <t>Postage to WLS</t>
  </si>
  <si>
    <t>Royal Mail 3</t>
  </si>
  <si>
    <t>Tesco 2</t>
  </si>
  <si>
    <t>24/01/2022</t>
  </si>
  <si>
    <t>Charger cable for office</t>
  </si>
  <si>
    <t>Amazon 2</t>
  </si>
  <si>
    <t>Screen protector for NR</t>
  </si>
  <si>
    <t>Amazon 1</t>
  </si>
  <si>
    <t>26/01/2022</t>
  </si>
  <si>
    <t>Postage to NR</t>
  </si>
  <si>
    <t>Royal Mail 4</t>
  </si>
  <si>
    <t>27/01/2022</t>
  </si>
  <si>
    <t>Envelopes &amp; tape</t>
  </si>
  <si>
    <t>WH Smith</t>
  </si>
  <si>
    <t>Office Stationery</t>
  </si>
  <si>
    <t>28/01/2022</t>
  </si>
  <si>
    <t>Tesco 3</t>
  </si>
  <si>
    <t>31/01/2022</t>
  </si>
  <si>
    <t>Notepads</t>
  </si>
  <si>
    <t>Amazon 3</t>
  </si>
  <si>
    <t>3 x Training for AD, KL, WG</t>
  </si>
  <si>
    <t>The Knowledge Academy</t>
  </si>
  <si>
    <t>The Knowledge Academy - Fee For using Credit Card</t>
  </si>
  <si>
    <t>03/02/2022</t>
  </si>
  <si>
    <t>PDF Editor Licence for WLS</t>
  </si>
  <si>
    <t>06/02/2022</t>
  </si>
  <si>
    <t>Tesco 4</t>
  </si>
  <si>
    <t>Drainage</t>
  </si>
  <si>
    <t>Screw Fixings</t>
  </si>
  <si>
    <t>FastBuild Supplies</t>
  </si>
  <si>
    <t>Parkers</t>
  </si>
  <si>
    <t>Planning</t>
  </si>
  <si>
    <t>Environmental</t>
  </si>
  <si>
    <t>safety boots</t>
  </si>
  <si>
    <t>screwfix</t>
  </si>
  <si>
    <t>PPE</t>
  </si>
  <si>
    <t>returned brackets</t>
  </si>
  <si>
    <t>work trouser, brackets, gloves</t>
  </si>
  <si>
    <t>chainsaw boots</t>
  </si>
  <si>
    <t>Honey Bros</t>
  </si>
  <si>
    <t>chainsaw ppe</t>
  </si>
  <si>
    <t>00510</t>
  </si>
  <si>
    <t>greenspace</t>
  </si>
  <si>
    <t>van tracker</t>
  </si>
  <si>
    <t>Vodafone</t>
  </si>
  <si>
    <t>car parts</t>
  </si>
  <si>
    <t>Tree plaques</t>
  </si>
  <si>
    <t>ward signs</t>
  </si>
  <si>
    <t>signs</t>
  </si>
  <si>
    <t>van tracker SANG</t>
  </si>
  <si>
    <t>Greenspace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</si>
</sst>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0"/>
    <numFmt numFmtId="165" formatCode="000"/>
    <numFmt numFmtId="166" formatCode="00000"/>
    <numFmt numFmtId="167" formatCode="[$-409]d\-mmm\-yy;@"/>
    <numFmt numFmtId="168" formatCode="dd/mm/yyyy;@"/>
    <numFmt numFmtId="169" formatCode="d\ mmm\ yyyy\ hh:mm"/>
    <numFmt numFmtId="170" formatCode="d&quot;-&quot;mmm&quot;-&quot;yy"/>
    <numFmt numFmtId="171" formatCode="&quot;£&quot;#,##0.00"/>
  </numFmts>
  <fonts count="22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8"/>
      <name val="Helvetica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charset val="1"/>
    </font>
    <font>
      <sz val="9"/>
      <name val="Arial"/>
    </font>
    <font>
      <b/>
      <sz val="9"/>
      <color indexed="81"/>
      <name val="Tahoma"/>
      <charset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indexed="64"/>
      </patternFill>
    </fill>
  </fills>
  <borders count="9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8" fillId="0" borderId="0"/>
    <xf numFmtId="0" fontId="6" fillId="0" borderId="0"/>
    <xf numFmtId="0" fontId="9" fillId="0" borderId="0" applyNumberFormat="0" applyFill="0" applyBorder="0" applyProtection="0">
      <alignment vertical="top" wrapText="1"/>
    </xf>
  </cellStyleXfs>
  <cellXfs count="435"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center"/>
      <protection locked="0"/>
    </xf>
    <xf numFmtId="165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1" fontId="6" fillId="0" borderId="2" xfId="0" applyNumberFormat="1" applyFont="1" applyFill="1" applyBorder="1" applyProtection="1"/>
    <xf numFmtId="14" fontId="0" fillId="0" borderId="17" xfId="0" applyNumberFormat="1" applyFill="1" applyBorder="1" applyProtection="1">
      <protection locked="0"/>
    </xf>
    <xf numFmtId="4" fontId="0" fillId="0" borderId="2" xfId="0" applyNumberFormat="1" applyFill="1" applyBorder="1" applyAlignment="1" applyProtection="1">
      <protection locked="0"/>
    </xf>
    <xf numFmtId="4" fontId="6" fillId="0" borderId="25" xfId="0" applyNumberFormat="1" applyFont="1" applyFill="1" applyBorder="1" applyProtection="1"/>
    <xf numFmtId="1" fontId="6" fillId="0" borderId="17" xfId="0" applyNumberFormat="1" applyFont="1" applyFill="1" applyBorder="1" applyProtection="1"/>
    <xf numFmtId="0" fontId="1" fillId="0" borderId="25" xfId="0" applyFont="1" applyFill="1" applyBorder="1" applyAlignment="1" applyProtection="1"/>
    <xf numFmtId="0" fontId="1" fillId="0" borderId="7" xfId="0" applyFont="1" applyFill="1" applyBorder="1" applyAlignment="1" applyProtection="1"/>
    <xf numFmtId="4" fontId="0" fillId="0" borderId="0" xfId="0" applyNumberFormat="1"/>
    <xf numFmtId="4" fontId="0" fillId="2" borderId="2" xfId="0" applyNumberFormat="1" applyFill="1" applyBorder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4" fontId="0" fillId="3" borderId="2" xfId="0" applyNumberFormat="1" applyFill="1" applyBorder="1" applyProtection="1"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164" fontId="2" fillId="3" borderId="2" xfId="2" applyNumberFormat="1" applyFont="1" applyFill="1" applyBorder="1" applyAlignment="1" applyProtection="1">
      <alignment horizontal="center"/>
      <protection locked="0"/>
    </xf>
    <xf numFmtId="1" fontId="6" fillId="0" borderId="2" xfId="0" applyNumberFormat="1" applyFont="1" applyBorder="1"/>
    <xf numFmtId="164" fontId="2" fillId="3" borderId="2" xfId="2" applyNumberFormat="1" applyFont="1" applyFill="1" applyBorder="1" applyAlignment="1" applyProtection="1">
      <alignment horizontal="center" wrapText="1"/>
      <protection locked="0"/>
    </xf>
    <xf numFmtId="49" fontId="10" fillId="4" borderId="50" xfId="0" applyNumberFormat="1" applyFont="1" applyFill="1" applyBorder="1" applyAlignment="1">
      <alignment horizontal="center" wrapText="1"/>
    </xf>
    <xf numFmtId="49" fontId="10" fillId="4" borderId="50" xfId="0" applyNumberFormat="1" applyFont="1" applyFill="1" applyBorder="1" applyAlignment="1">
      <alignment horizontal="right"/>
    </xf>
    <xf numFmtId="49" fontId="10" fillId="4" borderId="67" xfId="0" applyNumberFormat="1" applyFont="1" applyFill="1" applyBorder="1" applyAlignment="1">
      <alignment horizontal="center"/>
    </xf>
    <xf numFmtId="49" fontId="10" fillId="4" borderId="68" xfId="0" applyNumberFormat="1" applyFont="1" applyFill="1" applyBorder="1" applyAlignment="1">
      <alignment horizontal="center"/>
    </xf>
    <xf numFmtId="49" fontId="10" fillId="4" borderId="72" xfId="0" applyNumberFormat="1" applyFont="1" applyFill="1" applyBorder="1" applyAlignment="1">
      <alignment horizontal="center"/>
    </xf>
    <xf numFmtId="49" fontId="10" fillId="4" borderId="73" xfId="0" applyNumberFormat="1" applyFont="1" applyFill="1" applyBorder="1" applyAlignment="1">
      <alignment horizontal="center"/>
    </xf>
    <xf numFmtId="49" fontId="10" fillId="4" borderId="74" xfId="0" applyNumberFormat="1" applyFont="1" applyFill="1" applyBorder="1" applyAlignment="1">
      <alignment horizontal="center"/>
    </xf>
    <xf numFmtId="49" fontId="10" fillId="4" borderId="75" xfId="0" applyNumberFormat="1" applyFont="1" applyFill="1" applyBorder="1" applyAlignment="1">
      <alignment horizontal="center"/>
    </xf>
    <xf numFmtId="49" fontId="11" fillId="4" borderId="79" xfId="0" applyNumberFormat="1" applyFont="1" applyFill="1" applyBorder="1" applyAlignment="1">
      <alignment horizontal="center"/>
    </xf>
    <xf numFmtId="49" fontId="11" fillId="4" borderId="81" xfId="0" applyNumberFormat="1" applyFont="1" applyFill="1" applyBorder="1" applyAlignment="1">
      <alignment horizontal="center"/>
    </xf>
    <xf numFmtId="49" fontId="12" fillId="4" borderId="50" xfId="0" applyNumberFormat="1" applyFont="1" applyFill="1" applyBorder="1" applyAlignment="1">
      <alignment horizontal="center"/>
    </xf>
    <xf numFmtId="49" fontId="10" fillId="4" borderId="81" xfId="0" applyNumberFormat="1" applyFont="1" applyFill="1" applyBorder="1" applyAlignment="1">
      <alignment horizontal="center"/>
    </xf>
    <xf numFmtId="49" fontId="13" fillId="4" borderId="50" xfId="0" applyNumberFormat="1" applyFont="1" applyFill="1" applyBorder="1" applyAlignment="1">
      <alignment horizontal="center"/>
    </xf>
    <xf numFmtId="49" fontId="13" fillId="4" borderId="50" xfId="0" applyNumberFormat="1" applyFont="1" applyFill="1" applyBorder="1" applyAlignment="1">
      <alignment horizontal="left"/>
    </xf>
    <xf numFmtId="164" fontId="13" fillId="4" borderId="50" xfId="0" applyNumberFormat="1" applyFont="1" applyFill="1" applyBorder="1" applyAlignment="1">
      <alignment horizontal="center"/>
    </xf>
    <xf numFmtId="164" fontId="13" fillId="4" borderId="50" xfId="0" applyNumberFormat="1" applyFont="1" applyFill="1" applyBorder="1" applyAlignment="1">
      <alignment horizontal="left"/>
    </xf>
    <xf numFmtId="0" fontId="1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right"/>
    </xf>
    <xf numFmtId="15" fontId="6" fillId="0" borderId="0" xfId="0" applyNumberFormat="1" applyFont="1"/>
    <xf numFmtId="0" fontId="6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42" xfId="0" applyFont="1" applyBorder="1"/>
    <xf numFmtId="0" fontId="0" fillId="0" borderId="15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0" borderId="22" xfId="0" applyBorder="1"/>
    <xf numFmtId="0" fontId="0" fillId="0" borderId="16" xfId="0" applyBorder="1"/>
    <xf numFmtId="0" fontId="0" fillId="0" borderId="14" xfId="0" applyBorder="1"/>
    <xf numFmtId="0" fontId="4" fillId="0" borderId="12" xfId="0" applyFont="1" applyBorder="1" applyAlignment="1">
      <alignment horizontal="center"/>
    </xf>
    <xf numFmtId="14" fontId="6" fillId="0" borderId="17" xfId="0" applyNumberFormat="1" applyFont="1" applyBorder="1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4" fontId="6" fillId="0" borderId="2" xfId="0" applyNumberFormat="1" applyFont="1" applyBorder="1" applyProtection="1">
      <protection locked="0"/>
    </xf>
    <xf numFmtId="1" fontId="6" fillId="0" borderId="35" xfId="0" applyNumberFormat="1" applyFont="1" applyBorder="1"/>
    <xf numFmtId="164" fontId="2" fillId="0" borderId="26" xfId="1" applyNumberFormat="1" applyFont="1" applyBorder="1" applyAlignment="1">
      <alignment horizontal="center"/>
    </xf>
    <xf numFmtId="164" fontId="2" fillId="0" borderId="2" xfId="1" applyNumberFormat="1" applyFont="1" applyBorder="1" applyAlignment="1" applyProtection="1">
      <alignment horizontal="left"/>
      <protection locked="0"/>
    </xf>
    <xf numFmtId="1" fontId="6" fillId="0" borderId="17" xfId="0" applyNumberFormat="1" applyFont="1" applyBorder="1"/>
    <xf numFmtId="4" fontId="6" fillId="0" borderId="25" xfId="0" applyNumberFormat="1" applyFont="1" applyBorder="1"/>
    <xf numFmtId="14" fontId="0" fillId="0" borderId="17" xfId="0" applyNumberForma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4" fontId="0" fillId="0" borderId="2" xfId="0" applyNumberFormat="1" applyBorder="1" applyProtection="1">
      <protection locked="0"/>
    </xf>
    <xf numFmtId="4" fontId="0" fillId="0" borderId="2" xfId="0" applyNumberFormat="1" applyBorder="1"/>
    <xf numFmtId="4" fontId="0" fillId="0" borderId="9" xfId="0" applyNumberFormat="1" applyBorder="1"/>
    <xf numFmtId="4" fontId="1" fillId="0" borderId="19" xfId="0" applyNumberFormat="1" applyFont="1" applyBorder="1"/>
    <xf numFmtId="4" fontId="1" fillId="0" borderId="34" xfId="0" applyNumberFormat="1" applyFont="1" applyBorder="1"/>
    <xf numFmtId="1" fontId="1" fillId="0" borderId="36" xfId="0" applyNumberFormat="1" applyFont="1" applyBorder="1"/>
    <xf numFmtId="1" fontId="1" fillId="0" borderId="19" xfId="0" applyNumberFormat="1" applyFont="1" applyBorder="1"/>
    <xf numFmtId="1" fontId="1" fillId="0" borderId="37" xfId="0" applyNumberFormat="1" applyFont="1" applyBorder="1"/>
    <xf numFmtId="0" fontId="0" fillId="0" borderId="30" xfId="0" applyBorder="1"/>
    <xf numFmtId="0" fontId="0" fillId="0" borderId="18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42" xfId="0" applyBorder="1"/>
    <xf numFmtId="167" fontId="1" fillId="0" borderId="2" xfId="0" applyNumberFormat="1" applyFont="1" applyBorder="1" applyAlignment="1" applyProtection="1">
      <alignment horizontal="center"/>
      <protection locked="0"/>
    </xf>
    <xf numFmtId="167" fontId="1" fillId="0" borderId="2" xfId="0" applyNumberFormat="1" applyFont="1" applyBorder="1" applyAlignment="1">
      <alignment horizontal="right"/>
    </xf>
    <xf numFmtId="4" fontId="6" fillId="0" borderId="2" xfId="0" applyNumberFormat="1" applyFont="1" applyBorder="1"/>
    <xf numFmtId="164" fontId="2" fillId="0" borderId="2" xfId="2" applyNumberFormat="1" applyFont="1" applyBorder="1" applyAlignment="1">
      <alignment horizontal="center"/>
    </xf>
    <xf numFmtId="164" fontId="2" fillId="0" borderId="2" xfId="2" applyNumberFormat="1" applyFont="1" applyBorder="1" applyAlignment="1" applyProtection="1">
      <alignment horizontal="center"/>
      <protection locked="0"/>
    </xf>
    <xf numFmtId="164" fontId="2" fillId="0" borderId="2" xfId="2" applyNumberFormat="1" applyFont="1" applyBorder="1" applyAlignment="1" applyProtection="1">
      <alignment horizontal="left"/>
      <protection locked="0"/>
    </xf>
    <xf numFmtId="1" fontId="6" fillId="0" borderId="2" xfId="0" quotePrefix="1" applyNumberFormat="1" applyFont="1" applyBorder="1"/>
    <xf numFmtId="164" fontId="2" fillId="0" borderId="2" xfId="1" applyNumberFormat="1" applyFont="1" applyBorder="1" applyAlignment="1">
      <alignment horizontal="center"/>
    </xf>
    <xf numFmtId="0" fontId="0" fillId="0" borderId="18" xfId="0" applyBorder="1"/>
    <xf numFmtId="49" fontId="10" fillId="4" borderId="50" xfId="0" applyNumberFormat="1" applyFont="1" applyFill="1" applyBorder="1"/>
    <xf numFmtId="0" fontId="11" fillId="4" borderId="43" xfId="0" applyFont="1" applyFill="1" applyBorder="1"/>
    <xf numFmtId="0" fontId="11" fillId="4" borderId="38" xfId="0" applyFont="1" applyFill="1" applyBorder="1"/>
    <xf numFmtId="0" fontId="10" fillId="4" borderId="38" xfId="0" applyFont="1" applyFill="1" applyBorder="1"/>
    <xf numFmtId="0" fontId="10" fillId="4" borderId="44" xfId="0" applyFont="1" applyFill="1" applyBorder="1"/>
    <xf numFmtId="0" fontId="11" fillId="4" borderId="54" xfId="0" applyFont="1" applyFill="1" applyBorder="1"/>
    <xf numFmtId="0" fontId="11" fillId="4" borderId="55" xfId="0" applyFont="1" applyFill="1" applyBorder="1"/>
    <xf numFmtId="0" fontId="11" fillId="4" borderId="56" xfId="0" applyFont="1" applyFill="1" applyBorder="1"/>
    <xf numFmtId="0" fontId="0" fillId="0" borderId="0" xfId="0" applyAlignment="1">
      <alignment vertical="top" wrapText="1"/>
    </xf>
    <xf numFmtId="0" fontId="11" fillId="4" borderId="57" xfId="0" applyFont="1" applyFill="1" applyBorder="1"/>
    <xf numFmtId="0" fontId="11" fillId="4" borderId="58" xfId="0" applyFont="1" applyFill="1" applyBorder="1"/>
    <xf numFmtId="0" fontId="11" fillId="4" borderId="59" xfId="0" applyFont="1" applyFill="1" applyBorder="1"/>
    <xf numFmtId="0" fontId="11" fillId="4" borderId="39" xfId="0" applyFont="1" applyFill="1" applyBorder="1"/>
    <xf numFmtId="49" fontId="10" fillId="4" borderId="60" xfId="0" applyNumberFormat="1" applyFont="1" applyFill="1" applyBorder="1"/>
    <xf numFmtId="0" fontId="10" fillId="4" borderId="61" xfId="0" applyFont="1" applyFill="1" applyBorder="1"/>
    <xf numFmtId="0" fontId="10" fillId="4" borderId="56" xfId="0" applyFont="1" applyFill="1" applyBorder="1"/>
    <xf numFmtId="169" fontId="11" fillId="4" borderId="56" xfId="0" applyNumberFormat="1" applyFont="1" applyFill="1" applyBorder="1"/>
    <xf numFmtId="0" fontId="11" fillId="4" borderId="62" xfId="0" applyFont="1" applyFill="1" applyBorder="1"/>
    <xf numFmtId="0" fontId="11" fillId="4" borderId="63" xfId="0" applyFont="1" applyFill="1" applyBorder="1"/>
    <xf numFmtId="0" fontId="11" fillId="4" borderId="64" xfId="0" applyFont="1" applyFill="1" applyBorder="1"/>
    <xf numFmtId="0" fontId="11" fillId="4" borderId="65" xfId="0" applyFont="1" applyFill="1" applyBorder="1"/>
    <xf numFmtId="0" fontId="11" fillId="4" borderId="66" xfId="0" applyFont="1" applyFill="1" applyBorder="1"/>
    <xf numFmtId="0" fontId="11" fillId="4" borderId="54" xfId="0" applyFont="1" applyFill="1" applyBorder="1" applyAlignment="1">
      <alignment horizontal="center"/>
    </xf>
    <xf numFmtId="0" fontId="11" fillId="4" borderId="39" xfId="0" applyFont="1" applyFill="1" applyBorder="1" applyAlignment="1">
      <alignment horizontal="center"/>
    </xf>
    <xf numFmtId="0" fontId="11" fillId="4" borderId="56" xfId="0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/>
    </xf>
    <xf numFmtId="49" fontId="10" fillId="4" borderId="80" xfId="0" applyNumberFormat="1" applyFont="1" applyFill="1" applyBorder="1"/>
    <xf numFmtId="0" fontId="12" fillId="4" borderId="50" xfId="0" applyFont="1" applyFill="1" applyBorder="1" applyAlignment="1">
      <alignment horizontal="center"/>
    </xf>
    <xf numFmtId="0" fontId="11" fillId="4" borderId="81" xfId="0" applyFont="1" applyFill="1" applyBorder="1"/>
    <xf numFmtId="0" fontId="11" fillId="4" borderId="82" xfId="0" applyFont="1" applyFill="1" applyBorder="1"/>
    <xf numFmtId="0" fontId="11" fillId="4" borderId="60" xfId="0" applyFont="1" applyFill="1" applyBorder="1"/>
    <xf numFmtId="0" fontId="11" fillId="4" borderId="50" xfId="0" applyFont="1" applyFill="1" applyBorder="1" applyAlignment="1">
      <alignment horizontal="center"/>
    </xf>
    <xf numFmtId="0" fontId="11" fillId="4" borderId="50" xfId="0" applyFont="1" applyFill="1" applyBorder="1"/>
    <xf numFmtId="0" fontId="11" fillId="4" borderId="83" xfId="0" applyFont="1" applyFill="1" applyBorder="1"/>
    <xf numFmtId="168" fontId="11" fillId="4" borderId="60" xfId="0" applyNumberFormat="1" applyFont="1" applyFill="1" applyBorder="1"/>
    <xf numFmtId="4" fontId="11" fillId="4" borderId="50" xfId="0" applyNumberFormat="1" applyFont="1" applyFill="1" applyBorder="1"/>
    <xf numFmtId="1" fontId="11" fillId="4" borderId="50" xfId="0" applyNumberFormat="1" applyFont="1" applyFill="1" applyBorder="1"/>
    <xf numFmtId="0" fontId="11" fillId="4" borderId="61" xfId="0" applyFont="1" applyFill="1" applyBorder="1"/>
    <xf numFmtId="1" fontId="11" fillId="4" borderId="39" xfId="0" applyNumberFormat="1" applyFont="1" applyFill="1" applyBorder="1"/>
    <xf numFmtId="4" fontId="10" fillId="4" borderId="84" xfId="0" applyNumberFormat="1" applyFont="1" applyFill="1" applyBorder="1"/>
    <xf numFmtId="4" fontId="10" fillId="4" borderId="40" xfId="0" applyNumberFormat="1" applyFont="1" applyFill="1" applyBorder="1"/>
    <xf numFmtId="1" fontId="10" fillId="4" borderId="84" xfId="0" applyNumberFormat="1" applyFont="1" applyFill="1" applyBorder="1"/>
    <xf numFmtId="0" fontId="11" fillId="4" borderId="84" xfId="0" applyFont="1" applyFill="1" applyBorder="1"/>
    <xf numFmtId="0" fontId="11" fillId="4" borderId="84" xfId="0" applyFont="1" applyFill="1" applyBorder="1" applyAlignment="1">
      <alignment horizontal="left"/>
    </xf>
    <xf numFmtId="0" fontId="11" fillId="4" borderId="87" xfId="0" applyFont="1" applyFill="1" applyBorder="1" applyAlignment="1">
      <alignment horizontal="left"/>
    </xf>
    <xf numFmtId="0" fontId="11" fillId="4" borderId="41" xfId="0" applyFont="1" applyFill="1" applyBorder="1"/>
    <xf numFmtId="0" fontId="11" fillId="4" borderId="74" xfId="0" applyFont="1" applyFill="1" applyBorder="1"/>
    <xf numFmtId="49" fontId="11" fillId="4" borderId="61" xfId="0" applyNumberFormat="1" applyFont="1" applyFill="1" applyBorder="1"/>
    <xf numFmtId="49" fontId="11" fillId="4" borderId="74" xfId="0" applyNumberFormat="1" applyFont="1" applyFill="1" applyBorder="1"/>
    <xf numFmtId="49" fontId="11" fillId="4" borderId="88" xfId="0" applyNumberFormat="1" applyFont="1" applyFill="1" applyBorder="1"/>
    <xf numFmtId="49" fontId="11" fillId="4" borderId="80" xfId="0" applyNumberFormat="1" applyFont="1" applyFill="1" applyBorder="1"/>
    <xf numFmtId="0" fontId="11" fillId="4" borderId="45" xfId="0" applyFont="1" applyFill="1" applyBorder="1"/>
    <xf numFmtId="4" fontId="17" fillId="0" borderId="2" xfId="0" applyNumberFormat="1" applyFont="1" applyBorder="1"/>
    <xf numFmtId="4" fontId="6" fillId="3" borderId="25" xfId="0" applyNumberFormat="1" applyFont="1" applyFill="1" applyBorder="1"/>
    <xf numFmtId="164" fontId="2" fillId="0" borderId="2" xfId="2" applyNumberFormat="1" applyFont="1" applyBorder="1" applyAlignment="1" applyProtection="1">
      <alignment horizontal="left" wrapText="1"/>
      <protection locked="0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" fillId="3" borderId="42" xfId="0" applyFont="1" applyFill="1" applyBorder="1"/>
    <xf numFmtId="0" fontId="0" fillId="3" borderId="15" xfId="0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3" borderId="15" xfId="0" applyFill="1" applyBorder="1"/>
    <xf numFmtId="0" fontId="0" fillId="3" borderId="22" xfId="0" applyFill="1" applyBorder="1"/>
    <xf numFmtId="0" fontId="0" fillId="3" borderId="16" xfId="0" applyFill="1" applyBorder="1"/>
    <xf numFmtId="0" fontId="0" fillId="3" borderId="14" xfId="0" applyFill="1" applyBorder="1"/>
    <xf numFmtId="14" fontId="0" fillId="3" borderId="17" xfId="0" applyNumberFormat="1" applyFill="1" applyBorder="1" applyAlignment="1" applyProtection="1">
      <alignment horizontal="center"/>
      <protection locked="0"/>
    </xf>
    <xf numFmtId="1" fontId="6" fillId="3" borderId="2" xfId="0" applyNumberFormat="1" applyFont="1" applyFill="1" applyBorder="1"/>
    <xf numFmtId="164" fontId="2" fillId="3" borderId="2" xfId="2" applyNumberFormat="1" applyFont="1" applyFill="1" applyBorder="1" applyAlignment="1">
      <alignment horizontal="center"/>
    </xf>
    <xf numFmtId="4" fontId="0" fillId="3" borderId="2" xfId="0" applyNumberFormat="1" applyFill="1" applyBorder="1"/>
    <xf numFmtId="0" fontId="0" fillId="3" borderId="0" xfId="0" applyFill="1"/>
    <xf numFmtId="4" fontId="1" fillId="3" borderId="19" xfId="0" applyNumberFormat="1" applyFont="1" applyFill="1" applyBorder="1"/>
    <xf numFmtId="1" fontId="1" fillId="3" borderId="19" xfId="0" applyNumberFormat="1" applyFont="1" applyFill="1" applyBorder="1"/>
    <xf numFmtId="0" fontId="0" fillId="3" borderId="18" xfId="0" applyFill="1" applyBorder="1" applyAlignment="1">
      <alignment horizontal="left"/>
    </xf>
    <xf numFmtId="0" fontId="0" fillId="3" borderId="3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49" fontId="1" fillId="0" borderId="2" xfId="0" applyNumberFormat="1" applyFont="1" applyBorder="1"/>
    <xf numFmtId="49" fontId="0" fillId="0" borderId="4" xfId="0" applyNumberFormat="1" applyBorder="1"/>
    <xf numFmtId="49" fontId="1" fillId="0" borderId="6" xfId="0" applyNumberFormat="1" applyFont="1" applyBorder="1"/>
    <xf numFmtId="49" fontId="1" fillId="0" borderId="2" xfId="0" applyNumberFormat="1" applyFont="1" applyBorder="1" applyAlignment="1">
      <alignment horizontal="center" wrapText="1"/>
    </xf>
    <xf numFmtId="49" fontId="1" fillId="0" borderId="46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1" fillId="0" borderId="42" xfId="0" applyNumberFormat="1" applyFont="1" applyBorder="1"/>
    <xf numFmtId="49" fontId="0" fillId="0" borderId="14" xfId="0" applyNumberFormat="1" applyBorder="1"/>
    <xf numFmtId="49" fontId="6" fillId="0" borderId="17" xfId="0" applyNumberFormat="1" applyFont="1" applyBorder="1" applyProtection="1">
      <protection locked="0"/>
    </xf>
    <xf numFmtId="164" fontId="2" fillId="0" borderId="2" xfId="2" applyNumberFormat="1" applyFont="1" applyBorder="1" applyAlignment="1" applyProtection="1">
      <alignment horizontal="center" wrapText="1"/>
      <protection locked="0"/>
    </xf>
    <xf numFmtId="0" fontId="6" fillId="3" borderId="0" xfId="0" applyFont="1" applyFill="1"/>
    <xf numFmtId="0" fontId="0" fillId="0" borderId="19" xfId="0" applyBorder="1"/>
    <xf numFmtId="0" fontId="0" fillId="0" borderId="19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7" xfId="0" applyBorder="1" applyAlignment="1">
      <alignment horizontal="left"/>
    </xf>
    <xf numFmtId="49" fontId="0" fillId="0" borderId="0" xfId="0" applyNumberFormat="1"/>
    <xf numFmtId="0" fontId="1" fillId="3" borderId="0" xfId="0" applyFont="1" applyFill="1"/>
    <xf numFmtId="14" fontId="6" fillId="3" borderId="17" xfId="0" applyNumberFormat="1" applyFont="1" applyFill="1" applyBorder="1" applyProtection="1">
      <protection locked="0"/>
    </xf>
    <xf numFmtId="170" fontId="10" fillId="4" borderId="50" xfId="0" applyNumberFormat="1" applyFont="1" applyFill="1" applyBorder="1" applyAlignment="1">
      <alignment horizontal="center"/>
    </xf>
    <xf numFmtId="49" fontId="11" fillId="4" borderId="50" xfId="0" applyNumberFormat="1" applyFont="1" applyFill="1" applyBorder="1" applyAlignment="1">
      <alignment horizontal="center"/>
    </xf>
    <xf numFmtId="16" fontId="11" fillId="4" borderId="60" xfId="0" applyNumberFormat="1" applyFont="1" applyFill="1" applyBorder="1"/>
    <xf numFmtId="49" fontId="11" fillId="4" borderId="50" xfId="0" applyNumberFormat="1" applyFont="1" applyFill="1" applyBorder="1"/>
    <xf numFmtId="49" fontId="11" fillId="4" borderId="84" xfId="0" applyNumberFormat="1" applyFont="1" applyFill="1" applyBorder="1"/>
    <xf numFmtId="0" fontId="1" fillId="3" borderId="2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1" fillId="3" borderId="6" xfId="0" applyFont="1" applyFill="1" applyBorder="1"/>
    <xf numFmtId="0" fontId="1" fillId="3" borderId="2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right"/>
    </xf>
    <xf numFmtId="16" fontId="0" fillId="3" borderId="0" xfId="0" applyNumberFormat="1" applyFill="1"/>
    <xf numFmtId="15" fontId="6" fillId="3" borderId="0" xfId="0" applyNumberFormat="1" applyFont="1" applyFill="1"/>
    <xf numFmtId="0" fontId="4" fillId="3" borderId="2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4" fontId="6" fillId="3" borderId="2" xfId="0" applyNumberFormat="1" applyFont="1" applyFill="1" applyBorder="1" applyProtection="1">
      <protection locked="0"/>
    </xf>
    <xf numFmtId="0" fontId="0" fillId="3" borderId="0" xfId="0" applyFill="1" applyAlignment="1">
      <alignment horizontal="center" wrapText="1"/>
    </xf>
    <xf numFmtId="1" fontId="6" fillId="3" borderId="35" xfId="0" applyNumberFormat="1" applyFont="1" applyFill="1" applyBorder="1"/>
    <xf numFmtId="164" fontId="2" fillId="3" borderId="26" xfId="1" applyNumberFormat="1" applyFont="1" applyFill="1" applyBorder="1" applyAlignment="1">
      <alignment horizontal="center"/>
    </xf>
    <xf numFmtId="164" fontId="2" fillId="3" borderId="2" xfId="1" applyNumberFormat="1" applyFont="1" applyFill="1" applyBorder="1" applyAlignment="1" applyProtection="1">
      <alignment horizontal="left" wrapText="1"/>
      <protection locked="0"/>
    </xf>
    <xf numFmtId="164" fontId="2" fillId="3" borderId="2" xfId="1" applyNumberFormat="1" applyFont="1" applyFill="1" applyBorder="1" applyAlignment="1" applyProtection="1">
      <alignment horizontal="left"/>
      <protection locked="0"/>
    </xf>
    <xf numFmtId="1" fontId="6" fillId="3" borderId="17" xfId="0" applyNumberFormat="1" applyFont="1" applyFill="1" applyBorder="1"/>
    <xf numFmtId="1" fontId="6" fillId="3" borderId="35" xfId="0" quotePrefix="1" applyNumberFormat="1" applyFont="1" applyFill="1" applyBorder="1"/>
    <xf numFmtId="0" fontId="6" fillId="3" borderId="2" xfId="0" applyFont="1" applyFill="1" applyBorder="1"/>
    <xf numFmtId="4" fontId="6" fillId="3" borderId="12" xfId="0" applyNumberFormat="1" applyFont="1" applyFill="1" applyBorder="1" applyProtection="1">
      <protection locked="0"/>
    </xf>
    <xf numFmtId="14" fontId="0" fillId="3" borderId="17" xfId="0" applyNumberFormat="1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4" fontId="0" fillId="3" borderId="9" xfId="0" applyNumberFormat="1" applyFill="1" applyBorder="1"/>
    <xf numFmtId="14" fontId="0" fillId="3" borderId="0" xfId="0" applyNumberFormat="1" applyFill="1"/>
    <xf numFmtId="4" fontId="0" fillId="3" borderId="18" xfId="0" applyNumberFormat="1" applyFill="1" applyBorder="1"/>
    <xf numFmtId="4" fontId="1" fillId="3" borderId="34" xfId="0" applyNumberFormat="1" applyFont="1" applyFill="1" applyBorder="1"/>
    <xf numFmtId="1" fontId="1" fillId="3" borderId="36" xfId="0" applyNumberFormat="1" applyFont="1" applyFill="1" applyBorder="1"/>
    <xf numFmtId="1" fontId="1" fillId="3" borderId="37" xfId="0" applyNumberFormat="1" applyFont="1" applyFill="1" applyBorder="1"/>
    <xf numFmtId="0" fontId="0" fillId="3" borderId="30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42" xfId="0" applyFill="1" applyBorder="1"/>
    <xf numFmtId="4" fontId="0" fillId="3" borderId="0" xfId="0" applyNumberFormat="1" applyFill="1"/>
    <xf numFmtId="16" fontId="0" fillId="0" borderId="17" xfId="0" applyNumberFormat="1" applyBorder="1" applyProtection="1">
      <protection locked="0"/>
    </xf>
    <xf numFmtId="4" fontId="0" fillId="0" borderId="18" xfId="0" applyNumberFormat="1" applyBorder="1"/>
    <xf numFmtId="0" fontId="0" fillId="5" borderId="0" xfId="0" applyFill="1"/>
    <xf numFmtId="0" fontId="2" fillId="0" borderId="0" xfId="0" applyFont="1"/>
    <xf numFmtId="0" fontId="6" fillId="5" borderId="2" xfId="0" applyFont="1" applyFill="1" applyBorder="1" applyAlignment="1" applyProtection="1">
      <alignment horizontal="center"/>
      <protection locked="0"/>
    </xf>
    <xf numFmtId="4" fontId="0" fillId="5" borderId="2" xfId="0" applyNumberFormat="1" applyFill="1" applyBorder="1" applyProtection="1">
      <protection locked="0"/>
    </xf>
    <xf numFmtId="4" fontId="0" fillId="5" borderId="2" xfId="0" applyNumberFormat="1" applyFill="1" applyBorder="1"/>
    <xf numFmtId="4" fontId="6" fillId="5" borderId="2" xfId="0" applyNumberFormat="1" applyFont="1" applyFill="1" applyBorder="1"/>
    <xf numFmtId="1" fontId="6" fillId="5" borderId="2" xfId="0" applyNumberFormat="1" applyFont="1" applyFill="1" applyBorder="1"/>
    <xf numFmtId="164" fontId="2" fillId="5" borderId="2" xfId="2" applyNumberFormat="1" applyFont="1" applyFill="1" applyBorder="1" applyAlignment="1" applyProtection="1">
      <alignment horizontal="left"/>
      <protection locked="0"/>
    </xf>
    <xf numFmtId="164" fontId="2" fillId="5" borderId="2" xfId="2" applyNumberFormat="1" applyFont="1" applyFill="1" applyBorder="1" applyAlignment="1" applyProtection="1">
      <alignment horizontal="left" wrapText="1"/>
      <protection locked="0"/>
    </xf>
    <xf numFmtId="14" fontId="0" fillId="5" borderId="17" xfId="0" applyNumberFormat="1" applyFill="1" applyBorder="1" applyAlignment="1" applyProtection="1">
      <alignment horizontal="center"/>
      <protection locked="0"/>
    </xf>
    <xf numFmtId="14" fontId="0" fillId="0" borderId="17" xfId="0" applyNumberFormat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1" fillId="0" borderId="8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7" fillId="3" borderId="25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6" xfId="0" applyFont="1" applyFill="1" applyBorder="1" applyAlignment="1" applyProtection="1">
      <alignment horizontal="center"/>
      <protection locked="0"/>
    </xf>
    <xf numFmtId="0" fontId="1" fillId="3" borderId="89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0" fillId="2" borderId="0" xfId="0" applyFill="1"/>
    <xf numFmtId="17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17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7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4" fontId="1" fillId="0" borderId="2" xfId="0" applyNumberFormat="1" applyFont="1" applyBorder="1" applyAlignment="1" applyProtection="1">
      <alignment horizontal="left"/>
      <protection locked="0"/>
    </xf>
    <xf numFmtId="49" fontId="1" fillId="0" borderId="7" xfId="0" applyNumberFormat="1" applyFont="1" applyBorder="1" applyAlignment="1">
      <alignment horizontal="left"/>
    </xf>
    <xf numFmtId="14" fontId="1" fillId="0" borderId="2" xfId="0" applyNumberFormat="1" applyFont="1" applyBorder="1" applyAlignment="1">
      <alignment horizontal="left"/>
    </xf>
    <xf numFmtId="15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171" fontId="1" fillId="0" borderId="9" xfId="0" applyNumberFormat="1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171" fontId="1" fillId="0" borderId="12" xfId="0" applyNumberFormat="1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71" fontId="0" fillId="0" borderId="15" xfId="0" applyNumberFormat="1" applyBorder="1" applyAlignment="1">
      <alignment horizontal="left"/>
    </xf>
    <xf numFmtId="0" fontId="19" fillId="0" borderId="15" xfId="0" applyFont="1" applyBorder="1" applyAlignment="1">
      <alignment horizontal="left"/>
    </xf>
    <xf numFmtId="0" fontId="19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14" fontId="0" fillId="0" borderId="14" xfId="0" applyNumberFormat="1" applyBorder="1"/>
    <xf numFmtId="0" fontId="6" fillId="0" borderId="15" xfId="0" applyFont="1" applyBorder="1" applyAlignment="1">
      <alignment horizontal="center"/>
    </xf>
    <xf numFmtId="171" fontId="0" fillId="3" borderId="0" xfId="0" applyNumberFormat="1" applyFill="1"/>
    <xf numFmtId="164" fontId="2" fillId="0" borderId="9" xfId="2" applyNumberFormat="1" applyFont="1" applyBorder="1" applyAlignment="1">
      <alignment horizontal="left"/>
    </xf>
    <xf numFmtId="171" fontId="0" fillId="0" borderId="2" xfId="0" applyNumberFormat="1" applyBorder="1" applyAlignment="1" applyProtection="1">
      <alignment horizontal="left"/>
      <protection locked="0"/>
    </xf>
    <xf numFmtId="171" fontId="0" fillId="0" borderId="2" xfId="0" applyNumberFormat="1" applyBorder="1" applyAlignment="1">
      <alignment horizontal="left"/>
    </xf>
    <xf numFmtId="171" fontId="6" fillId="0" borderId="2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left"/>
    </xf>
    <xf numFmtId="164" fontId="2" fillId="0" borderId="2" xfId="2" applyNumberFormat="1" applyFont="1" applyBorder="1" applyAlignment="1">
      <alignment horizontal="left"/>
    </xf>
    <xf numFmtId="171" fontId="0" fillId="0" borderId="9" xfId="0" applyNumberFormat="1" applyBorder="1" applyAlignment="1" applyProtection="1">
      <alignment horizontal="left"/>
      <protection locked="0"/>
    </xf>
    <xf numFmtId="171" fontId="0" fillId="0" borderId="9" xfId="0" applyNumberFormat="1" applyBorder="1" applyAlignment="1">
      <alignment horizontal="left"/>
    </xf>
    <xf numFmtId="14" fontId="6" fillId="0" borderId="6" xfId="0" applyNumberFormat="1" applyFont="1" applyBorder="1" applyProtection="1">
      <protection locked="0"/>
    </xf>
    <xf numFmtId="171" fontId="0" fillId="0" borderId="90" xfId="0" applyNumberFormat="1" applyBorder="1" applyAlignment="1" applyProtection="1">
      <alignment horizontal="left"/>
      <protection locked="0"/>
    </xf>
    <xf numFmtId="171" fontId="0" fillId="0" borderId="91" xfId="0" applyNumberFormat="1" applyBorder="1" applyAlignment="1">
      <alignment horizontal="left"/>
    </xf>
    <xf numFmtId="171" fontId="0" fillId="0" borderId="91" xfId="0" applyNumberFormat="1" applyBorder="1" applyAlignment="1" applyProtection="1">
      <alignment horizontal="left"/>
      <protection locked="0"/>
    </xf>
    <xf numFmtId="1" fontId="6" fillId="0" borderId="9" xfId="0" applyNumberFormat="1" applyFont="1" applyBorder="1" applyAlignment="1">
      <alignment horizontal="left"/>
    </xf>
    <xf numFmtId="1" fontId="6" fillId="0" borderId="9" xfId="0" applyNumberFormat="1" applyFont="1" applyBorder="1"/>
    <xf numFmtId="14" fontId="6" fillId="0" borderId="92" xfId="0" applyNumberFormat="1" applyFont="1" applyBorder="1" applyProtection="1">
      <protection locked="0"/>
    </xf>
    <xf numFmtId="171" fontId="0" fillId="0" borderId="93" xfId="0" applyNumberFormat="1" applyBorder="1" applyAlignment="1" applyProtection="1">
      <alignment horizontal="left"/>
      <protection locked="0"/>
    </xf>
    <xf numFmtId="171" fontId="0" fillId="0" borderId="90" xfId="0" applyNumberFormat="1" applyBorder="1" applyAlignment="1">
      <alignment horizontal="left"/>
    </xf>
    <xf numFmtId="171" fontId="6" fillId="0" borderId="90" xfId="0" applyNumberFormat="1" applyFont="1" applyBorder="1" applyAlignment="1">
      <alignment horizontal="left"/>
    </xf>
    <xf numFmtId="1" fontId="6" fillId="0" borderId="90" xfId="0" applyNumberFormat="1" applyFont="1" applyBorder="1" applyAlignment="1">
      <alignment horizontal="left"/>
    </xf>
    <xf numFmtId="1" fontId="6" fillId="0" borderId="90" xfId="0" applyNumberFormat="1" applyFont="1" applyBorder="1"/>
    <xf numFmtId="164" fontId="2" fillId="0" borderId="46" xfId="2" applyNumberFormat="1" applyFont="1" applyBorder="1" applyAlignment="1">
      <alignment horizontal="center"/>
    </xf>
    <xf numFmtId="164" fontId="2" fillId="0" borderId="9" xfId="2" applyNumberFormat="1" applyFont="1" applyBorder="1" applyAlignment="1" applyProtection="1">
      <alignment horizontal="left"/>
      <protection locked="0"/>
    </xf>
    <xf numFmtId="164" fontId="2" fillId="0" borderId="27" xfId="2" applyNumberFormat="1" applyFont="1" applyBorder="1" applyAlignment="1" applyProtection="1">
      <alignment horizontal="left"/>
      <protection locked="0"/>
    </xf>
    <xf numFmtId="171" fontId="0" fillId="3" borderId="90" xfId="0" applyNumberFormat="1" applyFill="1" applyBorder="1" applyAlignment="1">
      <alignment horizontal="left"/>
    </xf>
    <xf numFmtId="171" fontId="1" fillId="0" borderId="19" xfId="0" applyNumberFormat="1" applyFont="1" applyBorder="1" applyAlignment="1">
      <alignment horizontal="left"/>
    </xf>
    <xf numFmtId="1" fontId="1" fillId="0" borderId="19" xfId="0" applyNumberFormat="1" applyFont="1" applyBorder="1" applyAlignment="1">
      <alignment horizontal="left"/>
    </xf>
    <xf numFmtId="171" fontId="0" fillId="0" borderId="21" xfId="0" applyNumberFormat="1" applyBorder="1" applyAlignment="1">
      <alignment horizontal="left"/>
    </xf>
    <xf numFmtId="171" fontId="0" fillId="0" borderId="42" xfId="0" applyNumberFormat="1" applyBorder="1" applyAlignment="1">
      <alignment horizontal="left"/>
    </xf>
    <xf numFmtId="171" fontId="0" fillId="0" borderId="12" xfId="0" applyNumberFormat="1" applyBorder="1" applyAlignment="1" applyProtection="1">
      <alignment horizontal="left"/>
      <protection locked="0"/>
    </xf>
    <xf numFmtId="49" fontId="6" fillId="3" borderId="17" xfId="0" applyNumberFormat="1" applyFont="1" applyFill="1" applyBorder="1" applyProtection="1">
      <protection locked="0"/>
    </xf>
    <xf numFmtId="4" fontId="6" fillId="3" borderId="2" xfId="0" applyNumberFormat="1" applyFont="1" applyFill="1" applyBorder="1"/>
    <xf numFmtId="0" fontId="6" fillId="2" borderId="0" xfId="0" applyFont="1" applyFill="1"/>
    <xf numFmtId="14" fontId="2" fillId="0" borderId="17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2" xfId="0" applyNumberFormat="1" applyFont="1" applyBorder="1" applyProtection="1">
      <protection locked="0"/>
    </xf>
    <xf numFmtId="4" fontId="2" fillId="0" borderId="2" xfId="0" applyNumberFormat="1" applyFont="1" applyBorder="1"/>
    <xf numFmtId="1" fontId="2" fillId="0" borderId="2" xfId="0" applyNumberFormat="1" applyFont="1" applyBorder="1"/>
    <xf numFmtId="0" fontId="2" fillId="0" borderId="0" xfId="0" applyFont="1" applyProtection="1">
      <protection locked="0"/>
    </xf>
    <xf numFmtId="0" fontId="2" fillId="0" borderId="15" xfId="0" applyFont="1" applyBorder="1"/>
    <xf numFmtId="0" fontId="2" fillId="0" borderId="17" xfId="0" applyFont="1" applyBorder="1" applyProtection="1">
      <protection locked="0"/>
    </xf>
    <xf numFmtId="4" fontId="2" fillId="0" borderId="18" xfId="0" applyNumberFormat="1" applyFont="1" applyBorder="1"/>
    <xf numFmtId="4" fontId="21" fillId="0" borderId="19" xfId="0" applyNumberFormat="1" applyFont="1" applyBorder="1"/>
    <xf numFmtId="1" fontId="21" fillId="0" borderId="19" xfId="0" applyNumberFormat="1" applyFont="1" applyBorder="1"/>
    <xf numFmtId="0" fontId="2" fillId="0" borderId="18" xfId="0" applyFont="1" applyBorder="1"/>
    <xf numFmtId="0" fontId="2" fillId="0" borderId="18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1" fillId="0" borderId="8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49" fontId="10" fillId="4" borderId="85" xfId="0" applyNumberFormat="1" applyFont="1" applyFill="1" applyBorder="1" applyAlignment="1">
      <alignment horizontal="center"/>
    </xf>
    <xf numFmtId="0" fontId="11" fillId="4" borderId="86" xfId="0" applyFont="1" applyFill="1" applyBorder="1"/>
    <xf numFmtId="49" fontId="10" fillId="4" borderId="69" xfId="0" applyNumberFormat="1" applyFont="1" applyFill="1" applyBorder="1" applyAlignment="1">
      <alignment horizontal="center"/>
    </xf>
    <xf numFmtId="0" fontId="11" fillId="4" borderId="71" xfId="0" applyFont="1" applyFill="1" applyBorder="1"/>
    <xf numFmtId="49" fontId="16" fillId="4" borderId="51" xfId="0" applyNumberFormat="1" applyFont="1" applyFill="1" applyBorder="1" applyAlignment="1">
      <alignment horizontal="center"/>
    </xf>
    <xf numFmtId="0" fontId="11" fillId="4" borderId="52" xfId="0" applyFont="1" applyFill="1" applyBorder="1"/>
    <xf numFmtId="0" fontId="11" fillId="4" borderId="53" xfId="0" applyFont="1" applyFill="1" applyBorder="1"/>
    <xf numFmtId="0" fontId="11" fillId="4" borderId="70" xfId="0" applyFont="1" applyFill="1" applyBorder="1"/>
    <xf numFmtId="0" fontId="10" fillId="4" borderId="76" xfId="0" applyFont="1" applyFill="1" applyBorder="1" applyAlignment="1">
      <alignment horizontal="center"/>
    </xf>
    <xf numFmtId="0" fontId="11" fillId="4" borderId="77" xfId="0" applyFont="1" applyFill="1" applyBorder="1"/>
    <xf numFmtId="0" fontId="11" fillId="4" borderId="78" xfId="0" applyFont="1" applyFill="1" applyBorder="1"/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  <xf numFmtId="15" fontId="1" fillId="0" borderId="2" xfId="0" applyNumberFormat="1" applyFont="1" applyBorder="1"/>
    <xf numFmtId="15" fontId="1" fillId="0" borderId="0" xfId="0" applyNumberFormat="1" applyFont="1"/>
    <xf numFmtId="164" fontId="2" fillId="0" borderId="2" xfId="1" applyNumberFormat="1" applyFont="1" applyBorder="1" applyAlignment="1" applyProtection="1">
      <alignment horizontal="left" wrapText="1"/>
      <protection locked="0"/>
    </xf>
    <xf numFmtId="0" fontId="0" fillId="0" borderId="17" xfId="0" applyBorder="1" applyProtection="1">
      <protection locked="0"/>
    </xf>
    <xf numFmtId="4" fontId="1" fillId="0" borderId="2" xfId="0" applyNumberFormat="1" applyFont="1" applyBorder="1"/>
    <xf numFmtId="0" fontId="0" fillId="0" borderId="0" xfId="0" quotePrefix="1"/>
  </cellXfs>
  <cellStyles count="5">
    <cellStyle name="Normal" xfId="0" builtinId="0"/>
    <cellStyle name="Normal 2" xfId="3" xr:uid="{00000000-0005-0000-0000-000001000000}"/>
    <cellStyle name="Normal 3" xfId="4" xr:uid="{00000000-0005-0000-0000-000002000000}"/>
    <cellStyle name="Normal_Redistribution and journal forms.xls" xfId="1" xr:uid="{00000000-0005-0000-0000-000003000000}"/>
    <cellStyle name="Normal_Redistribution and journal forms.xls 2" xfId="2" xr:uid="{00000000-0005-0000-0000-000004000000}"/>
  </cellStyles>
  <dxfs count="509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Z60"/>
  <sheetViews>
    <sheetView zoomScale="90" workbookViewId="0">
      <selection activeCell="F3" sqref="F3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style="320" customWidth="1"/>
    <col min="7" max="7" width="8.453125" style="321" customWidth="1"/>
    <col min="8" max="8" width="9" style="321" customWidth="1"/>
    <col min="9" max="9" width="11.26953125" bestFit="1" customWidth="1"/>
    <col min="10" max="10" width="0.7265625" customWidth="1"/>
    <col min="11" max="11" width="33.81640625" style="321" customWidth="1"/>
    <col min="12" max="12" width="50.7265625" style="321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36.75" customHeight="1" x14ac:dyDescent="0.3">
      <c r="A1" s="80" t="s">
        <v>0</v>
      </c>
      <c r="B1" s="296" t="s">
        <v>111</v>
      </c>
      <c r="C1" s="297"/>
      <c r="D1" s="297"/>
      <c r="E1" s="298"/>
      <c r="F1" s="317"/>
      <c r="G1" s="318"/>
      <c r="H1" s="318"/>
      <c r="I1" s="81"/>
      <c r="J1" s="81"/>
      <c r="K1" s="318"/>
      <c r="L1" s="319"/>
      <c r="M1" s="82"/>
      <c r="N1" s="83"/>
    </row>
    <row r="2" spans="1:26" x14ac:dyDescent="0.25">
      <c r="A2" s="84"/>
      <c r="N2" s="85"/>
    </row>
    <row r="3" spans="1:26" ht="17.25" customHeight="1" x14ac:dyDescent="0.3">
      <c r="A3" s="86" t="s">
        <v>2</v>
      </c>
      <c r="B3" s="296" t="s">
        <v>175</v>
      </c>
      <c r="C3" s="297"/>
      <c r="D3" s="297"/>
      <c r="E3" s="298"/>
      <c r="F3" s="322"/>
      <c r="G3" s="323"/>
      <c r="H3" s="323"/>
      <c r="I3" s="87"/>
      <c r="J3" s="87"/>
      <c r="K3" s="323"/>
      <c r="N3" s="85"/>
    </row>
    <row r="4" spans="1:26" ht="18" customHeight="1" x14ac:dyDescent="0.25">
      <c r="A4" s="84"/>
      <c r="N4" s="85"/>
    </row>
    <row r="5" spans="1:26" ht="17.25" customHeight="1" x14ac:dyDescent="0.3">
      <c r="A5" s="88" t="s">
        <v>3</v>
      </c>
      <c r="B5" s="89" t="s">
        <v>4</v>
      </c>
      <c r="C5" s="324">
        <v>44572</v>
      </c>
      <c r="D5" s="325" t="s">
        <v>5</v>
      </c>
      <c r="E5" s="326">
        <v>44602</v>
      </c>
      <c r="F5" s="322"/>
      <c r="G5" s="327"/>
      <c r="H5" s="328"/>
      <c r="I5" s="91"/>
      <c r="J5" s="91"/>
      <c r="K5" s="328"/>
      <c r="N5" s="85"/>
    </row>
    <row r="6" spans="1:26" x14ac:dyDescent="0.25">
      <c r="A6" s="84"/>
      <c r="C6" s="329"/>
      <c r="D6" s="329"/>
      <c r="E6" s="329"/>
      <c r="N6" s="85"/>
    </row>
    <row r="7" spans="1:26" x14ac:dyDescent="0.25">
      <c r="A7" s="84"/>
      <c r="N7" s="85"/>
    </row>
    <row r="8" spans="1:26" ht="13" x14ac:dyDescent="0.3">
      <c r="A8" s="295" t="s">
        <v>6</v>
      </c>
      <c r="B8" s="92" t="s">
        <v>7</v>
      </c>
      <c r="C8" s="330" t="s">
        <v>8</v>
      </c>
      <c r="D8" s="330" t="s">
        <v>7</v>
      </c>
      <c r="E8" s="330" t="s">
        <v>9</v>
      </c>
      <c r="F8" s="330" t="s">
        <v>10</v>
      </c>
      <c r="G8" s="294" t="s">
        <v>11</v>
      </c>
      <c r="H8" s="299"/>
      <c r="I8" s="299"/>
      <c r="J8" s="295"/>
      <c r="K8" s="331" t="s">
        <v>12</v>
      </c>
      <c r="L8" s="332" t="s">
        <v>13</v>
      </c>
      <c r="M8" s="93" t="s">
        <v>14</v>
      </c>
      <c r="N8" s="93" t="s">
        <v>15</v>
      </c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</row>
    <row r="9" spans="1:26" ht="24" customHeight="1" x14ac:dyDescent="0.3">
      <c r="A9" s="95" t="s">
        <v>16</v>
      </c>
      <c r="B9" s="96" t="s">
        <v>17</v>
      </c>
      <c r="C9" s="333" t="s">
        <v>18</v>
      </c>
      <c r="D9" s="333" t="s">
        <v>18</v>
      </c>
      <c r="E9" s="333" t="s">
        <v>19</v>
      </c>
      <c r="F9" s="333" t="s">
        <v>18</v>
      </c>
      <c r="G9" s="300"/>
      <c r="H9" s="301"/>
      <c r="I9" s="301"/>
      <c r="J9" s="302"/>
      <c r="K9" s="334" t="s">
        <v>20</v>
      </c>
      <c r="L9" s="335" t="s">
        <v>21</v>
      </c>
      <c r="M9" s="97"/>
      <c r="N9" s="98" t="s">
        <v>22</v>
      </c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</row>
    <row r="10" spans="1:26" ht="26.25" customHeight="1" x14ac:dyDescent="0.3">
      <c r="A10" s="99" t="s">
        <v>23</v>
      </c>
      <c r="B10" s="100" t="s">
        <v>24</v>
      </c>
      <c r="C10" s="336" t="s">
        <v>25</v>
      </c>
      <c r="D10" s="336" t="s">
        <v>25</v>
      </c>
      <c r="E10" s="336" t="s">
        <v>25</v>
      </c>
      <c r="F10" s="336" t="s">
        <v>25</v>
      </c>
      <c r="G10" s="337" t="s">
        <v>26</v>
      </c>
      <c r="H10" s="337" t="s">
        <v>27</v>
      </c>
      <c r="I10" s="338" t="s">
        <v>28</v>
      </c>
      <c r="J10" s="338"/>
      <c r="K10" s="339" t="s">
        <v>29</v>
      </c>
      <c r="L10" s="340"/>
      <c r="M10" s="105"/>
      <c r="N10" s="106"/>
    </row>
    <row r="11" spans="1:26" ht="19.5" customHeight="1" x14ac:dyDescent="0.25">
      <c r="A11" s="341">
        <v>44573</v>
      </c>
      <c r="B11" s="342" t="s">
        <v>31</v>
      </c>
      <c r="C11" s="336">
        <v>888</v>
      </c>
      <c r="D11" s="336">
        <v>0</v>
      </c>
      <c r="E11" s="336">
        <v>0</v>
      </c>
      <c r="F11" s="336">
        <v>888</v>
      </c>
      <c r="G11" s="337">
        <v>376</v>
      </c>
      <c r="H11" s="337">
        <v>4020</v>
      </c>
      <c r="I11" s="338"/>
      <c r="J11" s="338"/>
      <c r="K11" s="337" t="s">
        <v>154</v>
      </c>
      <c r="L11" s="340" t="s">
        <v>155</v>
      </c>
      <c r="M11" s="105" t="s">
        <v>156</v>
      </c>
      <c r="N11" s="105" t="s">
        <v>157</v>
      </c>
      <c r="O11" s="216"/>
      <c r="P11" s="216"/>
      <c r="Q11" s="216"/>
      <c r="R11" s="216"/>
      <c r="S11" s="216"/>
      <c r="T11" s="343"/>
    </row>
    <row r="12" spans="1:26" ht="20.25" customHeight="1" x14ac:dyDescent="0.25">
      <c r="A12" s="341">
        <v>44573</v>
      </c>
      <c r="B12" s="342" t="s">
        <v>31</v>
      </c>
      <c r="C12" s="336">
        <v>886</v>
      </c>
      <c r="D12" s="336">
        <v>0</v>
      </c>
      <c r="E12" s="336">
        <v>0</v>
      </c>
      <c r="F12" s="336">
        <v>886</v>
      </c>
      <c r="G12" s="337">
        <v>376</v>
      </c>
      <c r="H12" s="337">
        <v>4020</v>
      </c>
      <c r="I12" s="338"/>
      <c r="J12" s="338"/>
      <c r="K12" s="337" t="s">
        <v>154</v>
      </c>
      <c r="L12" s="340" t="s">
        <v>155</v>
      </c>
      <c r="M12" s="105" t="s">
        <v>156</v>
      </c>
      <c r="N12" s="105" t="s">
        <v>157</v>
      </c>
      <c r="O12" s="216"/>
      <c r="P12" s="216"/>
      <c r="Q12" s="216"/>
      <c r="R12" s="216"/>
      <c r="S12" s="216"/>
      <c r="T12" s="343"/>
    </row>
    <row r="13" spans="1:26" ht="21.75" customHeight="1" x14ac:dyDescent="0.35">
      <c r="A13" s="341">
        <v>44573</v>
      </c>
      <c r="B13" s="342" t="s">
        <v>31</v>
      </c>
      <c r="C13" s="336">
        <v>886</v>
      </c>
      <c r="D13" s="336">
        <v>0</v>
      </c>
      <c r="E13" s="336">
        <v>0</v>
      </c>
      <c r="F13" s="336">
        <v>886</v>
      </c>
      <c r="G13" s="337">
        <v>376</v>
      </c>
      <c r="H13" s="337">
        <v>4020</v>
      </c>
      <c r="I13" s="338"/>
      <c r="J13" s="338"/>
      <c r="K13" s="344" t="s">
        <v>154</v>
      </c>
      <c r="L13" s="340" t="s">
        <v>155</v>
      </c>
      <c r="M13" s="105" t="s">
        <v>156</v>
      </c>
      <c r="N13" s="105" t="s">
        <v>157</v>
      </c>
      <c r="O13" s="216"/>
      <c r="P13" s="216"/>
      <c r="Q13" s="216"/>
      <c r="R13" s="216"/>
      <c r="S13" s="216"/>
      <c r="T13" s="343"/>
    </row>
    <row r="14" spans="1:26" ht="18" customHeight="1" x14ac:dyDescent="0.35">
      <c r="A14" s="341">
        <v>44580</v>
      </c>
      <c r="B14" s="342" t="s">
        <v>31</v>
      </c>
      <c r="C14" s="336">
        <v>583.12</v>
      </c>
      <c r="D14" s="336">
        <v>0</v>
      </c>
      <c r="E14" s="336">
        <v>0</v>
      </c>
      <c r="F14" s="336">
        <v>583.12</v>
      </c>
      <c r="G14" s="337">
        <v>376</v>
      </c>
      <c r="H14" s="337">
        <v>4020</v>
      </c>
      <c r="I14" s="338"/>
      <c r="J14" s="338"/>
      <c r="K14" s="344" t="s">
        <v>154</v>
      </c>
      <c r="L14" s="340" t="s">
        <v>158</v>
      </c>
      <c r="M14" s="105" t="s">
        <v>159</v>
      </c>
      <c r="N14" s="105" t="s">
        <v>160</v>
      </c>
      <c r="O14" s="216"/>
      <c r="P14" s="216"/>
      <c r="Q14" s="216"/>
      <c r="R14" s="216"/>
      <c r="S14" s="216"/>
      <c r="T14" s="343"/>
    </row>
    <row r="15" spans="1:26" ht="18" customHeight="1" x14ac:dyDescent="0.35">
      <c r="A15" s="341">
        <v>44581</v>
      </c>
      <c r="B15" s="342" t="s">
        <v>39</v>
      </c>
      <c r="C15" s="336">
        <v>193.88</v>
      </c>
      <c r="D15" s="336">
        <v>32.33</v>
      </c>
      <c r="E15" s="336">
        <v>0</v>
      </c>
      <c r="F15" s="336">
        <v>161.55000000000001</v>
      </c>
      <c r="G15" s="337">
        <v>376</v>
      </c>
      <c r="H15" s="337">
        <v>4020</v>
      </c>
      <c r="I15" s="338"/>
      <c r="J15" s="338"/>
      <c r="K15" s="344" t="s">
        <v>154</v>
      </c>
      <c r="L15" s="340" t="s">
        <v>158</v>
      </c>
      <c r="M15" s="105" t="s">
        <v>159</v>
      </c>
      <c r="N15" s="105" t="s">
        <v>160</v>
      </c>
      <c r="O15" s="216"/>
      <c r="P15" s="216"/>
      <c r="Q15" s="216"/>
      <c r="R15" s="216"/>
      <c r="S15" s="216"/>
      <c r="T15" s="343"/>
    </row>
    <row r="16" spans="1:26" ht="20.149999999999999" customHeight="1" x14ac:dyDescent="0.35">
      <c r="A16" s="109">
        <v>44581</v>
      </c>
      <c r="B16" s="342" t="s">
        <v>31</v>
      </c>
      <c r="C16" s="345">
        <v>189.92</v>
      </c>
      <c r="D16" s="346">
        <v>0</v>
      </c>
      <c r="E16" s="345">
        <v>0</v>
      </c>
      <c r="F16" s="347">
        <v>189.92</v>
      </c>
      <c r="G16" s="348">
        <v>376</v>
      </c>
      <c r="H16" s="348">
        <v>4020</v>
      </c>
      <c r="I16" s="62"/>
      <c r="J16" s="137"/>
      <c r="K16" s="349" t="s">
        <v>161</v>
      </c>
      <c r="L16" s="139" t="s">
        <v>162</v>
      </c>
      <c r="M16" s="139" t="s">
        <v>98</v>
      </c>
      <c r="N16" s="139" t="s">
        <v>163</v>
      </c>
      <c r="O16" s="216"/>
      <c r="P16" s="216"/>
      <c r="Q16" s="216"/>
      <c r="R16" s="216"/>
      <c r="S16" s="216"/>
      <c r="T16" s="343"/>
    </row>
    <row r="17" spans="1:20" ht="20.149999999999999" customHeight="1" x14ac:dyDescent="0.35">
      <c r="A17" s="109">
        <v>44616</v>
      </c>
      <c r="B17" s="342" t="s">
        <v>31</v>
      </c>
      <c r="C17" s="350">
        <v>139.99</v>
      </c>
      <c r="D17" s="351">
        <v>0</v>
      </c>
      <c r="E17" s="350">
        <v>0</v>
      </c>
      <c r="F17" s="347">
        <v>139.99</v>
      </c>
      <c r="G17" s="348">
        <v>376</v>
      </c>
      <c r="H17" s="348">
        <v>4020</v>
      </c>
      <c r="I17" s="62"/>
      <c r="J17" s="62"/>
      <c r="K17" s="348"/>
      <c r="L17" s="139" t="s">
        <v>164</v>
      </c>
      <c r="M17" s="139" t="s">
        <v>98</v>
      </c>
      <c r="N17" s="139" t="s">
        <v>165</v>
      </c>
      <c r="O17" s="216"/>
      <c r="P17" s="216"/>
      <c r="Q17" s="216"/>
      <c r="R17" s="216"/>
      <c r="S17" s="216"/>
      <c r="T17" s="343"/>
    </row>
    <row r="18" spans="1:20" ht="20.149999999999999" customHeight="1" x14ac:dyDescent="0.35">
      <c r="A18" s="352">
        <v>44616</v>
      </c>
      <c r="B18" s="342" t="s">
        <v>84</v>
      </c>
      <c r="C18" s="353">
        <v>165</v>
      </c>
      <c r="D18" s="354">
        <v>27.5</v>
      </c>
      <c r="E18" s="355">
        <v>0</v>
      </c>
      <c r="F18" s="353">
        <v>137.5</v>
      </c>
      <c r="G18" s="356">
        <v>376</v>
      </c>
      <c r="H18" s="356">
        <v>4020</v>
      </c>
      <c r="I18" s="357"/>
      <c r="J18" s="137"/>
      <c r="K18" s="344" t="s">
        <v>161</v>
      </c>
      <c r="L18" s="139" t="s">
        <v>166</v>
      </c>
      <c r="M18" s="139" t="s">
        <v>159</v>
      </c>
      <c r="N18" s="139" t="s">
        <v>167</v>
      </c>
      <c r="O18" s="216"/>
      <c r="P18" s="216"/>
      <c r="Q18" s="216"/>
      <c r="R18" s="216"/>
      <c r="S18" s="216"/>
      <c r="T18" s="343"/>
    </row>
    <row r="19" spans="1:20" ht="20.149999999999999" customHeight="1" x14ac:dyDescent="0.35">
      <c r="A19" s="358">
        <v>44586</v>
      </c>
      <c r="B19" s="342" t="s">
        <v>31</v>
      </c>
      <c r="C19" s="359">
        <v>46.99</v>
      </c>
      <c r="D19" s="360">
        <v>0</v>
      </c>
      <c r="E19" s="353">
        <v>0</v>
      </c>
      <c r="F19" s="361">
        <v>46.99</v>
      </c>
      <c r="G19" s="362">
        <v>376</v>
      </c>
      <c r="H19" s="362">
        <v>4020</v>
      </c>
      <c r="I19" s="363"/>
      <c r="J19" s="364"/>
      <c r="K19" s="344" t="s">
        <v>154</v>
      </c>
      <c r="L19" s="365" t="s">
        <v>168</v>
      </c>
      <c r="M19" s="366" t="s">
        <v>125</v>
      </c>
      <c r="N19" s="366" t="s">
        <v>168</v>
      </c>
      <c r="O19" s="216"/>
      <c r="P19" s="216"/>
      <c r="Q19" s="216"/>
      <c r="R19" s="216"/>
      <c r="S19" s="216"/>
      <c r="T19" s="343"/>
    </row>
    <row r="20" spans="1:20" ht="20.149999999999999" customHeight="1" x14ac:dyDescent="0.35">
      <c r="A20" s="358">
        <v>44588</v>
      </c>
      <c r="B20" s="342" t="s">
        <v>31</v>
      </c>
      <c r="C20" s="359">
        <v>54.71</v>
      </c>
      <c r="D20" s="360">
        <v>0</v>
      </c>
      <c r="E20" s="353">
        <v>0</v>
      </c>
      <c r="F20" s="361">
        <v>54.71</v>
      </c>
      <c r="G20" s="362">
        <v>376</v>
      </c>
      <c r="H20" s="362">
        <v>4020</v>
      </c>
      <c r="I20" s="363"/>
      <c r="J20" s="364"/>
      <c r="K20" s="344" t="s">
        <v>154</v>
      </c>
      <c r="L20" s="365" t="s">
        <v>169</v>
      </c>
      <c r="M20" s="366" t="s">
        <v>125</v>
      </c>
      <c r="N20" s="366" t="s">
        <v>160</v>
      </c>
      <c r="O20" s="216"/>
      <c r="P20" s="216"/>
      <c r="Q20" s="216"/>
      <c r="R20" s="216"/>
      <c r="S20" s="216"/>
      <c r="T20" s="343"/>
    </row>
    <row r="21" spans="1:20" ht="20.149999999999999" customHeight="1" x14ac:dyDescent="0.35">
      <c r="A21" s="358">
        <v>44593</v>
      </c>
      <c r="B21" s="342" t="s">
        <v>31</v>
      </c>
      <c r="C21" s="359">
        <v>-20</v>
      </c>
      <c r="D21" s="360">
        <v>0</v>
      </c>
      <c r="E21" s="353">
        <v>0</v>
      </c>
      <c r="F21" s="361">
        <v>-20</v>
      </c>
      <c r="G21" s="362">
        <v>371</v>
      </c>
      <c r="H21" s="362">
        <v>4020</v>
      </c>
      <c r="I21" s="363"/>
      <c r="J21" s="364"/>
      <c r="K21" s="344" t="s">
        <v>161</v>
      </c>
      <c r="L21" s="365" t="s">
        <v>170</v>
      </c>
      <c r="M21" s="366" t="s">
        <v>171</v>
      </c>
      <c r="N21" s="366" t="s">
        <v>163</v>
      </c>
      <c r="O21" s="216"/>
      <c r="P21" s="216"/>
      <c r="Q21" s="216"/>
      <c r="R21" s="216"/>
      <c r="S21" s="216"/>
      <c r="T21" s="343"/>
    </row>
    <row r="22" spans="1:20" ht="20.149999999999999" customHeight="1" x14ac:dyDescent="0.35">
      <c r="A22" s="358">
        <v>44593</v>
      </c>
      <c r="B22" s="342" t="s">
        <v>31</v>
      </c>
      <c r="C22" s="359">
        <v>20</v>
      </c>
      <c r="D22" s="360">
        <v>0</v>
      </c>
      <c r="E22" s="353">
        <v>0</v>
      </c>
      <c r="F22" s="361">
        <v>20</v>
      </c>
      <c r="G22" s="362">
        <v>371</v>
      </c>
      <c r="H22" s="362">
        <v>4020</v>
      </c>
      <c r="I22" s="363"/>
      <c r="J22" s="364"/>
      <c r="K22" s="344" t="s">
        <v>161</v>
      </c>
      <c r="L22" s="365" t="s">
        <v>170</v>
      </c>
      <c r="M22" s="366" t="s">
        <v>171</v>
      </c>
      <c r="N22" s="366" t="s">
        <v>163</v>
      </c>
      <c r="O22" s="216"/>
      <c r="P22" s="216"/>
      <c r="Q22" s="216"/>
      <c r="R22" s="216"/>
      <c r="S22" s="216"/>
      <c r="T22" s="343"/>
    </row>
    <row r="23" spans="1:20" ht="20.149999999999999" customHeight="1" x14ac:dyDescent="0.35">
      <c r="A23" s="358">
        <v>44593</v>
      </c>
      <c r="B23" s="342" t="s">
        <v>31</v>
      </c>
      <c r="C23" s="359">
        <v>4.5999999999999996</v>
      </c>
      <c r="D23" s="360">
        <v>0</v>
      </c>
      <c r="E23" s="353">
        <v>0</v>
      </c>
      <c r="F23" s="361">
        <v>4.5999999999999996</v>
      </c>
      <c r="G23" s="362">
        <v>371</v>
      </c>
      <c r="H23" s="362">
        <v>4020</v>
      </c>
      <c r="I23" s="363"/>
      <c r="J23" s="364"/>
      <c r="K23" s="344" t="s">
        <v>161</v>
      </c>
      <c r="L23" s="365" t="s">
        <v>172</v>
      </c>
      <c r="M23" s="366" t="s">
        <v>173</v>
      </c>
      <c r="N23" s="366" t="s">
        <v>174</v>
      </c>
      <c r="O23" s="367"/>
      <c r="P23" s="216"/>
      <c r="Q23" s="216"/>
      <c r="R23" s="216"/>
      <c r="S23" s="216"/>
      <c r="T23" s="343"/>
    </row>
    <row r="24" spans="1:20" ht="20.149999999999999" customHeight="1" x14ac:dyDescent="0.35">
      <c r="A24" s="358">
        <v>44602</v>
      </c>
      <c r="B24" s="342" t="s">
        <v>31</v>
      </c>
      <c r="C24" s="359">
        <v>2.5</v>
      </c>
      <c r="D24" s="360">
        <v>0</v>
      </c>
      <c r="E24" s="353">
        <v>0</v>
      </c>
      <c r="F24" s="361">
        <v>2.5</v>
      </c>
      <c r="G24" s="362">
        <v>371</v>
      </c>
      <c r="H24" s="362">
        <v>4020</v>
      </c>
      <c r="I24" s="363"/>
      <c r="J24" s="364"/>
      <c r="K24" s="344" t="s">
        <v>161</v>
      </c>
      <c r="L24" s="365" t="s">
        <v>172</v>
      </c>
      <c r="M24" s="366" t="s">
        <v>173</v>
      </c>
      <c r="N24" s="366" t="s">
        <v>174</v>
      </c>
      <c r="O24" s="216"/>
      <c r="P24" s="216"/>
      <c r="Q24" s="216"/>
      <c r="R24" s="216"/>
      <c r="S24" s="216"/>
      <c r="T24" s="343"/>
    </row>
    <row r="25" spans="1:20" ht="20.149999999999999" customHeight="1" x14ac:dyDescent="0.35">
      <c r="A25" s="358">
        <v>44602</v>
      </c>
      <c r="B25" s="342" t="s">
        <v>31</v>
      </c>
      <c r="C25" s="359">
        <v>4.5999999999999996</v>
      </c>
      <c r="D25" s="360">
        <v>0</v>
      </c>
      <c r="E25" s="353">
        <v>0</v>
      </c>
      <c r="F25" s="361">
        <v>4.5999999999999996</v>
      </c>
      <c r="G25" s="362">
        <v>371</v>
      </c>
      <c r="H25" s="362">
        <v>4020</v>
      </c>
      <c r="I25" s="363"/>
      <c r="J25" s="364"/>
      <c r="K25" s="344" t="s">
        <v>161</v>
      </c>
      <c r="L25" s="365" t="s">
        <v>172</v>
      </c>
      <c r="M25" s="366" t="s">
        <v>173</v>
      </c>
      <c r="N25" s="366" t="s">
        <v>174</v>
      </c>
      <c r="O25" s="216"/>
      <c r="P25" s="216"/>
      <c r="Q25" s="216"/>
      <c r="R25" s="216"/>
      <c r="S25" s="216"/>
      <c r="T25" s="343"/>
    </row>
    <row r="26" spans="1:20" ht="20.149999999999999" customHeight="1" thickBot="1" x14ac:dyDescent="0.35">
      <c r="A26" s="303" t="s">
        <v>34</v>
      </c>
      <c r="B26" s="304"/>
      <c r="C26" s="368">
        <v>4045.31</v>
      </c>
      <c r="D26" s="368">
        <f>SUM(D15:D25)</f>
        <v>59.83</v>
      </c>
      <c r="E26" s="368"/>
      <c r="F26" s="368">
        <f>SUM(F11:F25)</f>
        <v>3985.4799999999996</v>
      </c>
      <c r="G26" s="369"/>
      <c r="H26" s="369"/>
      <c r="I26" s="125"/>
      <c r="J26" s="142"/>
      <c r="K26" s="128"/>
      <c r="L26" s="128"/>
      <c r="M26" s="129"/>
      <c r="N26" s="130"/>
      <c r="O26" s="216"/>
      <c r="P26" s="216"/>
      <c r="Q26" s="216"/>
      <c r="R26" s="216"/>
      <c r="S26" s="216"/>
      <c r="T26" s="216"/>
    </row>
    <row r="28" spans="1:20" ht="13" x14ac:dyDescent="0.3">
      <c r="B28" s="392" t="s">
        <v>35</v>
      </c>
      <c r="C28" s="393"/>
    </row>
    <row r="29" spans="1:20" x14ac:dyDescent="0.25">
      <c r="B29" s="131" t="s">
        <v>36</v>
      </c>
      <c r="C29" s="370" t="s">
        <v>37</v>
      </c>
    </row>
    <row r="30" spans="1:20" x14ac:dyDescent="0.25">
      <c r="B30" s="131" t="s">
        <v>31</v>
      </c>
      <c r="C30" s="370" t="s">
        <v>38</v>
      </c>
    </row>
    <row r="31" spans="1:20" x14ac:dyDescent="0.25">
      <c r="B31" s="131" t="s">
        <v>39</v>
      </c>
      <c r="C31" s="370" t="s">
        <v>40</v>
      </c>
    </row>
    <row r="32" spans="1:20" x14ac:dyDescent="0.25">
      <c r="B32" s="131" t="s">
        <v>99</v>
      </c>
      <c r="C32" s="370" t="s">
        <v>100</v>
      </c>
    </row>
    <row r="33" spans="2:5" x14ac:dyDescent="0.25">
      <c r="B33" s="105" t="s">
        <v>33</v>
      </c>
      <c r="C33" s="371" t="s">
        <v>41</v>
      </c>
    </row>
    <row r="36" spans="2:5" ht="13" x14ac:dyDescent="0.3">
      <c r="B36" s="391"/>
      <c r="C36" s="391"/>
    </row>
    <row r="47" spans="2:5" x14ac:dyDescent="0.25">
      <c r="E47" s="336"/>
    </row>
    <row r="48" spans="2:5" x14ac:dyDescent="0.25">
      <c r="E48" s="336"/>
    </row>
    <row r="49" spans="5:5" x14ac:dyDescent="0.25">
      <c r="E49" s="336"/>
    </row>
    <row r="50" spans="5:5" x14ac:dyDescent="0.25">
      <c r="E50" s="336"/>
    </row>
    <row r="51" spans="5:5" x14ac:dyDescent="0.25">
      <c r="E51" s="345"/>
    </row>
    <row r="52" spans="5:5" x14ac:dyDescent="0.25">
      <c r="E52" s="345"/>
    </row>
    <row r="53" spans="5:5" x14ac:dyDescent="0.25">
      <c r="E53" s="345"/>
    </row>
    <row r="54" spans="5:5" x14ac:dyDescent="0.25">
      <c r="E54" s="372"/>
    </row>
    <row r="55" spans="5:5" x14ac:dyDescent="0.25">
      <c r="E55" s="372"/>
    </row>
    <row r="56" spans="5:5" x14ac:dyDescent="0.25">
      <c r="E56" s="372"/>
    </row>
    <row r="57" spans="5:5" x14ac:dyDescent="0.25">
      <c r="E57" s="372"/>
    </row>
    <row r="58" spans="5:5" x14ac:dyDescent="0.25">
      <c r="E58" s="372"/>
    </row>
    <row r="59" spans="5:5" x14ac:dyDescent="0.25">
      <c r="E59" s="372"/>
    </row>
    <row r="60" spans="5:5" x14ac:dyDescent="0.25">
      <c r="E60" s="372"/>
    </row>
  </sheetData>
  <mergeCells count="2">
    <mergeCell ref="B36:C36"/>
    <mergeCell ref="B28:C28"/>
  </mergeCells>
  <conditionalFormatting sqref="J16:K16 J18:J21 J23:J24">
    <cfRule type="expression" priority="27" stopIfTrue="1">
      <formula>AND(SUM($P16:$T16)&gt;0,NOT(ISBLANK(J16)))</formula>
    </cfRule>
    <cfRule type="expression" dxfId="508" priority="28" stopIfTrue="1">
      <formula>SUM($P16:$T16)&gt;0</formula>
    </cfRule>
  </conditionalFormatting>
  <conditionalFormatting sqref="B1:E1 B3:E3 C16:C21 C23:C24">
    <cfRule type="expression" dxfId="507" priority="29" stopIfTrue="1">
      <formula>ISBLANK(B1)</formula>
    </cfRule>
  </conditionalFormatting>
  <conditionalFormatting sqref="L16:N16">
    <cfRule type="expression" dxfId="506" priority="30" stopIfTrue="1">
      <formula>AND(NOT(ISBLANK($C16)),ISBLANK(L16))</formula>
    </cfRule>
  </conditionalFormatting>
  <conditionalFormatting sqref="A16:A21 A23:A24">
    <cfRule type="expression" dxfId="505" priority="31" stopIfTrue="1">
      <formula>AND(NOT(ISBLANK(C16)),ISBLANK(A16))</formula>
    </cfRule>
  </conditionalFormatting>
  <conditionalFormatting sqref="E16:E21 E23:E24">
    <cfRule type="expression" dxfId="504" priority="32" stopIfTrue="1">
      <formula>AND(NOT(ISBLANK(C16)),ISBLANK(E16),B16="S")</formula>
    </cfRule>
  </conditionalFormatting>
  <conditionalFormatting sqref="C5">
    <cfRule type="expression" dxfId="503" priority="26" stopIfTrue="1">
      <formula>ISBLANK(C5)</formula>
    </cfRule>
  </conditionalFormatting>
  <conditionalFormatting sqref="L17:N17">
    <cfRule type="expression" dxfId="502" priority="25" stopIfTrue="1">
      <formula>AND(NOT(ISBLANK($C17)),ISBLANK(L17))</formula>
    </cfRule>
  </conditionalFormatting>
  <conditionalFormatting sqref="K18:K25">
    <cfRule type="expression" priority="22" stopIfTrue="1">
      <formula>AND(SUM($P18:$T18)&gt;0,NOT(ISBLANK(K18)))</formula>
    </cfRule>
    <cfRule type="expression" dxfId="501" priority="23" stopIfTrue="1">
      <formula>SUM($P18:$T18)&gt;0</formula>
    </cfRule>
  </conditionalFormatting>
  <conditionalFormatting sqref="L18:N21 L23:L24 N23:N24">
    <cfRule type="expression" dxfId="500" priority="24" stopIfTrue="1">
      <formula>AND(NOT(ISBLANK($C18)),ISBLANK(L18))</formula>
    </cfRule>
  </conditionalFormatting>
  <conditionalFormatting sqref="J22">
    <cfRule type="expression" priority="17" stopIfTrue="1">
      <formula>AND(SUM($P22:$T22)&gt;0,NOT(ISBLANK(J22)))</formula>
    </cfRule>
    <cfRule type="expression" dxfId="499" priority="18" stopIfTrue="1">
      <formula>SUM($P22:$T22)&gt;0</formula>
    </cfRule>
  </conditionalFormatting>
  <conditionalFormatting sqref="C22">
    <cfRule type="expression" dxfId="498" priority="19" stopIfTrue="1">
      <formula>ISBLANK(C22)</formula>
    </cfRule>
  </conditionalFormatting>
  <conditionalFormatting sqref="A22">
    <cfRule type="expression" dxfId="497" priority="20" stopIfTrue="1">
      <formula>AND(NOT(ISBLANK(C22)),ISBLANK(A22))</formula>
    </cfRule>
  </conditionalFormatting>
  <conditionalFormatting sqref="E22">
    <cfRule type="expression" dxfId="496" priority="21" stopIfTrue="1">
      <formula>AND(NOT(ISBLANK(C22)),ISBLANK(E22),B22="S")</formula>
    </cfRule>
  </conditionalFormatting>
  <conditionalFormatting sqref="L22:N22">
    <cfRule type="expression" dxfId="495" priority="16" stopIfTrue="1">
      <formula>AND(NOT(ISBLANK($C22)),ISBLANK(L22))</formula>
    </cfRule>
  </conditionalFormatting>
  <conditionalFormatting sqref="J25">
    <cfRule type="expression" priority="11" stopIfTrue="1">
      <formula>AND(SUM($P25:$T25)&gt;0,NOT(ISBLANK(J25)))</formula>
    </cfRule>
    <cfRule type="expression" dxfId="494" priority="12" stopIfTrue="1">
      <formula>SUM($P25:$T25)&gt;0</formula>
    </cfRule>
  </conditionalFormatting>
  <conditionalFormatting sqref="C25">
    <cfRule type="expression" dxfId="493" priority="13" stopIfTrue="1">
      <formula>ISBLANK(C25)</formula>
    </cfRule>
  </conditionalFormatting>
  <conditionalFormatting sqref="A25">
    <cfRule type="expression" dxfId="492" priority="14" stopIfTrue="1">
      <formula>AND(NOT(ISBLANK(C25)),ISBLANK(A25))</formula>
    </cfRule>
  </conditionalFormatting>
  <conditionalFormatting sqref="E25">
    <cfRule type="expression" dxfId="491" priority="15" stopIfTrue="1">
      <formula>AND(NOT(ISBLANK(C25)),ISBLANK(E25),B25="S")</formula>
    </cfRule>
  </conditionalFormatting>
  <conditionalFormatting sqref="L25:N25">
    <cfRule type="expression" dxfId="490" priority="10" stopIfTrue="1">
      <formula>AND(NOT(ISBLANK($C25)),ISBLANK(L25))</formula>
    </cfRule>
  </conditionalFormatting>
  <conditionalFormatting sqref="M23:M24">
    <cfRule type="expression" dxfId="489" priority="9" stopIfTrue="1">
      <formula>AND(NOT(ISBLANK($C23)),ISBLANK(M23))</formula>
    </cfRule>
  </conditionalFormatting>
  <conditionalFormatting sqref="E51:E56 E58:E59">
    <cfRule type="expression" dxfId="488" priority="8" stopIfTrue="1">
      <formula>ISBLANK(E51)</formula>
    </cfRule>
  </conditionalFormatting>
  <conditionalFormatting sqref="E57">
    <cfRule type="expression" dxfId="487" priority="7" stopIfTrue="1">
      <formula>ISBLANK(E57)</formula>
    </cfRule>
  </conditionalFormatting>
  <conditionalFormatting sqref="E60">
    <cfRule type="expression" dxfId="486" priority="6" stopIfTrue="1">
      <formula>ISBLANK(E60)</formula>
    </cfRule>
  </conditionalFormatting>
  <conditionalFormatting sqref="K13">
    <cfRule type="expression" priority="4" stopIfTrue="1">
      <formula>AND(SUM($P13:$T13)&gt;0,NOT(ISBLANK(K13)))</formula>
    </cfRule>
    <cfRule type="expression" dxfId="485" priority="5" stopIfTrue="1">
      <formula>SUM($P13:$T13)&gt;0</formula>
    </cfRule>
  </conditionalFormatting>
  <conditionalFormatting sqref="K14:K15">
    <cfRule type="expression" priority="2" stopIfTrue="1">
      <formula>AND(SUM($P14:$T14)&gt;0,NOT(ISBLANK(K14)))</formula>
    </cfRule>
    <cfRule type="expression" dxfId="484" priority="3" stopIfTrue="1">
      <formula>SUM($P14:$T14)&gt;0</formula>
    </cfRule>
  </conditionalFormatting>
  <conditionalFormatting sqref="F18">
    <cfRule type="expression" dxfId="483" priority="1" stopIfTrue="1">
      <formula>ISBLANK(F18)</formula>
    </cfRule>
  </conditionalFormatting>
  <dataValidations count="1">
    <dataValidation type="date" allowBlank="1" showInputMessage="1" showErrorMessage="1" sqref="C5" xr:uid="{8122C6C4-733E-4158-83DE-264B61B3FCFD}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Z37"/>
  <sheetViews>
    <sheetView zoomScale="80" zoomScaleNormal="80" workbookViewId="0">
      <selection activeCell="B4" sqref="B4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9.7265625" customWidth="1"/>
    <col min="12" max="12" width="50.7265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36.75" customHeight="1" x14ac:dyDescent="0.3">
      <c r="A1" s="80" t="s">
        <v>0</v>
      </c>
      <c r="B1" s="396" t="s">
        <v>1</v>
      </c>
      <c r="C1" s="397"/>
      <c r="D1" s="397"/>
      <c r="E1" s="398"/>
      <c r="F1" s="81"/>
      <c r="G1" s="81"/>
      <c r="H1" s="81"/>
      <c r="I1" s="81"/>
      <c r="J1" s="81"/>
      <c r="K1" s="81"/>
      <c r="L1" s="82"/>
      <c r="M1" s="82"/>
      <c r="N1" s="83"/>
    </row>
    <row r="2" spans="1:26" x14ac:dyDescent="0.25">
      <c r="A2" s="84"/>
      <c r="N2" s="85"/>
    </row>
    <row r="3" spans="1:26" ht="36.75" customHeight="1" x14ac:dyDescent="0.3">
      <c r="A3" s="86" t="s">
        <v>2</v>
      </c>
      <c r="B3" s="396" t="s">
        <v>259</v>
      </c>
      <c r="C3" s="397"/>
      <c r="D3" s="397"/>
      <c r="E3" s="398"/>
      <c r="F3" s="87"/>
      <c r="G3" s="87"/>
      <c r="H3" s="87"/>
      <c r="I3" s="87"/>
      <c r="J3" s="87"/>
      <c r="K3" s="87"/>
      <c r="N3" s="85"/>
    </row>
    <row r="4" spans="1:26" x14ac:dyDescent="0.25">
      <c r="A4" s="84"/>
      <c r="N4" s="85"/>
    </row>
    <row r="5" spans="1:26" ht="36" customHeight="1" x14ac:dyDescent="0.3">
      <c r="A5" s="88" t="s">
        <v>3</v>
      </c>
      <c r="B5" s="89" t="s">
        <v>4</v>
      </c>
      <c r="C5" s="134">
        <v>44572</v>
      </c>
      <c r="D5" s="89" t="s">
        <v>5</v>
      </c>
      <c r="E5" s="429">
        <v>44602</v>
      </c>
      <c r="F5" s="430"/>
      <c r="G5" s="90"/>
      <c r="H5" s="91"/>
      <c r="I5" s="91"/>
      <c r="J5" s="91"/>
      <c r="K5" s="91"/>
      <c r="N5" s="85"/>
    </row>
    <row r="6" spans="1:26" x14ac:dyDescent="0.25">
      <c r="A6" s="84"/>
      <c r="N6" s="85"/>
    </row>
    <row r="7" spans="1:26" x14ac:dyDescent="0.25">
      <c r="A7" s="84"/>
      <c r="N7" s="85"/>
    </row>
    <row r="8" spans="1:26" ht="13" x14ac:dyDescent="0.3">
      <c r="A8" s="315" t="s">
        <v>6</v>
      </c>
      <c r="B8" s="92" t="s">
        <v>7</v>
      </c>
      <c r="C8" s="92" t="s">
        <v>8</v>
      </c>
      <c r="D8" s="92" t="s">
        <v>7</v>
      </c>
      <c r="E8" s="92" t="s">
        <v>9</v>
      </c>
      <c r="F8" s="92" t="s">
        <v>10</v>
      </c>
      <c r="G8" s="392" t="s">
        <v>11</v>
      </c>
      <c r="H8" s="399"/>
      <c r="I8" s="399"/>
      <c r="J8" s="393"/>
      <c r="K8" s="315" t="s">
        <v>12</v>
      </c>
      <c r="L8" s="92" t="s">
        <v>13</v>
      </c>
      <c r="M8" s="93" t="s">
        <v>14</v>
      </c>
      <c r="N8" s="93" t="s">
        <v>15</v>
      </c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</row>
    <row r="9" spans="1:26" ht="13" x14ac:dyDescent="0.3">
      <c r="A9" s="95" t="s">
        <v>16</v>
      </c>
      <c r="B9" s="96" t="s">
        <v>17</v>
      </c>
      <c r="C9" s="96" t="s">
        <v>18</v>
      </c>
      <c r="D9" s="96" t="s">
        <v>18</v>
      </c>
      <c r="E9" s="96" t="s">
        <v>19</v>
      </c>
      <c r="F9" s="96" t="s">
        <v>18</v>
      </c>
      <c r="G9" s="400"/>
      <c r="H9" s="401"/>
      <c r="I9" s="401"/>
      <c r="J9" s="402"/>
      <c r="K9" s="95" t="s">
        <v>20</v>
      </c>
      <c r="L9" s="96" t="s">
        <v>21</v>
      </c>
      <c r="M9" s="97"/>
      <c r="N9" s="98" t="s">
        <v>22</v>
      </c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</row>
    <row r="10" spans="1:26" ht="13" x14ac:dyDescent="0.3">
      <c r="A10" s="99" t="s">
        <v>23</v>
      </c>
      <c r="B10" s="100" t="s">
        <v>24</v>
      </c>
      <c r="C10" s="100" t="s">
        <v>25</v>
      </c>
      <c r="D10" s="100" t="s">
        <v>25</v>
      </c>
      <c r="E10" s="100" t="s">
        <v>25</v>
      </c>
      <c r="F10" s="100" t="s">
        <v>25</v>
      </c>
      <c r="G10" s="101" t="s">
        <v>26</v>
      </c>
      <c r="H10" s="101" t="s">
        <v>27</v>
      </c>
      <c r="I10" s="101" t="s">
        <v>28</v>
      </c>
      <c r="J10" s="101"/>
      <c r="K10" s="103" t="s">
        <v>29</v>
      </c>
      <c r="L10" s="104"/>
      <c r="M10" s="105"/>
      <c r="N10" s="106"/>
    </row>
    <row r="11" spans="1:26" ht="0.75" customHeight="1" x14ac:dyDescent="0.25">
      <c r="A11" s="107"/>
      <c r="B11" s="100"/>
      <c r="C11" s="100"/>
      <c r="D11" s="100"/>
      <c r="E11" s="100"/>
      <c r="F11" s="100"/>
      <c r="G11" s="101"/>
      <c r="H11" s="101"/>
      <c r="I11" s="101"/>
      <c r="J11" s="101"/>
      <c r="K11" s="101"/>
      <c r="L11" s="104"/>
      <c r="M11" s="105"/>
      <c r="N11" s="105"/>
    </row>
    <row r="12" spans="1:26" ht="15.5" x14ac:dyDescent="0.35">
      <c r="A12" s="117">
        <v>44571</v>
      </c>
      <c r="B12" s="110" t="s">
        <v>36</v>
      </c>
      <c r="C12" s="119">
        <v>39.99</v>
      </c>
      <c r="D12" s="120">
        <v>0</v>
      </c>
      <c r="E12" s="119"/>
      <c r="F12" s="136">
        <f>C12-D12</f>
        <v>39.99</v>
      </c>
      <c r="G12" s="62">
        <v>528</v>
      </c>
      <c r="H12" s="62">
        <v>4102</v>
      </c>
      <c r="I12" s="140"/>
      <c r="J12" s="141" t="s">
        <v>84</v>
      </c>
      <c r="K12" s="141" t="s">
        <v>241</v>
      </c>
      <c r="L12" s="114" t="s">
        <v>242</v>
      </c>
      <c r="M12" s="114" t="s">
        <v>243</v>
      </c>
      <c r="N12" s="431" t="s">
        <v>244</v>
      </c>
      <c r="O12" s="316"/>
      <c r="P12" t="b">
        <f t="shared" ref="P12:P29" si="0">OR(G12&lt;100,LEN(G12)=2)</f>
        <v>0</v>
      </c>
      <c r="Q12" t="b">
        <f t="shared" ref="Q12:Q29" si="1">OR(H12&lt;1000,LEN(H12)=3)</f>
        <v>0</v>
      </c>
      <c r="R12" t="b">
        <f t="shared" ref="R12:R29" si="2">IF(I12&lt;1000,TRUE)</f>
        <v>1</v>
      </c>
      <c r="S12" t="e">
        <f>OR(#REF!&lt;100000,LEN(#REF!)=5)</f>
        <v>#REF!</v>
      </c>
    </row>
    <row r="13" spans="1:26" ht="15.5" x14ac:dyDescent="0.35">
      <c r="A13" s="117">
        <v>44571</v>
      </c>
      <c r="B13" s="118" t="s">
        <v>39</v>
      </c>
      <c r="C13" s="119">
        <v>-17.59</v>
      </c>
      <c r="D13" s="120">
        <v>-2.93</v>
      </c>
      <c r="E13" s="119"/>
      <c r="F13" s="136">
        <v>-14.66</v>
      </c>
      <c r="G13" s="62">
        <v>528</v>
      </c>
      <c r="H13" s="62">
        <v>4102</v>
      </c>
      <c r="I13" s="140"/>
      <c r="J13" s="141"/>
      <c r="K13" s="141" t="s">
        <v>241</v>
      </c>
      <c r="L13" s="114" t="s">
        <v>245</v>
      </c>
      <c r="M13" s="114" t="s">
        <v>243</v>
      </c>
      <c r="N13" s="431" t="s">
        <v>244</v>
      </c>
      <c r="O13" s="316"/>
    </row>
    <row r="14" spans="1:26" ht="20.149999999999999" customHeight="1" x14ac:dyDescent="0.35">
      <c r="A14" s="117">
        <v>44571</v>
      </c>
      <c r="B14" s="110" t="s">
        <v>36</v>
      </c>
      <c r="C14" s="119">
        <v>26.99</v>
      </c>
      <c r="D14" s="120">
        <v>0</v>
      </c>
      <c r="E14" s="119"/>
      <c r="F14" s="136">
        <f>C14-D14</f>
        <v>26.99</v>
      </c>
      <c r="G14" s="62">
        <v>528</v>
      </c>
      <c r="H14" s="62">
        <v>4102</v>
      </c>
      <c r="I14" s="140"/>
      <c r="J14" s="141" t="s">
        <v>39</v>
      </c>
      <c r="K14" s="141" t="s">
        <v>241</v>
      </c>
      <c r="L14" s="114" t="s">
        <v>242</v>
      </c>
      <c r="M14" s="114" t="s">
        <v>243</v>
      </c>
      <c r="N14" s="114" t="s">
        <v>244</v>
      </c>
      <c r="O14" s="316"/>
      <c r="P14" t="b">
        <f t="shared" si="0"/>
        <v>0</v>
      </c>
      <c r="Q14" t="b">
        <f t="shared" si="1"/>
        <v>0</v>
      </c>
      <c r="R14" t="b">
        <f t="shared" si="2"/>
        <v>1</v>
      </c>
      <c r="S14" t="e">
        <f>OR(#REF!&lt;100000,LEN(#REF!)=5)</f>
        <v>#REF!</v>
      </c>
    </row>
    <row r="15" spans="1:26" ht="20.149999999999999" customHeight="1" x14ac:dyDescent="0.35">
      <c r="A15" s="117">
        <v>44571</v>
      </c>
      <c r="B15" s="118" t="s">
        <v>39</v>
      </c>
      <c r="C15" s="119">
        <v>65.05</v>
      </c>
      <c r="D15" s="120">
        <f t="shared" ref="D15:D29" si="3">IF(B15="S",IF(ISBLANK(E15),ROUND(C15*0.2/1.2,2),E15),"")</f>
        <v>10.83</v>
      </c>
      <c r="E15" s="119">
        <v>10.83</v>
      </c>
      <c r="F15" s="136">
        <f t="shared" ref="F15:F30" si="4">C15-D15</f>
        <v>54.22</v>
      </c>
      <c r="G15" s="62">
        <v>528</v>
      </c>
      <c r="H15" s="62">
        <v>4102</v>
      </c>
      <c r="I15" s="140"/>
      <c r="J15" s="141" t="s">
        <v>39</v>
      </c>
      <c r="K15" s="141" t="s">
        <v>241</v>
      </c>
      <c r="L15" s="114" t="s">
        <v>246</v>
      </c>
      <c r="M15" s="114" t="s">
        <v>243</v>
      </c>
      <c r="N15" s="114" t="s">
        <v>244</v>
      </c>
      <c r="O15" s="316"/>
    </row>
    <row r="16" spans="1:26" ht="20.149999999999999" customHeight="1" x14ac:dyDescent="0.35">
      <c r="A16" s="117">
        <v>44579</v>
      </c>
      <c r="B16" s="118" t="s">
        <v>31</v>
      </c>
      <c r="C16" s="119">
        <v>250</v>
      </c>
      <c r="D16" s="120">
        <v>0</v>
      </c>
      <c r="E16" s="119"/>
      <c r="F16" s="136">
        <f t="shared" si="4"/>
        <v>250</v>
      </c>
      <c r="G16" s="62">
        <v>528</v>
      </c>
      <c r="H16" s="62">
        <v>4102</v>
      </c>
      <c r="I16" s="140"/>
      <c r="J16" s="141" t="s">
        <v>84</v>
      </c>
      <c r="K16" s="141" t="s">
        <v>241</v>
      </c>
      <c r="L16" s="114" t="s">
        <v>247</v>
      </c>
      <c r="M16" s="114" t="s">
        <v>248</v>
      </c>
      <c r="N16" s="114" t="s">
        <v>244</v>
      </c>
      <c r="O16" s="316"/>
    </row>
    <row r="17" spans="1:19" ht="20.149999999999999" customHeight="1" x14ac:dyDescent="0.35">
      <c r="A17" s="117">
        <v>44579</v>
      </c>
      <c r="B17" s="118" t="s">
        <v>39</v>
      </c>
      <c r="C17" s="119">
        <v>196.2</v>
      </c>
      <c r="D17" s="120">
        <v>32.700000000000003</v>
      </c>
      <c r="E17" s="119"/>
      <c r="F17" s="136">
        <f t="shared" si="4"/>
        <v>163.5</v>
      </c>
      <c r="G17" s="62">
        <v>528</v>
      </c>
      <c r="H17" s="62">
        <v>4102</v>
      </c>
      <c r="I17" s="140"/>
      <c r="J17" s="141" t="s">
        <v>84</v>
      </c>
      <c r="K17" s="141" t="s">
        <v>241</v>
      </c>
      <c r="L17" s="114" t="s">
        <v>249</v>
      </c>
      <c r="M17" s="114" t="s">
        <v>248</v>
      </c>
      <c r="N17" s="114" t="s">
        <v>244</v>
      </c>
      <c r="O17" s="316"/>
    </row>
    <row r="18" spans="1:19" ht="20.149999999999999" customHeight="1" x14ac:dyDescent="0.35">
      <c r="A18" s="117">
        <v>44579</v>
      </c>
      <c r="B18" s="110" t="s">
        <v>39</v>
      </c>
      <c r="C18" s="119">
        <v>99</v>
      </c>
      <c r="D18" s="120">
        <f t="shared" si="3"/>
        <v>16.5</v>
      </c>
      <c r="E18" s="119"/>
      <c r="F18" s="136">
        <f t="shared" si="4"/>
        <v>82.5</v>
      </c>
      <c r="G18" s="62">
        <v>510</v>
      </c>
      <c r="H18" s="62">
        <v>3001</v>
      </c>
      <c r="I18" s="140" t="s">
        <v>250</v>
      </c>
      <c r="J18" s="141" t="s">
        <v>84</v>
      </c>
      <c r="K18" s="141" t="s">
        <v>251</v>
      </c>
      <c r="L18" s="114" t="s">
        <v>252</v>
      </c>
      <c r="M18" s="114" t="s">
        <v>253</v>
      </c>
      <c r="N18" s="114" t="s">
        <v>254</v>
      </c>
      <c r="O18" s="316"/>
    </row>
    <row r="19" spans="1:19" ht="20.149999999999999" customHeight="1" x14ac:dyDescent="0.35">
      <c r="A19" s="117">
        <v>44586</v>
      </c>
      <c r="B19" s="118" t="s">
        <v>39</v>
      </c>
      <c r="C19" s="119">
        <v>276</v>
      </c>
      <c r="D19" s="120">
        <f t="shared" si="3"/>
        <v>46</v>
      </c>
      <c r="E19" s="119"/>
      <c r="F19" s="136">
        <f t="shared" si="4"/>
        <v>230</v>
      </c>
      <c r="G19" s="62">
        <v>510</v>
      </c>
      <c r="H19" s="62">
        <v>2215</v>
      </c>
      <c r="I19" s="140" t="s">
        <v>250</v>
      </c>
      <c r="J19" s="141" t="s">
        <v>39</v>
      </c>
      <c r="K19" s="141" t="s">
        <v>251</v>
      </c>
      <c r="L19" s="114" t="s">
        <v>255</v>
      </c>
      <c r="M19" s="114" t="s">
        <v>256</v>
      </c>
      <c r="N19" s="114" t="s">
        <v>257</v>
      </c>
      <c r="O19" s="316"/>
    </row>
    <row r="20" spans="1:19" ht="20.149999999999999" customHeight="1" x14ac:dyDescent="0.35">
      <c r="A20" s="117">
        <v>44602</v>
      </c>
      <c r="B20" s="118" t="s">
        <v>39</v>
      </c>
      <c r="C20" s="119">
        <v>99</v>
      </c>
      <c r="D20" s="120">
        <f t="shared" si="3"/>
        <v>16.5</v>
      </c>
      <c r="E20" s="119"/>
      <c r="F20" s="136">
        <f t="shared" si="4"/>
        <v>82.5</v>
      </c>
      <c r="G20" s="62">
        <v>512</v>
      </c>
      <c r="H20" s="62">
        <v>3001</v>
      </c>
      <c r="I20" s="140"/>
      <c r="J20" s="141" t="s">
        <v>39</v>
      </c>
      <c r="K20" s="141" t="s">
        <v>251</v>
      </c>
      <c r="L20" s="114" t="s">
        <v>258</v>
      </c>
      <c r="M20" s="114" t="s">
        <v>253</v>
      </c>
      <c r="N20" s="114" t="s">
        <v>254</v>
      </c>
      <c r="O20" s="316"/>
    </row>
    <row r="21" spans="1:19" ht="20.149999999999999" customHeight="1" x14ac:dyDescent="0.35">
      <c r="A21" s="117"/>
      <c r="B21" s="118"/>
      <c r="C21" s="119"/>
      <c r="D21" s="120"/>
      <c r="E21" s="119"/>
      <c r="F21" s="136"/>
      <c r="G21" s="62"/>
      <c r="H21" s="62"/>
      <c r="I21" s="140"/>
      <c r="J21" s="141" t="s">
        <v>39</v>
      </c>
      <c r="K21" s="141"/>
      <c r="L21" s="114"/>
      <c r="M21" s="114"/>
      <c r="N21" s="114"/>
    </row>
    <row r="22" spans="1:19" ht="20.149999999999999" customHeight="1" x14ac:dyDescent="0.35">
      <c r="A22" s="117"/>
      <c r="B22" s="118"/>
      <c r="C22" s="119"/>
      <c r="D22" s="120"/>
      <c r="E22" s="119"/>
      <c r="F22" s="136"/>
      <c r="G22" s="62"/>
      <c r="H22" s="62"/>
      <c r="I22" s="140"/>
      <c r="J22" s="141" t="s">
        <v>39</v>
      </c>
      <c r="K22" s="141"/>
      <c r="L22" s="114"/>
      <c r="M22" s="114"/>
      <c r="N22" s="114"/>
    </row>
    <row r="23" spans="1:19" ht="20.149999999999999" customHeight="1" x14ac:dyDescent="0.35">
      <c r="A23" s="117"/>
      <c r="B23" s="118" t="s">
        <v>31</v>
      </c>
      <c r="C23" s="119"/>
      <c r="D23" s="120" t="str">
        <f t="shared" si="3"/>
        <v/>
      </c>
      <c r="E23" s="119"/>
      <c r="F23" s="136"/>
      <c r="G23" s="62"/>
      <c r="H23" s="62"/>
      <c r="I23" s="140"/>
      <c r="J23" s="141" t="s">
        <v>39</v>
      </c>
      <c r="K23" s="141"/>
      <c r="L23" s="114"/>
      <c r="M23" s="114"/>
      <c r="N23" s="114"/>
    </row>
    <row r="24" spans="1:19" ht="20.149999999999999" customHeight="1" x14ac:dyDescent="0.35">
      <c r="A24" s="117"/>
      <c r="B24" s="118" t="s">
        <v>31</v>
      </c>
      <c r="C24" s="119"/>
      <c r="D24" s="120" t="str">
        <f t="shared" si="3"/>
        <v/>
      </c>
      <c r="E24" s="119"/>
      <c r="F24" s="136"/>
      <c r="G24" s="62"/>
      <c r="H24" s="62"/>
      <c r="I24" s="140"/>
      <c r="J24" s="141" t="s">
        <v>39</v>
      </c>
      <c r="K24" s="141"/>
      <c r="L24" s="114"/>
      <c r="M24" s="114"/>
      <c r="N24" s="114"/>
      <c r="P24" t="b">
        <f t="shared" si="0"/>
        <v>1</v>
      </c>
      <c r="Q24" t="b">
        <f t="shared" si="1"/>
        <v>1</v>
      </c>
      <c r="R24" t="b">
        <f t="shared" si="2"/>
        <v>1</v>
      </c>
      <c r="S24" t="e">
        <f>OR(#REF!&lt;100000,LEN(#REF!)=5)</f>
        <v>#REF!</v>
      </c>
    </row>
    <row r="25" spans="1:19" ht="20.149999999999999" customHeight="1" x14ac:dyDescent="0.35">
      <c r="A25" s="117"/>
      <c r="B25" s="118" t="s">
        <v>31</v>
      </c>
      <c r="C25" s="119"/>
      <c r="D25" s="120" t="str">
        <f t="shared" si="3"/>
        <v/>
      </c>
      <c r="E25" s="119"/>
      <c r="F25" s="136"/>
      <c r="G25" s="62"/>
      <c r="H25" s="62"/>
      <c r="I25" s="140"/>
      <c r="J25" s="141" t="s">
        <v>84</v>
      </c>
      <c r="K25" s="141"/>
      <c r="L25" s="114"/>
      <c r="M25" s="114"/>
      <c r="N25" s="114"/>
    </row>
    <row r="26" spans="1:19" ht="20.149999999999999" customHeight="1" x14ac:dyDescent="0.35">
      <c r="A26" s="117"/>
      <c r="B26" s="118" t="s">
        <v>31</v>
      </c>
      <c r="C26" s="119"/>
      <c r="D26" s="120" t="str">
        <f t="shared" si="3"/>
        <v/>
      </c>
      <c r="E26" s="119"/>
      <c r="F26" s="136"/>
      <c r="G26" s="62"/>
      <c r="H26" s="62"/>
      <c r="I26" s="140"/>
      <c r="J26" s="141" t="s">
        <v>84</v>
      </c>
      <c r="K26" s="141"/>
      <c r="L26" s="114"/>
      <c r="M26" s="114"/>
      <c r="N26" s="114"/>
    </row>
    <row r="27" spans="1:19" ht="20.149999999999999" customHeight="1" x14ac:dyDescent="0.35">
      <c r="A27" s="117"/>
      <c r="B27" s="118" t="s">
        <v>31</v>
      </c>
      <c r="C27" s="119"/>
      <c r="D27" s="120" t="str">
        <f t="shared" si="3"/>
        <v/>
      </c>
      <c r="E27" s="119"/>
      <c r="F27" s="136"/>
      <c r="G27" s="62"/>
      <c r="H27" s="62"/>
      <c r="I27" s="140"/>
      <c r="J27" s="141" t="s">
        <v>84</v>
      </c>
      <c r="K27" s="141"/>
      <c r="L27" s="114"/>
      <c r="M27" s="114"/>
      <c r="N27" s="114"/>
    </row>
    <row r="28" spans="1:19" ht="20.149999999999999" customHeight="1" x14ac:dyDescent="0.35">
      <c r="A28" s="117"/>
      <c r="B28" s="118" t="s">
        <v>31</v>
      </c>
      <c r="C28" s="119"/>
      <c r="D28" s="120" t="str">
        <f t="shared" si="3"/>
        <v/>
      </c>
      <c r="E28" s="119"/>
      <c r="F28" s="136"/>
      <c r="G28" s="62"/>
      <c r="H28" s="62"/>
      <c r="I28" s="140"/>
      <c r="J28" s="141" t="s">
        <v>84</v>
      </c>
      <c r="K28" s="141"/>
      <c r="L28" s="114"/>
      <c r="M28" s="114"/>
      <c r="N28" s="114"/>
    </row>
    <row r="29" spans="1:19" ht="20.149999999999999" customHeight="1" x14ac:dyDescent="0.35">
      <c r="A29" s="432"/>
      <c r="B29" s="118" t="s">
        <v>31</v>
      </c>
      <c r="C29" s="119"/>
      <c r="D29" s="120" t="str">
        <f t="shared" si="3"/>
        <v/>
      </c>
      <c r="E29" s="119"/>
      <c r="F29" s="136"/>
      <c r="G29" s="62" t="s">
        <v>101</v>
      </c>
      <c r="H29" s="62" t="s">
        <v>101</v>
      </c>
      <c r="I29" s="62" t="s">
        <v>101</v>
      </c>
      <c r="J29" s="141"/>
      <c r="K29" s="141"/>
      <c r="L29" s="114"/>
      <c r="M29" s="114"/>
      <c r="N29" s="114"/>
      <c r="P29" t="b">
        <f t="shared" si="0"/>
        <v>0</v>
      </c>
      <c r="Q29" t="b">
        <f t="shared" si="1"/>
        <v>0</v>
      </c>
      <c r="R29" t="b">
        <f t="shared" si="2"/>
        <v>0</v>
      </c>
      <c r="S29" t="e">
        <f>OR(#REF!&lt;100000,LEN(#REF!)=5)</f>
        <v>#REF!</v>
      </c>
    </row>
    <row r="30" spans="1:19" ht="20.149999999999999" customHeight="1" thickBot="1" x14ac:dyDescent="0.35">
      <c r="A30" s="403" t="s">
        <v>34</v>
      </c>
      <c r="B30" s="404"/>
      <c r="C30" s="122">
        <f>SUM(C12:C29)</f>
        <v>1034.6399999999999</v>
      </c>
      <c r="D30" s="122">
        <f>SUM(D12:D29)</f>
        <v>119.6</v>
      </c>
      <c r="E30" s="122"/>
      <c r="F30" s="433">
        <f t="shared" si="4"/>
        <v>915.03999999999985</v>
      </c>
      <c r="G30" s="125"/>
      <c r="H30" s="125"/>
      <c r="I30" s="125"/>
      <c r="J30" s="142"/>
      <c r="K30" s="142"/>
      <c r="L30" s="128"/>
      <c r="M30" s="129"/>
      <c r="N30" s="130"/>
    </row>
    <row r="32" spans="1:19" ht="13" x14ac:dyDescent="0.3">
      <c r="B32" s="392" t="s">
        <v>35</v>
      </c>
      <c r="C32" s="393"/>
    </row>
    <row r="33" spans="2:11" x14ac:dyDescent="0.25">
      <c r="B33" s="131" t="s">
        <v>36</v>
      </c>
      <c r="C33" s="132" t="s">
        <v>37</v>
      </c>
    </row>
    <row r="34" spans="2:11" x14ac:dyDescent="0.25">
      <c r="B34" s="131" t="s">
        <v>31</v>
      </c>
      <c r="C34" s="132" t="s">
        <v>38</v>
      </c>
      <c r="I34" s="434"/>
      <c r="K34" s="56"/>
    </row>
    <row r="35" spans="2:11" x14ac:dyDescent="0.25">
      <c r="B35" s="131" t="s">
        <v>39</v>
      </c>
      <c r="C35" s="132" t="s">
        <v>40</v>
      </c>
      <c r="I35" s="434"/>
      <c r="K35" s="56"/>
    </row>
    <row r="36" spans="2:11" x14ac:dyDescent="0.25">
      <c r="B36" s="105" t="s">
        <v>33</v>
      </c>
      <c r="C36" s="133" t="s">
        <v>41</v>
      </c>
      <c r="I36" s="434"/>
      <c r="K36" s="56"/>
    </row>
    <row r="37" spans="2:11" x14ac:dyDescent="0.25">
      <c r="I37" s="434"/>
      <c r="K37" s="56"/>
    </row>
  </sheetData>
  <mergeCells count="6">
    <mergeCell ref="B32:C32"/>
    <mergeCell ref="B1:E1"/>
    <mergeCell ref="B3:E3"/>
    <mergeCell ref="G8:J8"/>
    <mergeCell ref="G9:J9"/>
    <mergeCell ref="A30:B30"/>
  </mergeCells>
  <conditionalFormatting sqref="J12:J13 J29:K29 K28">
    <cfRule type="expression" priority="98" stopIfTrue="1">
      <formula>AND(SUM($P12:$T12)&gt;0,NOT(ISBLANK(J12)))</formula>
    </cfRule>
    <cfRule type="expression" dxfId="88" priority="99" stopIfTrue="1">
      <formula>SUM($P12:$T12)&gt;0</formula>
    </cfRule>
  </conditionalFormatting>
  <conditionalFormatting sqref="C5 B1:E1 B3:E3 C12:C13 C15 C29 C18 C21 C23:C26">
    <cfRule type="expression" dxfId="87" priority="100" stopIfTrue="1">
      <formula>ISBLANK(B1)</formula>
    </cfRule>
  </conditionalFormatting>
  <conditionalFormatting sqref="L29:N29 N28">
    <cfRule type="expression" dxfId="86" priority="101" stopIfTrue="1">
      <formula>AND(NOT(ISBLANK($C28)),ISBLANK(L28))</formula>
    </cfRule>
  </conditionalFormatting>
  <conditionalFormatting sqref="B12:B13 B18">
    <cfRule type="expression" dxfId="85" priority="102" stopIfTrue="1">
      <formula>AND(NOT(ISBLANK(C12)),ISBLANK(B12))</formula>
    </cfRule>
  </conditionalFormatting>
  <conditionalFormatting sqref="A12:A13 A15 A29 A18 A24">
    <cfRule type="expression" dxfId="84" priority="103" stopIfTrue="1">
      <formula>AND(NOT(ISBLANK(C12)),ISBLANK(A12))</formula>
    </cfRule>
  </conditionalFormatting>
  <conditionalFormatting sqref="E15:E26 E29">
    <cfRule type="expression" dxfId="83" priority="104" stopIfTrue="1">
      <formula>AND(NOT(ISBLANK(C15)),ISBLANK(E15),B15="S")</formula>
    </cfRule>
  </conditionalFormatting>
  <conditionalFormatting sqref="C14">
    <cfRule type="expression" dxfId="82" priority="94" stopIfTrue="1">
      <formula>ISBLANK(C14)</formula>
    </cfRule>
  </conditionalFormatting>
  <conditionalFormatting sqref="M21">
    <cfRule type="expression" dxfId="81" priority="43" stopIfTrue="1">
      <formula>AND(NOT(ISBLANK($C21)),ISBLANK(M21))</formula>
    </cfRule>
  </conditionalFormatting>
  <conditionalFormatting sqref="B14">
    <cfRule type="expression" dxfId="80" priority="95" stopIfTrue="1">
      <formula>AND(NOT(ISBLANK(C14)),ISBLANK(B14))</formula>
    </cfRule>
  </conditionalFormatting>
  <conditionalFormatting sqref="A14">
    <cfRule type="expression" dxfId="79" priority="96" stopIfTrue="1">
      <formula>AND(NOT(ISBLANK(C14)),ISBLANK(A14))</formula>
    </cfRule>
  </conditionalFormatting>
  <conditionalFormatting sqref="E12:E14">
    <cfRule type="expression" dxfId="78" priority="97" stopIfTrue="1">
      <formula>AND(NOT(ISBLANK(C12)),ISBLANK(E12),B12="S")</formula>
    </cfRule>
  </conditionalFormatting>
  <conditionalFormatting sqref="J14:J28">
    <cfRule type="expression" priority="92" stopIfTrue="1">
      <formula>AND(SUM($P14:$T14)&gt;0,NOT(ISBLANK(J14)))</formula>
    </cfRule>
    <cfRule type="expression" dxfId="77" priority="93" stopIfTrue="1">
      <formula>SUM($P14:$T14)&gt;0</formula>
    </cfRule>
  </conditionalFormatting>
  <conditionalFormatting sqref="C27">
    <cfRule type="expression" dxfId="76" priority="89" stopIfTrue="1">
      <formula>ISBLANK(C27)</formula>
    </cfRule>
  </conditionalFormatting>
  <conditionalFormatting sqref="A28">
    <cfRule type="expression" dxfId="75" priority="90" stopIfTrue="1">
      <formula>AND(NOT(ISBLANK(C28)),ISBLANK(A28))</formula>
    </cfRule>
  </conditionalFormatting>
  <conditionalFormatting sqref="E27">
    <cfRule type="expression" dxfId="74" priority="91" stopIfTrue="1">
      <formula>AND(NOT(ISBLANK(C27)),ISBLANK(E27),B27="S")</formula>
    </cfRule>
  </conditionalFormatting>
  <conditionalFormatting sqref="C28">
    <cfRule type="expression" dxfId="73" priority="87" stopIfTrue="1">
      <formula>ISBLANK(C28)</formula>
    </cfRule>
  </conditionalFormatting>
  <conditionalFormatting sqref="E28">
    <cfRule type="expression" dxfId="72" priority="88" stopIfTrue="1">
      <formula>AND(NOT(ISBLANK(C28)),ISBLANK(E28),B28="S")</formula>
    </cfRule>
  </conditionalFormatting>
  <conditionalFormatting sqref="M28">
    <cfRule type="expression" dxfId="71" priority="86" stopIfTrue="1">
      <formula>AND(NOT(ISBLANK($C28)),ISBLANK(M28))</formula>
    </cfRule>
  </conditionalFormatting>
  <conditionalFormatting sqref="L28">
    <cfRule type="expression" dxfId="70" priority="85" stopIfTrue="1">
      <formula>AND(NOT(ISBLANK($C28)),ISBLANK(L28))</formula>
    </cfRule>
  </conditionalFormatting>
  <conditionalFormatting sqref="N25">
    <cfRule type="expression" dxfId="69" priority="16" stopIfTrue="1">
      <formula>AND(NOT(ISBLANK($C25)),ISBLANK(N25))</formula>
    </cfRule>
  </conditionalFormatting>
  <conditionalFormatting sqref="N19">
    <cfRule type="expression" dxfId="68" priority="54" stopIfTrue="1">
      <formula>AND(NOT(ISBLANK($C19)),ISBLANK(N19))</formula>
    </cfRule>
  </conditionalFormatting>
  <conditionalFormatting sqref="M18">
    <cfRule type="expression" dxfId="67" priority="59" stopIfTrue="1">
      <formula>AND(NOT(ISBLANK($C18)),ISBLANK(M18))</formula>
    </cfRule>
  </conditionalFormatting>
  <conditionalFormatting sqref="K12:K13">
    <cfRule type="expression" priority="82" stopIfTrue="1">
      <formula>AND(SUM($P12:$T12)&gt;0,NOT(ISBLANK(K12)))</formula>
    </cfRule>
    <cfRule type="expression" dxfId="66" priority="83" stopIfTrue="1">
      <formula>SUM($P12:$T12)&gt;0</formula>
    </cfRule>
  </conditionalFormatting>
  <conditionalFormatting sqref="N12:N13">
    <cfRule type="expression" dxfId="65" priority="84" stopIfTrue="1">
      <formula>AND(NOT(ISBLANK($C12)),ISBLANK(N12))</formula>
    </cfRule>
  </conditionalFormatting>
  <conditionalFormatting sqref="M12:M13">
    <cfRule type="expression" dxfId="64" priority="81" stopIfTrue="1">
      <formula>AND(NOT(ISBLANK($C12)),ISBLANK(M12))</formula>
    </cfRule>
  </conditionalFormatting>
  <conditionalFormatting sqref="L12:L13">
    <cfRule type="expression" dxfId="63" priority="80" stopIfTrue="1">
      <formula>AND(NOT(ISBLANK($C12)),ISBLANK(L12))</formula>
    </cfRule>
  </conditionalFormatting>
  <conditionalFormatting sqref="K14">
    <cfRule type="expression" priority="77" stopIfTrue="1">
      <formula>AND(SUM($P14:$T14)&gt;0,NOT(ISBLANK(K14)))</formula>
    </cfRule>
    <cfRule type="expression" dxfId="62" priority="78" stopIfTrue="1">
      <formula>SUM($P14:$T14)&gt;0</formula>
    </cfRule>
  </conditionalFormatting>
  <conditionalFormatting sqref="N14">
    <cfRule type="expression" dxfId="61" priority="79" stopIfTrue="1">
      <formula>AND(NOT(ISBLANK($C14)),ISBLANK(N14))</formula>
    </cfRule>
  </conditionalFormatting>
  <conditionalFormatting sqref="M14">
    <cfRule type="expression" dxfId="60" priority="76" stopIfTrue="1">
      <formula>AND(NOT(ISBLANK($C14)),ISBLANK(M14))</formula>
    </cfRule>
  </conditionalFormatting>
  <conditionalFormatting sqref="L14">
    <cfRule type="expression" dxfId="59" priority="75" stopIfTrue="1">
      <formula>AND(NOT(ISBLANK($C14)),ISBLANK(L14))</formula>
    </cfRule>
  </conditionalFormatting>
  <conditionalFormatting sqref="K15">
    <cfRule type="expression" priority="72" stopIfTrue="1">
      <formula>AND(SUM($P15:$T15)&gt;0,NOT(ISBLANK(K15)))</formula>
    </cfRule>
    <cfRule type="expression" dxfId="58" priority="73" stopIfTrue="1">
      <formula>SUM($P15:$T15)&gt;0</formula>
    </cfRule>
  </conditionalFormatting>
  <conditionalFormatting sqref="N15">
    <cfRule type="expression" dxfId="57" priority="74" stopIfTrue="1">
      <formula>AND(NOT(ISBLANK($C15)),ISBLANK(N15))</formula>
    </cfRule>
  </conditionalFormatting>
  <conditionalFormatting sqref="M15">
    <cfRule type="expression" dxfId="56" priority="71" stopIfTrue="1">
      <formula>AND(NOT(ISBLANK($C15)),ISBLANK(M15))</formula>
    </cfRule>
  </conditionalFormatting>
  <conditionalFormatting sqref="L15">
    <cfRule type="expression" dxfId="55" priority="70" stopIfTrue="1">
      <formula>AND(NOT(ISBLANK($C15)),ISBLANK(L15))</formula>
    </cfRule>
  </conditionalFormatting>
  <conditionalFormatting sqref="A16:A17">
    <cfRule type="expression" dxfId="54" priority="69" stopIfTrue="1">
      <formula>AND(NOT(ISBLANK(C16)),ISBLANK(A16))</formula>
    </cfRule>
  </conditionalFormatting>
  <conditionalFormatting sqref="C16:C17">
    <cfRule type="expression" dxfId="53" priority="68" stopIfTrue="1">
      <formula>ISBLANK(C16)</formula>
    </cfRule>
  </conditionalFormatting>
  <conditionalFormatting sqref="K16:K17">
    <cfRule type="expression" priority="66" stopIfTrue="1">
      <formula>AND(SUM($P16:$T16)&gt;0,NOT(ISBLANK(K16)))</formula>
    </cfRule>
    <cfRule type="expression" dxfId="52" priority="67" stopIfTrue="1">
      <formula>SUM($P16:$T16)&gt;0</formula>
    </cfRule>
  </conditionalFormatting>
  <conditionalFormatting sqref="M16:M17">
    <cfRule type="expression" dxfId="51" priority="65" stopIfTrue="1">
      <formula>AND(NOT(ISBLANK($C16)),ISBLANK(M16))</formula>
    </cfRule>
  </conditionalFormatting>
  <conditionalFormatting sqref="L16:L17">
    <cfRule type="expression" dxfId="50" priority="64" stopIfTrue="1">
      <formula>AND(NOT(ISBLANK($C16)),ISBLANK(L16))</formula>
    </cfRule>
  </conditionalFormatting>
  <conditionalFormatting sqref="N16">
    <cfRule type="expression" dxfId="49" priority="63" stopIfTrue="1">
      <formula>AND(NOT(ISBLANK($C16)),ISBLANK(N16))</formula>
    </cfRule>
  </conditionalFormatting>
  <conditionalFormatting sqref="N17">
    <cfRule type="expression" dxfId="48" priority="62" stopIfTrue="1">
      <formula>AND(NOT(ISBLANK($C17)),ISBLANK(N17))</formula>
    </cfRule>
  </conditionalFormatting>
  <conditionalFormatting sqref="K18">
    <cfRule type="expression" priority="60" stopIfTrue="1">
      <formula>AND(SUM($P18:$T18)&gt;0,NOT(ISBLANK(K18)))</formula>
    </cfRule>
    <cfRule type="expression" dxfId="47" priority="61" stopIfTrue="1">
      <formula>SUM($P18:$T18)&gt;0</formula>
    </cfRule>
  </conditionalFormatting>
  <conditionalFormatting sqref="L18">
    <cfRule type="expression" dxfId="46" priority="58" stopIfTrue="1">
      <formula>AND(NOT(ISBLANK($C18)),ISBLANK(L18))</formula>
    </cfRule>
  </conditionalFormatting>
  <conditionalFormatting sqref="N18">
    <cfRule type="expression" dxfId="45" priority="57" stopIfTrue="1">
      <formula>AND(NOT(ISBLANK($C18)),ISBLANK(N18))</formula>
    </cfRule>
  </conditionalFormatting>
  <conditionalFormatting sqref="C19:C20">
    <cfRule type="expression" dxfId="44" priority="55" stopIfTrue="1">
      <formula>ISBLANK(C19)</formula>
    </cfRule>
  </conditionalFormatting>
  <conditionalFormatting sqref="A19:A20">
    <cfRule type="expression" dxfId="43" priority="56" stopIfTrue="1">
      <formula>AND(NOT(ISBLANK(C19)),ISBLANK(A19))</formula>
    </cfRule>
  </conditionalFormatting>
  <conditionalFormatting sqref="K19:K20">
    <cfRule type="expression" priority="52" stopIfTrue="1">
      <formula>AND(SUM($P19:$T19)&gt;0,NOT(ISBLANK(K19)))</formula>
    </cfRule>
    <cfRule type="expression" dxfId="42" priority="53" stopIfTrue="1">
      <formula>SUM($P19:$T19)&gt;0</formula>
    </cfRule>
  </conditionalFormatting>
  <conditionalFormatting sqref="M19">
    <cfRule type="expression" dxfId="41" priority="51" stopIfTrue="1">
      <formula>AND(NOT(ISBLANK($C19)),ISBLANK(M19))</formula>
    </cfRule>
  </conditionalFormatting>
  <conditionalFormatting sqref="L19:L20">
    <cfRule type="expression" dxfId="40" priority="50" stopIfTrue="1">
      <formula>AND(NOT(ISBLANK($C19)),ISBLANK(L19))</formula>
    </cfRule>
  </conditionalFormatting>
  <conditionalFormatting sqref="N20">
    <cfRule type="expression" dxfId="39" priority="49" stopIfTrue="1">
      <formula>AND(NOT(ISBLANK($C20)),ISBLANK(N20))</formula>
    </cfRule>
  </conditionalFormatting>
  <conditionalFormatting sqref="M20">
    <cfRule type="expression" dxfId="38" priority="48" stopIfTrue="1">
      <formula>AND(NOT(ISBLANK($C20)),ISBLANK(M20))</formula>
    </cfRule>
  </conditionalFormatting>
  <conditionalFormatting sqref="A21">
    <cfRule type="expression" dxfId="37" priority="47" stopIfTrue="1">
      <formula>AND(NOT(ISBLANK(C21)),ISBLANK(A21))</formula>
    </cfRule>
  </conditionalFormatting>
  <conditionalFormatting sqref="K21">
    <cfRule type="expression" priority="44" stopIfTrue="1">
      <formula>AND(SUM($P21:$T21)&gt;0,NOT(ISBLANK(K21)))</formula>
    </cfRule>
    <cfRule type="expression" dxfId="36" priority="45" stopIfTrue="1">
      <formula>SUM($P21:$T21)&gt;0</formula>
    </cfRule>
  </conditionalFormatting>
  <conditionalFormatting sqref="N21">
    <cfRule type="expression" dxfId="35" priority="46" stopIfTrue="1">
      <formula>AND(NOT(ISBLANK($C21)),ISBLANK(N21))</formula>
    </cfRule>
  </conditionalFormatting>
  <conditionalFormatting sqref="L21">
    <cfRule type="expression" dxfId="34" priority="42" stopIfTrue="1">
      <formula>AND(NOT(ISBLANK($C21)),ISBLANK(L21))</formula>
    </cfRule>
  </conditionalFormatting>
  <conditionalFormatting sqref="A22">
    <cfRule type="expression" dxfId="33" priority="41" stopIfTrue="1">
      <formula>AND(NOT(ISBLANK(C22)),ISBLANK(A22))</formula>
    </cfRule>
  </conditionalFormatting>
  <conditionalFormatting sqref="C22">
    <cfRule type="expression" dxfId="32" priority="40" stopIfTrue="1">
      <formula>ISBLANK(C22)</formula>
    </cfRule>
  </conditionalFormatting>
  <conditionalFormatting sqref="K22">
    <cfRule type="expression" priority="38" stopIfTrue="1">
      <formula>AND(SUM($P22:$T22)&gt;0,NOT(ISBLANK(K22)))</formula>
    </cfRule>
    <cfRule type="expression" dxfId="31" priority="39" stopIfTrue="1">
      <formula>SUM($P22:$T22)&gt;0</formula>
    </cfRule>
  </conditionalFormatting>
  <conditionalFormatting sqref="N22">
    <cfRule type="expression" dxfId="30" priority="37" stopIfTrue="1">
      <formula>AND(NOT(ISBLANK($C22)),ISBLANK(N22))</formula>
    </cfRule>
  </conditionalFormatting>
  <conditionalFormatting sqref="L22">
    <cfRule type="expression" dxfId="29" priority="36" stopIfTrue="1">
      <formula>AND(NOT(ISBLANK($C22)),ISBLANK(L22))</formula>
    </cfRule>
  </conditionalFormatting>
  <conditionalFormatting sqref="M22">
    <cfRule type="expression" dxfId="28" priority="35" stopIfTrue="1">
      <formula>AND(NOT(ISBLANK($C22)),ISBLANK(M22))</formula>
    </cfRule>
  </conditionalFormatting>
  <conditionalFormatting sqref="A23">
    <cfRule type="expression" dxfId="27" priority="34" stopIfTrue="1">
      <formula>AND(NOT(ISBLANK(C23)),ISBLANK(A23))</formula>
    </cfRule>
  </conditionalFormatting>
  <conditionalFormatting sqref="K23">
    <cfRule type="expression" priority="31" stopIfTrue="1">
      <formula>AND(SUM($P23:$T23)&gt;0,NOT(ISBLANK(K23)))</formula>
    </cfRule>
    <cfRule type="expression" dxfId="26" priority="32" stopIfTrue="1">
      <formula>SUM($P23:$T23)&gt;0</formula>
    </cfRule>
  </conditionalFormatting>
  <conditionalFormatting sqref="N23">
    <cfRule type="expression" dxfId="25" priority="33" stopIfTrue="1">
      <formula>AND(NOT(ISBLANK($C23)),ISBLANK(N23))</formula>
    </cfRule>
  </conditionalFormatting>
  <conditionalFormatting sqref="L23">
    <cfRule type="expression" dxfId="24" priority="30" stopIfTrue="1">
      <formula>AND(NOT(ISBLANK($C23)),ISBLANK(L23))</formula>
    </cfRule>
  </conditionalFormatting>
  <conditionalFormatting sqref="M23">
    <cfRule type="expression" dxfId="23" priority="29" stopIfTrue="1">
      <formula>AND(NOT(ISBLANK($C23)),ISBLANK(M23))</formula>
    </cfRule>
  </conditionalFormatting>
  <conditionalFormatting sqref="K24">
    <cfRule type="expression" priority="26" stopIfTrue="1">
      <formula>AND(SUM($P24:$T24)&gt;0,NOT(ISBLANK(K24)))</formula>
    </cfRule>
    <cfRule type="expression" dxfId="22" priority="27" stopIfTrue="1">
      <formula>SUM($P24:$T24)&gt;0</formula>
    </cfRule>
  </conditionalFormatting>
  <conditionalFormatting sqref="N24">
    <cfRule type="expression" dxfId="21" priority="28" stopIfTrue="1">
      <formula>AND(NOT(ISBLANK($C24)),ISBLANK(N24))</formula>
    </cfRule>
  </conditionalFormatting>
  <conditionalFormatting sqref="M24">
    <cfRule type="expression" dxfId="20" priority="25" stopIfTrue="1">
      <formula>AND(NOT(ISBLANK($C24)),ISBLANK(M24))</formula>
    </cfRule>
  </conditionalFormatting>
  <conditionalFormatting sqref="L24">
    <cfRule type="expression" dxfId="19" priority="24" stopIfTrue="1">
      <formula>AND(NOT(ISBLANK($C24)),ISBLANK(L24))</formula>
    </cfRule>
  </conditionalFormatting>
  <conditionalFormatting sqref="A25">
    <cfRule type="expression" dxfId="18" priority="23" stopIfTrue="1">
      <formula>AND(NOT(ISBLANK(C25)),ISBLANK(A25))</formula>
    </cfRule>
  </conditionalFormatting>
  <conditionalFormatting sqref="L27">
    <cfRule type="expression" dxfId="17" priority="6" stopIfTrue="1">
      <formula>AND(NOT(ISBLANK($C27)),ISBLANK(L27))</formula>
    </cfRule>
  </conditionalFormatting>
  <conditionalFormatting sqref="A26">
    <cfRule type="expression" dxfId="16" priority="22" stopIfTrue="1">
      <formula>AND(NOT(ISBLANK(C26)),ISBLANK(A26))</formula>
    </cfRule>
  </conditionalFormatting>
  <conditionalFormatting sqref="K26">
    <cfRule type="expression" priority="19" stopIfTrue="1">
      <formula>AND(SUM($P26:$T26)&gt;0,NOT(ISBLANK(K26)))</formula>
    </cfRule>
    <cfRule type="expression" dxfId="15" priority="20" stopIfTrue="1">
      <formula>SUM($P26:$T26)&gt;0</formula>
    </cfRule>
  </conditionalFormatting>
  <conditionalFormatting sqref="N26">
    <cfRule type="expression" dxfId="14" priority="21" stopIfTrue="1">
      <formula>AND(NOT(ISBLANK($C26)),ISBLANK(N26))</formula>
    </cfRule>
  </conditionalFormatting>
  <conditionalFormatting sqref="L26">
    <cfRule type="expression" dxfId="13" priority="18" stopIfTrue="1">
      <formula>AND(NOT(ISBLANK($C26)),ISBLANK(L26))</formula>
    </cfRule>
  </conditionalFormatting>
  <conditionalFormatting sqref="M26">
    <cfRule type="expression" dxfId="12" priority="17" stopIfTrue="1">
      <formula>AND(NOT(ISBLANK($C26)),ISBLANK(M26))</formula>
    </cfRule>
  </conditionalFormatting>
  <conditionalFormatting sqref="K25">
    <cfRule type="expression" priority="14" stopIfTrue="1">
      <formula>AND(SUM($P25:$T25)&gt;0,NOT(ISBLANK(K25)))</formula>
    </cfRule>
    <cfRule type="expression" dxfId="11" priority="15" stopIfTrue="1">
      <formula>SUM($P25:$T25)&gt;0</formula>
    </cfRule>
  </conditionalFormatting>
  <conditionalFormatting sqref="M25">
    <cfRule type="expression" dxfId="10" priority="13" stopIfTrue="1">
      <formula>AND(NOT(ISBLANK($C25)),ISBLANK(M25))</formula>
    </cfRule>
  </conditionalFormatting>
  <conditionalFormatting sqref="L25">
    <cfRule type="expression" dxfId="9" priority="12" stopIfTrue="1">
      <formula>AND(NOT(ISBLANK($C25)),ISBLANK(L25))</formula>
    </cfRule>
  </conditionalFormatting>
  <conditionalFormatting sqref="A27">
    <cfRule type="expression" dxfId="8" priority="11" stopIfTrue="1">
      <formula>AND(NOT(ISBLANK(C27)),ISBLANK(A27))</formula>
    </cfRule>
  </conditionalFormatting>
  <conditionalFormatting sqref="K27">
    <cfRule type="expression" priority="8" stopIfTrue="1">
      <formula>AND(SUM($P27:$T27)&gt;0,NOT(ISBLANK(K27)))</formula>
    </cfRule>
    <cfRule type="expression" dxfId="7" priority="9" stopIfTrue="1">
      <formula>SUM($P27:$T27)&gt;0</formula>
    </cfRule>
  </conditionalFormatting>
  <conditionalFormatting sqref="N27">
    <cfRule type="expression" dxfId="6" priority="10" stopIfTrue="1">
      <formula>AND(NOT(ISBLANK($C27)),ISBLANK(N27))</formula>
    </cfRule>
  </conditionalFormatting>
  <conditionalFormatting sqref="M27">
    <cfRule type="expression" dxfId="5" priority="7" stopIfTrue="1">
      <formula>AND(NOT(ISBLANK($C27)),ISBLANK(M27))</formula>
    </cfRule>
  </conditionalFormatting>
  <conditionalFormatting sqref="B16">
    <cfRule type="expression" dxfId="4" priority="5" stopIfTrue="1">
      <formula>AND(NOT(ISBLANK(C16)),ISBLANK(B16))</formula>
    </cfRule>
  </conditionalFormatting>
  <conditionalFormatting sqref="B15">
    <cfRule type="expression" dxfId="3" priority="4" stopIfTrue="1">
      <formula>AND(NOT(ISBLANK(C15)),ISBLANK(B15))</formula>
    </cfRule>
  </conditionalFormatting>
  <conditionalFormatting sqref="B17">
    <cfRule type="expression" dxfId="2" priority="3" stopIfTrue="1">
      <formula>AND(NOT(ISBLANK(C17)),ISBLANK(B17))</formula>
    </cfRule>
  </conditionalFormatting>
  <conditionalFormatting sqref="B19">
    <cfRule type="expression" dxfId="1" priority="2" stopIfTrue="1">
      <formula>AND(NOT(ISBLANK(C19)),ISBLANK(B19))</formula>
    </cfRule>
  </conditionalFormatting>
  <conditionalFormatting sqref="B20:B29">
    <cfRule type="expression" dxfId="0" priority="1" stopIfTrue="1">
      <formula>AND(NOT(ISBLANK(C20)),ISBLANK(B20))</formula>
    </cfRule>
  </conditionalFormatting>
  <dataValidations count="3">
    <dataValidation type="date" allowBlank="1" showInputMessage="1" showErrorMessage="1" sqref="C5" xr:uid="{FB6D76CE-F48E-465E-901A-D531CDF93FB7}">
      <formula1>NOW()-120</formula1>
      <formula2>NOW()</formula2>
    </dataValidation>
    <dataValidation type="list" allowBlank="1" showInputMessage="1" showErrorMessage="1" sqref="B1:E1" xr:uid="{6AA76AA9-CD16-43D8-9EA7-ED0A00E957F5}">
      <formula1>"BARCLAYCARD,CORPORATE CARD"</formula1>
    </dataValidation>
    <dataValidation type="list" allowBlank="1" showInputMessage="1" showErrorMessage="1" sqref="B12:B29" xr:uid="{16B46B9F-A277-47D5-91E2-EB85A93B1287}">
      <formula1>$B$33:$B$36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5F1B6-7933-42A7-BF33-744428A0BEA5}">
  <sheetPr>
    <tabColor rgb="FF00B0F0"/>
  </sheetPr>
  <dimension ref="A1:Z25"/>
  <sheetViews>
    <sheetView workbookViewId="0">
      <selection activeCell="B4" sqref="B4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9.7265625" customWidth="1"/>
    <col min="12" max="12" width="50.7265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14" x14ac:dyDescent="0.3">
      <c r="A1" s="80" t="s">
        <v>0</v>
      </c>
      <c r="B1" s="396" t="s">
        <v>111</v>
      </c>
      <c r="C1" s="397"/>
      <c r="D1" s="397"/>
      <c r="E1" s="398"/>
      <c r="F1" s="81"/>
      <c r="G1" s="81"/>
      <c r="H1" s="81"/>
      <c r="I1" s="81"/>
      <c r="J1" s="81"/>
      <c r="K1" s="81"/>
      <c r="L1" s="82"/>
      <c r="M1" s="82"/>
      <c r="N1" s="83"/>
    </row>
    <row r="2" spans="1:26" x14ac:dyDescent="0.25">
      <c r="A2" s="84"/>
      <c r="N2" s="85"/>
    </row>
    <row r="3" spans="1:26" ht="14" x14ac:dyDescent="0.3">
      <c r="A3" s="86" t="s">
        <v>2</v>
      </c>
      <c r="B3" s="396" t="s">
        <v>195</v>
      </c>
      <c r="C3" s="397"/>
      <c r="D3" s="397"/>
      <c r="E3" s="398"/>
      <c r="F3" s="87"/>
      <c r="G3" s="87"/>
      <c r="H3" s="87"/>
      <c r="I3" s="87"/>
      <c r="J3" s="87"/>
      <c r="K3" s="87"/>
      <c r="N3" s="85"/>
    </row>
    <row r="4" spans="1:26" x14ac:dyDescent="0.25">
      <c r="A4" s="84"/>
      <c r="N4" s="85"/>
    </row>
    <row r="5" spans="1:26" ht="26" x14ac:dyDescent="0.3">
      <c r="A5" s="88" t="s">
        <v>3</v>
      </c>
      <c r="B5" s="89" t="s">
        <v>4</v>
      </c>
      <c r="C5" s="134">
        <v>44572</v>
      </c>
      <c r="D5" s="89" t="s">
        <v>5</v>
      </c>
      <c r="E5" s="135">
        <v>44602</v>
      </c>
      <c r="F5" s="87"/>
      <c r="G5" s="90"/>
      <c r="H5" s="91"/>
      <c r="I5" s="91"/>
      <c r="J5" s="91"/>
      <c r="K5" s="91"/>
      <c r="N5" s="85"/>
    </row>
    <row r="6" spans="1:26" x14ac:dyDescent="0.25">
      <c r="A6" s="84"/>
      <c r="N6" s="85"/>
    </row>
    <row r="7" spans="1:26" x14ac:dyDescent="0.25">
      <c r="A7" s="84"/>
      <c r="N7" s="85"/>
    </row>
    <row r="8" spans="1:26" ht="13" x14ac:dyDescent="0.3">
      <c r="A8" s="295" t="s">
        <v>6</v>
      </c>
      <c r="B8" s="92" t="s">
        <v>7</v>
      </c>
      <c r="C8" s="92" t="s">
        <v>8</v>
      </c>
      <c r="D8" s="92" t="s">
        <v>7</v>
      </c>
      <c r="E8" s="92" t="s">
        <v>9</v>
      </c>
      <c r="F8" s="92" t="s">
        <v>10</v>
      </c>
      <c r="G8" s="392" t="s">
        <v>11</v>
      </c>
      <c r="H8" s="399"/>
      <c r="I8" s="399"/>
      <c r="J8" s="393"/>
      <c r="K8" s="295" t="s">
        <v>12</v>
      </c>
      <c r="L8" s="92" t="s">
        <v>13</v>
      </c>
      <c r="M8" s="93" t="s">
        <v>14</v>
      </c>
      <c r="N8" s="93" t="s">
        <v>15</v>
      </c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</row>
    <row r="9" spans="1:26" ht="13" x14ac:dyDescent="0.3">
      <c r="A9" s="95" t="s">
        <v>16</v>
      </c>
      <c r="B9" s="96" t="s">
        <v>17</v>
      </c>
      <c r="C9" s="96" t="s">
        <v>18</v>
      </c>
      <c r="D9" s="96" t="s">
        <v>18</v>
      </c>
      <c r="E9" s="96" t="s">
        <v>19</v>
      </c>
      <c r="F9" s="96" t="s">
        <v>18</v>
      </c>
      <c r="G9" s="400"/>
      <c r="H9" s="401"/>
      <c r="I9" s="401"/>
      <c r="J9" s="402"/>
      <c r="K9" s="95" t="s">
        <v>20</v>
      </c>
      <c r="L9" s="96" t="s">
        <v>21</v>
      </c>
      <c r="M9" s="97"/>
      <c r="N9" s="98" t="s">
        <v>22</v>
      </c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</row>
    <row r="10" spans="1:26" ht="13" x14ac:dyDescent="0.3">
      <c r="A10" s="99" t="s">
        <v>23</v>
      </c>
      <c r="B10" s="100" t="s">
        <v>24</v>
      </c>
      <c r="C10" s="100" t="s">
        <v>25</v>
      </c>
      <c r="D10" s="100" t="s">
        <v>25</v>
      </c>
      <c r="E10" s="100" t="s">
        <v>25</v>
      </c>
      <c r="F10" s="100" t="s">
        <v>25</v>
      </c>
      <c r="G10" s="101" t="s">
        <v>26</v>
      </c>
      <c r="H10" s="101" t="s">
        <v>27</v>
      </c>
      <c r="I10" s="101" t="s">
        <v>28</v>
      </c>
      <c r="J10" s="101"/>
      <c r="K10" s="103" t="s">
        <v>29</v>
      </c>
      <c r="L10" s="104"/>
      <c r="M10" s="105"/>
      <c r="N10" s="106"/>
    </row>
    <row r="11" spans="1:26" ht="0.75" customHeight="1" x14ac:dyDescent="0.25">
      <c r="A11" s="107"/>
      <c r="B11" s="100"/>
      <c r="C11" s="100"/>
      <c r="D11" s="100"/>
      <c r="E11" s="100"/>
      <c r="F11" s="100"/>
      <c r="G11" s="101"/>
      <c r="H11" s="101"/>
      <c r="I11" s="101"/>
      <c r="J11" s="101"/>
      <c r="K11" s="101"/>
      <c r="L11" s="104"/>
      <c r="M11" s="105"/>
      <c r="N11" s="105"/>
    </row>
    <row r="12" spans="1:26" ht="15.5" x14ac:dyDescent="0.35">
      <c r="A12" s="109">
        <v>44578</v>
      </c>
      <c r="B12" s="110" t="s">
        <v>33</v>
      </c>
      <c r="C12" s="119">
        <v>33</v>
      </c>
      <c r="D12" s="120">
        <v>0</v>
      </c>
      <c r="E12" s="119">
        <v>0</v>
      </c>
      <c r="F12" s="136">
        <v>33</v>
      </c>
      <c r="G12" s="62">
        <v>563</v>
      </c>
      <c r="H12" s="62">
        <v>4014</v>
      </c>
      <c r="I12" s="62"/>
      <c r="J12" s="137"/>
      <c r="K12" s="137" t="s">
        <v>191</v>
      </c>
      <c r="L12" s="197" t="s">
        <v>192</v>
      </c>
      <c r="M12" s="139" t="s">
        <v>193</v>
      </c>
      <c r="N12" s="139" t="s">
        <v>194</v>
      </c>
      <c r="P12" t="b">
        <f t="shared" ref="P12:P14" si="0">OR(G12&lt;100,LEN(G12)=2)</f>
        <v>0</v>
      </c>
      <c r="Q12" t="b">
        <f t="shared" ref="Q12:Q14" si="1">OR(H12&lt;1000,LEN(H12)=3)</f>
        <v>0</v>
      </c>
      <c r="R12" t="b">
        <f t="shared" ref="R12:R14" si="2">IF(I12&lt;1000,TRUE)</f>
        <v>1</v>
      </c>
      <c r="S12" t="e">
        <f>OR(#REF!&lt;100000,LEN(#REF!)=5)</f>
        <v>#REF!</v>
      </c>
    </row>
    <row r="13" spans="1:26" ht="15.5" x14ac:dyDescent="0.35">
      <c r="A13" s="109"/>
      <c r="B13" s="118" t="s">
        <v>33</v>
      </c>
      <c r="C13" s="119"/>
      <c r="D13" s="120">
        <v>0</v>
      </c>
      <c r="E13" s="119">
        <v>0</v>
      </c>
      <c r="F13" s="136"/>
      <c r="G13" s="62"/>
      <c r="H13" s="62"/>
      <c r="I13" s="62"/>
      <c r="J13" s="137"/>
      <c r="K13" s="137"/>
      <c r="L13" s="197"/>
      <c r="M13" s="139"/>
      <c r="N13" s="139"/>
      <c r="P13" t="b">
        <f t="shared" si="0"/>
        <v>1</v>
      </c>
      <c r="Q13" t="b">
        <f t="shared" si="1"/>
        <v>1</v>
      </c>
      <c r="R13" t="b">
        <f t="shared" si="2"/>
        <v>1</v>
      </c>
      <c r="S13" t="e">
        <f>OR(#REF!&lt;100000,LEN(#REF!)=5)</f>
        <v>#REF!</v>
      </c>
    </row>
    <row r="14" spans="1:26" ht="15.5" x14ac:dyDescent="0.35">
      <c r="A14" s="109"/>
      <c r="B14" s="118" t="s">
        <v>33</v>
      </c>
      <c r="C14" s="119"/>
      <c r="D14" s="120">
        <v>0</v>
      </c>
      <c r="E14" s="119">
        <v>0</v>
      </c>
      <c r="F14" s="136"/>
      <c r="G14" s="62"/>
      <c r="H14" s="62"/>
      <c r="I14" s="62" t="s">
        <v>101</v>
      </c>
      <c r="J14" s="137"/>
      <c r="K14" s="137"/>
      <c r="L14" s="138"/>
      <c r="M14" s="139"/>
      <c r="N14" s="139"/>
      <c r="P14" t="b">
        <f t="shared" si="0"/>
        <v>1</v>
      </c>
      <c r="Q14" t="b">
        <f t="shared" si="1"/>
        <v>1</v>
      </c>
      <c r="R14" t="b">
        <f t="shared" si="2"/>
        <v>0</v>
      </c>
      <c r="S14" t="e">
        <f>OR(#REF!&lt;100000,LEN(#REF!)=5)</f>
        <v>#REF!</v>
      </c>
    </row>
    <row r="15" spans="1:26" ht="13.5" thickBot="1" x14ac:dyDescent="0.35">
      <c r="A15" s="403" t="s">
        <v>34</v>
      </c>
      <c r="B15" s="404"/>
      <c r="C15" s="122">
        <f>SUM(C12:C14)</f>
        <v>33</v>
      </c>
      <c r="D15" s="122">
        <f>SUM(D12:D14)</f>
        <v>0</v>
      </c>
      <c r="E15" s="122"/>
      <c r="F15" s="122">
        <f>SUM(F12:F14)</f>
        <v>33</v>
      </c>
      <c r="G15" s="125"/>
      <c r="H15" s="125"/>
      <c r="I15" s="125"/>
      <c r="J15" s="142"/>
      <c r="K15" s="142"/>
      <c r="L15" s="128"/>
      <c r="M15" s="129"/>
      <c r="N15" s="130"/>
    </row>
    <row r="17" spans="2:3" ht="13" x14ac:dyDescent="0.3">
      <c r="B17" s="392" t="s">
        <v>35</v>
      </c>
      <c r="C17" s="393"/>
    </row>
    <row r="18" spans="2:3" x14ac:dyDescent="0.25">
      <c r="B18" s="131" t="s">
        <v>36</v>
      </c>
      <c r="C18" s="132" t="s">
        <v>37</v>
      </c>
    </row>
    <row r="19" spans="2:3" x14ac:dyDescent="0.25">
      <c r="B19" s="131" t="s">
        <v>31</v>
      </c>
      <c r="C19" s="132" t="s">
        <v>38</v>
      </c>
    </row>
    <row r="20" spans="2:3" x14ac:dyDescent="0.25">
      <c r="B20" s="131" t="s">
        <v>39</v>
      </c>
      <c r="C20" s="132" t="s">
        <v>40</v>
      </c>
    </row>
    <row r="21" spans="2:3" x14ac:dyDescent="0.25">
      <c r="B21" s="131" t="s">
        <v>99</v>
      </c>
      <c r="C21" s="132" t="s">
        <v>100</v>
      </c>
    </row>
    <row r="22" spans="2:3" x14ac:dyDescent="0.25">
      <c r="B22" s="105" t="s">
        <v>33</v>
      </c>
      <c r="C22" s="133" t="s">
        <v>41</v>
      </c>
    </row>
    <row r="25" spans="2:3" ht="13" x14ac:dyDescent="0.3">
      <c r="B25" s="391"/>
      <c r="C25" s="391"/>
    </row>
  </sheetData>
  <mergeCells count="7">
    <mergeCell ref="B25:C25"/>
    <mergeCell ref="B1:E1"/>
    <mergeCell ref="B3:E3"/>
    <mergeCell ref="G8:J8"/>
    <mergeCell ref="G9:J9"/>
    <mergeCell ref="A15:B15"/>
    <mergeCell ref="B17:C17"/>
  </mergeCells>
  <conditionalFormatting sqref="J12:K12 J13:J14">
    <cfRule type="expression" priority="9" stopIfTrue="1">
      <formula>AND(SUM($P12:$T12)&gt;0,NOT(ISBLANK(J12)))</formula>
    </cfRule>
    <cfRule type="expression" dxfId="461" priority="10" stopIfTrue="1">
      <formula>SUM($P12:$T12)&gt;0</formula>
    </cfRule>
  </conditionalFormatting>
  <conditionalFormatting sqref="B1:E1 B3:E3 C12:C14">
    <cfRule type="expression" dxfId="460" priority="11" stopIfTrue="1">
      <formula>ISBLANK(B1)</formula>
    </cfRule>
  </conditionalFormatting>
  <conditionalFormatting sqref="L12:N12">
    <cfRule type="expression" dxfId="459" priority="12" stopIfTrue="1">
      <formula>AND(NOT(ISBLANK($C12)),ISBLANK(L12))</formula>
    </cfRule>
  </conditionalFormatting>
  <conditionalFormatting sqref="B12:B14">
    <cfRule type="expression" dxfId="458" priority="13" stopIfTrue="1">
      <formula>AND(NOT(ISBLANK(C12)),ISBLANK(B12))</formula>
    </cfRule>
  </conditionalFormatting>
  <conditionalFormatting sqref="A12:A14">
    <cfRule type="expression" dxfId="457" priority="14" stopIfTrue="1">
      <formula>AND(NOT(ISBLANK(C12)),ISBLANK(A12))</formula>
    </cfRule>
  </conditionalFormatting>
  <conditionalFormatting sqref="E12:E14">
    <cfRule type="expression" dxfId="456" priority="15" stopIfTrue="1">
      <formula>AND(NOT(ISBLANK(C12)),ISBLANK(E12),B12="S")</formula>
    </cfRule>
  </conditionalFormatting>
  <conditionalFormatting sqref="C5">
    <cfRule type="expression" dxfId="455" priority="8" stopIfTrue="1">
      <formula>ISBLANK(C5)</formula>
    </cfRule>
  </conditionalFormatting>
  <conditionalFormatting sqref="K14">
    <cfRule type="expression" priority="6" stopIfTrue="1">
      <formula>AND(SUM($P14:$T14)&gt;0,NOT(ISBLANK(K14)))</formula>
    </cfRule>
    <cfRule type="expression" dxfId="454" priority="7" stopIfTrue="1">
      <formula>SUM($P14:$T14)&gt;0</formula>
    </cfRule>
  </conditionalFormatting>
  <conditionalFormatting sqref="M14:N14">
    <cfRule type="expression" dxfId="453" priority="5" stopIfTrue="1">
      <formula>AND(NOT(ISBLANK($C14)),ISBLANK(M14))</formula>
    </cfRule>
  </conditionalFormatting>
  <conditionalFormatting sqref="L14">
    <cfRule type="expression" dxfId="452" priority="4" stopIfTrue="1">
      <formula>AND(NOT(ISBLANK($C14)),ISBLANK(L14))</formula>
    </cfRule>
  </conditionalFormatting>
  <conditionalFormatting sqref="K13">
    <cfRule type="expression" priority="1" stopIfTrue="1">
      <formula>AND(SUM($P13:$T13)&gt;0,NOT(ISBLANK(K13)))</formula>
    </cfRule>
    <cfRule type="expression" dxfId="451" priority="2" stopIfTrue="1">
      <formula>SUM($P13:$T13)&gt;0</formula>
    </cfRule>
  </conditionalFormatting>
  <conditionalFormatting sqref="L13:N13">
    <cfRule type="expression" dxfId="450" priority="3" stopIfTrue="1">
      <formula>AND(NOT(ISBLANK($C13)),ISBLANK(L13))</formula>
    </cfRule>
  </conditionalFormatting>
  <dataValidations count="2">
    <dataValidation type="date" allowBlank="1" showInputMessage="1" showErrorMessage="1" sqref="C5" xr:uid="{48FD8F85-5AD1-4C13-90D4-04E3F97A09C1}">
      <formula1>NOW()-120</formula1>
      <formula2>NOW()</formula2>
    </dataValidation>
    <dataValidation type="list" allowBlank="1" showInputMessage="1" showErrorMessage="1" sqref="B12:B14" xr:uid="{552510A8-2655-4CB6-B5D8-CD51363290AF}">
      <formula1>$B$18:$B$22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Y46"/>
  <sheetViews>
    <sheetView workbookViewId="0">
      <selection activeCell="B1" sqref="B1:E1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81640625" customWidth="1"/>
    <col min="7" max="7" width="8.453125" customWidth="1"/>
    <col min="8" max="8" width="9" customWidth="1"/>
    <col min="9" max="9" width="11.81640625" customWidth="1"/>
    <col min="10" max="10" width="3" customWidth="1"/>
    <col min="11" max="11" width="31.81640625" customWidth="1"/>
    <col min="12" max="12" width="59" customWidth="1"/>
    <col min="13" max="13" width="33" customWidth="1"/>
    <col min="14" max="14" width="27.453125" customWidth="1"/>
    <col min="15" max="15" width="9.1796875" outlineLevel="1"/>
    <col min="16" max="18" width="9.1796875" customWidth="1" outlineLevel="1"/>
  </cols>
  <sheetData>
    <row r="1" spans="1:25" ht="36.75" customHeight="1" x14ac:dyDescent="0.3">
      <c r="A1" s="80" t="s">
        <v>0</v>
      </c>
      <c r="B1" s="396" t="s">
        <v>111</v>
      </c>
      <c r="C1" s="397"/>
      <c r="D1" s="397"/>
      <c r="E1" s="398"/>
      <c r="F1" s="81"/>
      <c r="G1" s="81"/>
      <c r="H1" s="81"/>
      <c r="I1" s="81"/>
      <c r="J1" s="81"/>
      <c r="K1" s="81"/>
      <c r="L1" s="82"/>
      <c r="M1" s="82"/>
      <c r="N1" s="83"/>
    </row>
    <row r="2" spans="1:25" x14ac:dyDescent="0.25">
      <c r="A2" s="84"/>
      <c r="N2" s="85"/>
    </row>
    <row r="3" spans="1:25" ht="36.75" customHeight="1" x14ac:dyDescent="0.3">
      <c r="A3" s="86" t="s">
        <v>2</v>
      </c>
      <c r="B3" s="396" t="s">
        <v>110</v>
      </c>
      <c r="C3" s="397"/>
      <c r="D3" s="397"/>
      <c r="E3" s="398"/>
      <c r="F3" s="87"/>
      <c r="G3" s="87"/>
      <c r="H3" s="87"/>
      <c r="I3" s="87"/>
      <c r="J3" s="87"/>
      <c r="K3" s="87"/>
      <c r="L3" s="56"/>
      <c r="N3" s="85"/>
    </row>
    <row r="4" spans="1:25" x14ac:dyDescent="0.25">
      <c r="A4" s="84"/>
      <c r="F4" s="216"/>
      <c r="N4" s="85"/>
    </row>
    <row r="5" spans="1:25" ht="36" customHeight="1" x14ac:dyDescent="0.3">
      <c r="A5" s="88" t="s">
        <v>3</v>
      </c>
      <c r="B5" s="89" t="s">
        <v>4</v>
      </c>
      <c r="C5" s="134">
        <v>44572</v>
      </c>
      <c r="D5" s="89" t="s">
        <v>5</v>
      </c>
      <c r="E5" s="135">
        <v>44602</v>
      </c>
      <c r="F5" s="87"/>
      <c r="G5" s="90"/>
      <c r="H5" s="91"/>
      <c r="I5" s="91"/>
      <c r="J5" s="91"/>
      <c r="K5" s="91"/>
      <c r="N5" s="85"/>
    </row>
    <row r="6" spans="1:25" x14ac:dyDescent="0.25">
      <c r="A6" s="84"/>
      <c r="N6" s="85"/>
    </row>
    <row r="7" spans="1:25" x14ac:dyDescent="0.25">
      <c r="A7" s="84"/>
      <c r="N7" s="85"/>
    </row>
    <row r="8" spans="1:25" ht="13" x14ac:dyDescent="0.3">
      <c r="A8" s="295" t="s">
        <v>6</v>
      </c>
      <c r="B8" s="92" t="s">
        <v>7</v>
      </c>
      <c r="C8" s="92" t="s">
        <v>8</v>
      </c>
      <c r="D8" s="92" t="s">
        <v>7</v>
      </c>
      <c r="E8" s="92" t="s">
        <v>9</v>
      </c>
      <c r="F8" s="92" t="s">
        <v>10</v>
      </c>
      <c r="G8" s="392" t="s">
        <v>11</v>
      </c>
      <c r="H8" s="399"/>
      <c r="I8" s="399"/>
      <c r="J8" s="393"/>
      <c r="K8" s="295" t="s">
        <v>12</v>
      </c>
      <c r="L8" s="92" t="s">
        <v>13</v>
      </c>
      <c r="M8" s="93" t="s">
        <v>14</v>
      </c>
      <c r="N8" s="93" t="s">
        <v>15</v>
      </c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</row>
    <row r="9" spans="1:25" ht="13" x14ac:dyDescent="0.3">
      <c r="A9" s="95" t="s">
        <v>16</v>
      </c>
      <c r="B9" s="96" t="s">
        <v>17</v>
      </c>
      <c r="C9" s="96" t="s">
        <v>18</v>
      </c>
      <c r="D9" s="96" t="s">
        <v>18</v>
      </c>
      <c r="E9" s="96" t="s">
        <v>19</v>
      </c>
      <c r="F9" s="96" t="s">
        <v>18</v>
      </c>
      <c r="G9" s="400"/>
      <c r="H9" s="401"/>
      <c r="I9" s="401"/>
      <c r="J9" s="402"/>
      <c r="K9" s="95" t="s">
        <v>20</v>
      </c>
      <c r="L9" s="96" t="s">
        <v>21</v>
      </c>
      <c r="M9" s="97"/>
      <c r="N9" s="98" t="s">
        <v>22</v>
      </c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</row>
    <row r="10" spans="1:25" ht="13" x14ac:dyDescent="0.3">
      <c r="A10" s="99" t="s">
        <v>23</v>
      </c>
      <c r="B10" s="100" t="s">
        <v>24</v>
      </c>
      <c r="C10" s="100" t="s">
        <v>25</v>
      </c>
      <c r="D10" s="100" t="s">
        <v>25</v>
      </c>
      <c r="E10" s="100" t="s">
        <v>25</v>
      </c>
      <c r="F10" s="100" t="s">
        <v>25</v>
      </c>
      <c r="G10" s="101" t="s">
        <v>26</v>
      </c>
      <c r="H10" s="101" t="s">
        <v>27</v>
      </c>
      <c r="I10" s="101" t="s">
        <v>28</v>
      </c>
      <c r="J10" s="101"/>
      <c r="K10" s="103" t="s">
        <v>29</v>
      </c>
      <c r="L10" s="104"/>
      <c r="M10" s="105"/>
      <c r="N10" s="106"/>
    </row>
    <row r="11" spans="1:25" ht="0.75" customHeight="1" x14ac:dyDescent="0.25">
      <c r="A11" s="107"/>
      <c r="B11" s="100"/>
      <c r="C11" s="100"/>
      <c r="D11" s="100"/>
      <c r="E11" s="100"/>
      <c r="F11" s="100"/>
      <c r="G11" s="101"/>
      <c r="H11" s="101"/>
      <c r="I11" s="101"/>
      <c r="J11" s="101"/>
      <c r="K11" s="101"/>
      <c r="L11" s="104"/>
      <c r="M11" s="105"/>
      <c r="N11" s="105"/>
    </row>
    <row r="12" spans="1:25" ht="15.5" x14ac:dyDescent="0.35">
      <c r="A12" s="109">
        <v>44575</v>
      </c>
      <c r="B12" s="110" t="s">
        <v>31</v>
      </c>
      <c r="C12" s="119">
        <v>250</v>
      </c>
      <c r="D12" s="120"/>
      <c r="E12" s="119"/>
      <c r="F12" s="119">
        <v>250</v>
      </c>
      <c r="G12" s="62">
        <v>611</v>
      </c>
      <c r="H12" s="62">
        <v>4200</v>
      </c>
      <c r="I12" s="62">
        <v>61106</v>
      </c>
      <c r="J12" s="137"/>
      <c r="K12" s="137" t="s">
        <v>128</v>
      </c>
      <c r="L12" s="231" t="s">
        <v>140</v>
      </c>
      <c r="M12" s="138" t="s">
        <v>104</v>
      </c>
      <c r="N12" s="138" t="s">
        <v>105</v>
      </c>
      <c r="O12" s="316"/>
    </row>
    <row r="13" spans="1:25" ht="15.5" x14ac:dyDescent="0.35">
      <c r="A13" s="109">
        <v>44575</v>
      </c>
      <c r="B13" s="110" t="s">
        <v>39</v>
      </c>
      <c r="C13" s="119">
        <v>174</v>
      </c>
      <c r="D13" s="120">
        <v>29</v>
      </c>
      <c r="E13" s="119"/>
      <c r="F13" s="136">
        <v>145</v>
      </c>
      <c r="G13" s="62">
        <v>611</v>
      </c>
      <c r="H13" s="213">
        <v>4200</v>
      </c>
      <c r="I13" s="62">
        <v>61111</v>
      </c>
      <c r="J13" s="137"/>
      <c r="K13" s="137" t="s">
        <v>128</v>
      </c>
      <c r="L13" s="231" t="s">
        <v>141</v>
      </c>
      <c r="M13" s="138" t="s">
        <v>129</v>
      </c>
      <c r="N13" s="138" t="s">
        <v>112</v>
      </c>
      <c r="O13" s="316"/>
    </row>
    <row r="14" spans="1:25" ht="15.5" x14ac:dyDescent="0.35">
      <c r="A14" s="109">
        <v>44579</v>
      </c>
      <c r="B14" s="110" t="s">
        <v>31</v>
      </c>
      <c r="C14" s="119">
        <v>420.29</v>
      </c>
      <c r="D14" s="120"/>
      <c r="E14" s="119"/>
      <c r="F14" s="136">
        <v>420.29</v>
      </c>
      <c r="G14" s="62">
        <v>595</v>
      </c>
      <c r="H14" s="62">
        <v>4200</v>
      </c>
      <c r="I14" s="62">
        <v>59510</v>
      </c>
      <c r="J14" s="137"/>
      <c r="K14" s="137" t="s">
        <v>128</v>
      </c>
      <c r="L14" s="231" t="s">
        <v>142</v>
      </c>
      <c r="M14" s="138" t="s">
        <v>143</v>
      </c>
      <c r="N14" s="138" t="s">
        <v>105</v>
      </c>
      <c r="O14" s="316"/>
    </row>
    <row r="15" spans="1:25" s="216" customFormat="1" ht="15.5" x14ac:dyDescent="0.35">
      <c r="A15" s="239">
        <v>44581</v>
      </c>
      <c r="B15" s="110" t="s">
        <v>31</v>
      </c>
      <c r="C15" s="59">
        <v>250</v>
      </c>
      <c r="D15" s="120"/>
      <c r="E15" s="59"/>
      <c r="F15" s="136">
        <v>250</v>
      </c>
      <c r="G15" s="213">
        <v>611</v>
      </c>
      <c r="H15" s="62">
        <v>4200</v>
      </c>
      <c r="I15" s="62">
        <v>61111</v>
      </c>
      <c r="J15" s="214"/>
      <c r="K15" s="137" t="s">
        <v>128</v>
      </c>
      <c r="L15" s="231" t="s">
        <v>144</v>
      </c>
      <c r="M15" s="138" t="s">
        <v>104</v>
      </c>
      <c r="N15" s="138" t="s">
        <v>105</v>
      </c>
      <c r="O15" s="316"/>
    </row>
    <row r="16" spans="1:25" ht="15.5" x14ac:dyDescent="0.35">
      <c r="A16" s="109">
        <v>44584</v>
      </c>
      <c r="B16" s="110" t="s">
        <v>31</v>
      </c>
      <c r="C16" s="119">
        <v>500</v>
      </c>
      <c r="D16" s="120"/>
      <c r="E16" s="119"/>
      <c r="F16" s="136">
        <v>500</v>
      </c>
      <c r="G16" s="213">
        <v>611</v>
      </c>
      <c r="H16" s="213">
        <v>4200</v>
      </c>
      <c r="I16" s="62">
        <v>61106</v>
      </c>
      <c r="J16" s="137"/>
      <c r="K16" s="137" t="s">
        <v>128</v>
      </c>
      <c r="L16" s="231" t="s">
        <v>145</v>
      </c>
      <c r="M16" s="61" t="s">
        <v>143</v>
      </c>
      <c r="N16" s="138" t="s">
        <v>105</v>
      </c>
      <c r="O16" s="316"/>
    </row>
    <row r="17" spans="1:15" ht="15.5" x14ac:dyDescent="0.35">
      <c r="A17" s="109">
        <v>44586</v>
      </c>
      <c r="B17" s="110" t="s">
        <v>31</v>
      </c>
      <c r="C17" s="119">
        <v>250</v>
      </c>
      <c r="D17" s="120"/>
      <c r="E17" s="119"/>
      <c r="F17" s="136">
        <v>250</v>
      </c>
      <c r="G17" s="213">
        <v>611</v>
      </c>
      <c r="H17" s="213">
        <v>4200</v>
      </c>
      <c r="I17" s="62">
        <v>61106</v>
      </c>
      <c r="J17" s="137"/>
      <c r="K17" s="137" t="s">
        <v>128</v>
      </c>
      <c r="L17" s="63" t="s">
        <v>146</v>
      </c>
      <c r="M17" s="61" t="s">
        <v>104</v>
      </c>
      <c r="N17" s="138" t="s">
        <v>105</v>
      </c>
      <c r="O17" s="316"/>
    </row>
    <row r="18" spans="1:15" ht="15.5" x14ac:dyDescent="0.35">
      <c r="A18" s="109">
        <v>44588</v>
      </c>
      <c r="B18" s="110" t="s">
        <v>31</v>
      </c>
      <c r="C18" s="119">
        <v>500</v>
      </c>
      <c r="D18" s="120"/>
      <c r="E18" s="119"/>
      <c r="F18" s="136">
        <v>500</v>
      </c>
      <c r="G18" s="62">
        <v>595</v>
      </c>
      <c r="H18" s="62">
        <v>4200</v>
      </c>
      <c r="I18" s="62">
        <v>59510</v>
      </c>
      <c r="J18" s="137"/>
      <c r="K18" s="137" t="s">
        <v>128</v>
      </c>
      <c r="L18" s="231" t="s">
        <v>142</v>
      </c>
      <c r="M18" s="61" t="s">
        <v>143</v>
      </c>
      <c r="N18" s="138" t="s">
        <v>105</v>
      </c>
      <c r="O18" s="316"/>
    </row>
    <row r="19" spans="1:15" ht="15.5" x14ac:dyDescent="0.35">
      <c r="A19" s="109">
        <v>44588</v>
      </c>
      <c r="B19" s="110" t="s">
        <v>31</v>
      </c>
      <c r="C19" s="119">
        <v>28.89</v>
      </c>
      <c r="D19" s="120"/>
      <c r="E19" s="119"/>
      <c r="F19" s="136">
        <v>28.89</v>
      </c>
      <c r="G19" s="62">
        <v>611</v>
      </c>
      <c r="H19" s="62">
        <v>4200</v>
      </c>
      <c r="I19" s="62">
        <v>61117</v>
      </c>
      <c r="J19" s="137"/>
      <c r="K19" s="137" t="s">
        <v>128</v>
      </c>
      <c r="L19" s="63" t="s">
        <v>147</v>
      </c>
      <c r="M19" s="61" t="s">
        <v>148</v>
      </c>
      <c r="N19" s="138" t="s">
        <v>105</v>
      </c>
      <c r="O19" s="316"/>
    </row>
    <row r="20" spans="1:15" ht="15.5" x14ac:dyDescent="0.35">
      <c r="A20" s="109">
        <v>44589</v>
      </c>
      <c r="B20" s="110" t="s">
        <v>31</v>
      </c>
      <c r="C20" s="119">
        <v>250</v>
      </c>
      <c r="D20" s="120"/>
      <c r="E20" s="119"/>
      <c r="F20" s="136">
        <v>250</v>
      </c>
      <c r="G20" s="62">
        <v>611</v>
      </c>
      <c r="H20" s="62">
        <v>4200</v>
      </c>
      <c r="I20" s="62">
        <v>61106</v>
      </c>
      <c r="J20" s="137"/>
      <c r="K20" s="137" t="s">
        <v>128</v>
      </c>
      <c r="L20" s="63" t="s">
        <v>149</v>
      </c>
      <c r="M20" s="61" t="s">
        <v>104</v>
      </c>
      <c r="N20" s="138" t="s">
        <v>105</v>
      </c>
      <c r="O20" s="316"/>
    </row>
    <row r="21" spans="1:15" ht="15.5" x14ac:dyDescent="0.35">
      <c r="A21" s="109">
        <v>44589</v>
      </c>
      <c r="B21" s="110" t="s">
        <v>31</v>
      </c>
      <c r="C21" s="119">
        <v>500</v>
      </c>
      <c r="D21" s="120"/>
      <c r="E21" s="119"/>
      <c r="F21" s="136">
        <v>500</v>
      </c>
      <c r="G21" s="62">
        <v>611</v>
      </c>
      <c r="H21" s="62">
        <v>4200</v>
      </c>
      <c r="I21" s="62">
        <v>61106</v>
      </c>
      <c r="J21" s="137"/>
      <c r="K21" s="137" t="s">
        <v>128</v>
      </c>
      <c r="L21" s="231" t="s">
        <v>145</v>
      </c>
      <c r="M21" s="138" t="s">
        <v>143</v>
      </c>
      <c r="N21" s="138" t="s">
        <v>105</v>
      </c>
      <c r="O21" s="316"/>
    </row>
    <row r="22" spans="1:15" ht="15.5" x14ac:dyDescent="0.35">
      <c r="A22" s="109">
        <v>44593</v>
      </c>
      <c r="B22" s="110" t="s">
        <v>31</v>
      </c>
      <c r="C22" s="119">
        <v>500</v>
      </c>
      <c r="D22" s="120"/>
      <c r="E22" s="119"/>
      <c r="F22" s="136">
        <v>500</v>
      </c>
      <c r="G22" s="62">
        <v>611</v>
      </c>
      <c r="H22" s="62">
        <v>4200</v>
      </c>
      <c r="I22" s="62">
        <v>61106</v>
      </c>
      <c r="J22" s="137"/>
      <c r="K22" s="137" t="s">
        <v>128</v>
      </c>
      <c r="L22" s="231" t="s">
        <v>145</v>
      </c>
      <c r="M22" s="138" t="s">
        <v>143</v>
      </c>
      <c r="N22" s="138" t="s">
        <v>105</v>
      </c>
      <c r="O22" s="316"/>
    </row>
    <row r="23" spans="1:15" ht="15.5" x14ac:dyDescent="0.35">
      <c r="A23" s="109">
        <v>44593</v>
      </c>
      <c r="B23" s="110" t="s">
        <v>31</v>
      </c>
      <c r="C23" s="119">
        <v>152.31</v>
      </c>
      <c r="D23" s="120"/>
      <c r="E23" s="119"/>
      <c r="F23" s="119">
        <v>152.31</v>
      </c>
      <c r="G23" s="62">
        <v>611</v>
      </c>
      <c r="H23" s="62">
        <v>4200</v>
      </c>
      <c r="I23" s="62">
        <v>61106</v>
      </c>
      <c r="J23" s="137"/>
      <c r="K23" s="137" t="s">
        <v>128</v>
      </c>
      <c r="L23" s="231" t="s">
        <v>150</v>
      </c>
      <c r="M23" s="61" t="s">
        <v>104</v>
      </c>
      <c r="N23" s="138" t="s">
        <v>105</v>
      </c>
      <c r="O23" s="316"/>
    </row>
    <row r="24" spans="1:15" ht="15.5" x14ac:dyDescent="0.35">
      <c r="A24" s="109">
        <v>44594</v>
      </c>
      <c r="B24" s="110" t="s">
        <v>31</v>
      </c>
      <c r="C24" s="119">
        <v>1.1100000000000001</v>
      </c>
      <c r="D24" s="120"/>
      <c r="E24" s="119"/>
      <c r="F24" s="136">
        <v>1.1100000000000001</v>
      </c>
      <c r="G24" s="62">
        <v>611</v>
      </c>
      <c r="H24" s="62">
        <v>4200</v>
      </c>
      <c r="I24" s="62">
        <v>61117</v>
      </c>
      <c r="J24" s="137"/>
      <c r="K24" s="137" t="s">
        <v>128</v>
      </c>
      <c r="L24" s="231" t="s">
        <v>151</v>
      </c>
      <c r="M24" s="138" t="s">
        <v>148</v>
      </c>
      <c r="N24" s="138" t="s">
        <v>105</v>
      </c>
      <c r="O24" s="316"/>
    </row>
    <row r="25" spans="1:15" ht="15.5" x14ac:dyDescent="0.35">
      <c r="A25" s="109">
        <v>44597</v>
      </c>
      <c r="B25" s="110" t="s">
        <v>31</v>
      </c>
      <c r="C25" s="119">
        <v>250</v>
      </c>
      <c r="D25" s="120"/>
      <c r="E25" s="119"/>
      <c r="F25" s="136">
        <v>250</v>
      </c>
      <c r="G25" s="62">
        <v>611</v>
      </c>
      <c r="H25" s="62">
        <v>4200</v>
      </c>
      <c r="I25" s="62">
        <v>61106</v>
      </c>
      <c r="J25" s="137"/>
      <c r="K25" s="137" t="s">
        <v>128</v>
      </c>
      <c r="L25" s="231" t="s">
        <v>152</v>
      </c>
      <c r="M25" s="138" t="s">
        <v>104</v>
      </c>
      <c r="N25" s="138" t="s">
        <v>105</v>
      </c>
      <c r="O25" s="316"/>
    </row>
    <row r="26" spans="1:15" ht="15.5" x14ac:dyDescent="0.35">
      <c r="A26" s="109">
        <v>44598</v>
      </c>
      <c r="B26" s="110" t="s">
        <v>31</v>
      </c>
      <c r="C26" s="119">
        <v>500</v>
      </c>
      <c r="D26" s="120"/>
      <c r="E26" s="119"/>
      <c r="F26" s="136">
        <v>500</v>
      </c>
      <c r="G26" s="62">
        <v>611</v>
      </c>
      <c r="H26" s="62">
        <v>4200</v>
      </c>
      <c r="I26" s="62">
        <v>61106</v>
      </c>
      <c r="J26" s="137"/>
      <c r="K26" s="137" t="s">
        <v>128</v>
      </c>
      <c r="L26" s="231" t="s">
        <v>145</v>
      </c>
      <c r="M26" s="138" t="s">
        <v>143</v>
      </c>
      <c r="N26" s="138" t="s">
        <v>105</v>
      </c>
      <c r="O26" s="316"/>
    </row>
    <row r="27" spans="1:15" ht="15.5" x14ac:dyDescent="0.35">
      <c r="A27" s="109">
        <v>44598</v>
      </c>
      <c r="B27" s="110" t="s">
        <v>31</v>
      </c>
      <c r="C27" s="119">
        <v>500</v>
      </c>
      <c r="D27" s="120"/>
      <c r="E27" s="119"/>
      <c r="F27" s="136">
        <v>500</v>
      </c>
      <c r="G27" s="62">
        <v>595</v>
      </c>
      <c r="H27" s="62">
        <v>4200</v>
      </c>
      <c r="I27" s="62">
        <v>59510</v>
      </c>
      <c r="J27" s="137"/>
      <c r="K27" s="137" t="s">
        <v>128</v>
      </c>
      <c r="L27" s="231" t="s">
        <v>142</v>
      </c>
      <c r="M27" s="138" t="s">
        <v>143</v>
      </c>
      <c r="N27" s="138" t="s">
        <v>105</v>
      </c>
      <c r="O27" s="316"/>
    </row>
    <row r="28" spans="1:15" ht="15.5" x14ac:dyDescent="0.35">
      <c r="A28" s="109">
        <v>44601</v>
      </c>
      <c r="B28" s="110" t="s">
        <v>31</v>
      </c>
      <c r="C28" s="119">
        <v>250</v>
      </c>
      <c r="D28" s="120"/>
      <c r="E28" s="119"/>
      <c r="F28" s="136">
        <v>250</v>
      </c>
      <c r="G28" s="62">
        <v>611</v>
      </c>
      <c r="H28" s="62">
        <v>4200</v>
      </c>
      <c r="I28" s="62">
        <v>61106</v>
      </c>
      <c r="J28" s="137"/>
      <c r="K28" s="137" t="s">
        <v>128</v>
      </c>
      <c r="L28" s="231" t="s">
        <v>153</v>
      </c>
      <c r="M28" s="138" t="s">
        <v>104</v>
      </c>
      <c r="N28" s="138" t="s">
        <v>105</v>
      </c>
      <c r="O28" s="316"/>
    </row>
    <row r="30" spans="1:15" ht="20.149999999999999" customHeight="1" thickBot="1" x14ac:dyDescent="0.35">
      <c r="A30" s="394" t="s">
        <v>34</v>
      </c>
      <c r="B30" s="395"/>
      <c r="C30" s="122">
        <f>SUM(C12:C28)</f>
        <v>5276.6</v>
      </c>
      <c r="D30" s="122">
        <f>SUM(D12:D28)</f>
        <v>29</v>
      </c>
      <c r="E30" s="122"/>
      <c r="F30" s="122">
        <f>SUM(F12:F28)</f>
        <v>5247.6</v>
      </c>
      <c r="G30" s="125"/>
      <c r="H30" s="125"/>
      <c r="I30" s="125"/>
      <c r="J30" s="233"/>
      <c r="K30" s="233"/>
      <c r="L30" s="234"/>
      <c r="M30" s="235"/>
      <c r="N30" s="236"/>
    </row>
    <row r="32" spans="1:15" ht="13" x14ac:dyDescent="0.3">
      <c r="B32" s="392" t="s">
        <v>35</v>
      </c>
      <c r="C32" s="393"/>
    </row>
    <row r="33" spans="2:9" x14ac:dyDescent="0.25">
      <c r="B33" s="131" t="s">
        <v>36</v>
      </c>
      <c r="C33" s="132" t="s">
        <v>37</v>
      </c>
    </row>
    <row r="34" spans="2:9" x14ac:dyDescent="0.25">
      <c r="B34" s="131" t="s">
        <v>31</v>
      </c>
      <c r="C34" s="132" t="s">
        <v>38</v>
      </c>
    </row>
    <row r="35" spans="2:9" x14ac:dyDescent="0.25">
      <c r="B35" s="131" t="s">
        <v>39</v>
      </c>
      <c r="C35" s="132" t="s">
        <v>40</v>
      </c>
    </row>
    <row r="36" spans="2:9" x14ac:dyDescent="0.25">
      <c r="B36" s="131" t="s">
        <v>99</v>
      </c>
      <c r="C36" s="132" t="s">
        <v>100</v>
      </c>
      <c r="F36" s="56"/>
    </row>
    <row r="37" spans="2:9" x14ac:dyDescent="0.25">
      <c r="B37" s="105" t="s">
        <v>33</v>
      </c>
      <c r="C37" s="133" t="s">
        <v>41</v>
      </c>
    </row>
    <row r="42" spans="2:9" x14ac:dyDescent="0.25">
      <c r="E42" s="56"/>
    </row>
    <row r="46" spans="2:9" x14ac:dyDescent="0.25">
      <c r="I46" s="316"/>
    </row>
  </sheetData>
  <mergeCells count="6">
    <mergeCell ref="A30:B30"/>
    <mergeCell ref="B32:C32"/>
    <mergeCell ref="B1:E1"/>
    <mergeCell ref="B3:E3"/>
    <mergeCell ref="G8:J8"/>
    <mergeCell ref="G9:J9"/>
  </mergeCells>
  <conditionalFormatting sqref="J15 J12:K14 K15:K28 J17:J28">
    <cfRule type="expression" priority="151" stopIfTrue="1">
      <formula>AND(SUM($O12:$S12)&gt;0,NOT(ISBLANK(J12)))</formula>
    </cfRule>
    <cfRule type="expression" dxfId="449" priority="152" stopIfTrue="1">
      <formula>SUM($O12:$S12)&gt;0</formula>
    </cfRule>
  </conditionalFormatting>
  <conditionalFormatting sqref="B1:E1 B3:E3 C12:C28">
    <cfRule type="expression" dxfId="448" priority="153" stopIfTrue="1">
      <formula>ISBLANK(B1)</formula>
    </cfRule>
  </conditionalFormatting>
  <conditionalFormatting sqref="B12:B28">
    <cfRule type="expression" dxfId="447" priority="154" stopIfTrue="1">
      <formula>AND(NOT(ISBLANK(C12)),ISBLANK(B12))</formula>
    </cfRule>
  </conditionalFormatting>
  <conditionalFormatting sqref="A12:A28">
    <cfRule type="expression" dxfId="446" priority="155" stopIfTrue="1">
      <formula>AND(NOT(ISBLANK(C12)),ISBLANK(A12))</formula>
    </cfRule>
  </conditionalFormatting>
  <conditionalFormatting sqref="E12:E28">
    <cfRule type="expression" dxfId="445" priority="156" stopIfTrue="1">
      <formula>AND(NOT(ISBLANK(C12)),ISBLANK(E12),B12="S")</formula>
    </cfRule>
  </conditionalFormatting>
  <conditionalFormatting sqref="C5">
    <cfRule type="expression" dxfId="444" priority="150" stopIfTrue="1">
      <formula>ISBLANK(C5)</formula>
    </cfRule>
  </conditionalFormatting>
  <conditionalFormatting sqref="M14:N14 L19:M19 N22:N23 N25:N26">
    <cfRule type="expression" dxfId="443" priority="157" stopIfTrue="1">
      <formula>AND(NOT(ISBLANK($C13)),ISBLANK(L14))</formula>
    </cfRule>
  </conditionalFormatting>
  <conditionalFormatting sqref="L17:M17 L19:L20 M18:M28 M16">
    <cfRule type="expression" dxfId="442" priority="158" stopIfTrue="1">
      <formula>AND(NOT(ISBLANK(#REF!)),ISBLANK(L16))</formula>
    </cfRule>
  </conditionalFormatting>
  <conditionalFormatting sqref="L12:N13 M14:N14">
    <cfRule type="expression" dxfId="441" priority="149" stopIfTrue="1">
      <formula>AND(NOT(ISBLANK(#REF!)),ISBLANK(L12))</formula>
    </cfRule>
  </conditionalFormatting>
  <conditionalFormatting sqref="J12:K12">
    <cfRule type="expression" priority="159" stopIfTrue="1">
      <formula>AND(SUM(#REF!)&gt;0,NOT(ISBLANK(J12)))</formula>
    </cfRule>
    <cfRule type="expression" dxfId="440" priority="160" stopIfTrue="1">
      <formula>SUM(#REF!)&gt;0</formula>
    </cfRule>
  </conditionalFormatting>
  <conditionalFormatting sqref="J13:K14 J19:K20 J16:J18 K15:K18">
    <cfRule type="expression" priority="161" stopIfTrue="1">
      <formula>AND(SUM(#REF!)&gt;0,NOT(ISBLANK(J13)))</formula>
    </cfRule>
    <cfRule type="expression" dxfId="439" priority="162" stopIfTrue="1">
      <formula>SUM(#REF!)&gt;0</formula>
    </cfRule>
  </conditionalFormatting>
  <conditionalFormatting sqref="M16">
    <cfRule type="expression" dxfId="438" priority="163" stopIfTrue="1">
      <formula>AND(NOT(ISBLANK($C15)),ISBLANK(M16))</formula>
    </cfRule>
  </conditionalFormatting>
  <conditionalFormatting sqref="L17:M17">
    <cfRule type="expression" dxfId="437" priority="164" stopIfTrue="1">
      <formula>AND(NOT(ISBLANK($C16)),ISBLANK(L17))</formula>
    </cfRule>
  </conditionalFormatting>
  <conditionalFormatting sqref="M18">
    <cfRule type="expression" dxfId="436" priority="165" stopIfTrue="1">
      <formula>AND(NOT(ISBLANK($C17)),ISBLANK(M18))</formula>
    </cfRule>
  </conditionalFormatting>
  <conditionalFormatting sqref="L20:M20">
    <cfRule type="expression" dxfId="435" priority="166" stopIfTrue="1">
      <formula>AND(NOT(ISBLANK($C19)),ISBLANK(L20))</formula>
    </cfRule>
  </conditionalFormatting>
  <conditionalFormatting sqref="M23 N25:N27">
    <cfRule type="expression" dxfId="434" priority="167" stopIfTrue="1">
      <formula>AND(NOT(ISBLANK($C21)),ISBLANK(M23))</formula>
    </cfRule>
  </conditionalFormatting>
  <conditionalFormatting sqref="M21">
    <cfRule type="expression" dxfId="433" priority="168" stopIfTrue="1">
      <formula>AND(NOT(ISBLANK($C22)),ISBLANK(M21))</formula>
    </cfRule>
  </conditionalFormatting>
  <conditionalFormatting sqref="L13:N13">
    <cfRule type="expression" dxfId="432" priority="169" stopIfTrue="1">
      <formula>AND(NOT(ISBLANK(#REF!)),ISBLANK(L13))</formula>
    </cfRule>
  </conditionalFormatting>
  <conditionalFormatting sqref="L12:N12">
    <cfRule type="expression" dxfId="431" priority="170" stopIfTrue="1">
      <formula>AND(NOT(ISBLANK(#REF!)),ISBLANK(L12))</formula>
    </cfRule>
  </conditionalFormatting>
  <conditionalFormatting sqref="K13">
    <cfRule type="expression" priority="147" stopIfTrue="1">
      <formula>AND(SUM(#REF!)&gt;0,NOT(ISBLANK(K13)))</formula>
    </cfRule>
    <cfRule type="expression" dxfId="430" priority="148" stopIfTrue="1">
      <formula>SUM(#REF!)&gt;0</formula>
    </cfRule>
  </conditionalFormatting>
  <conditionalFormatting sqref="N13">
    <cfRule type="expression" dxfId="429" priority="146" stopIfTrue="1">
      <formula>AND(NOT(ISBLANK(#REF!)),ISBLANK(N13))</formula>
    </cfRule>
  </conditionalFormatting>
  <conditionalFormatting sqref="K14">
    <cfRule type="expression" priority="144" stopIfTrue="1">
      <formula>AND(SUM(#REF!)&gt;0,NOT(ISBLANK(K14)))</formula>
    </cfRule>
    <cfRule type="expression" dxfId="428" priority="145" stopIfTrue="1">
      <formula>SUM(#REF!)&gt;0</formula>
    </cfRule>
  </conditionalFormatting>
  <conditionalFormatting sqref="N14">
    <cfRule type="expression" dxfId="427" priority="143" stopIfTrue="1">
      <formula>AND(NOT(ISBLANK(#REF!)),ISBLANK(N14))</formula>
    </cfRule>
  </conditionalFormatting>
  <conditionalFormatting sqref="N14">
    <cfRule type="expression" dxfId="426" priority="142" stopIfTrue="1">
      <formula>AND(NOT(ISBLANK(#REF!)),ISBLANK(N14))</formula>
    </cfRule>
  </conditionalFormatting>
  <conditionalFormatting sqref="K15">
    <cfRule type="expression" priority="140" stopIfTrue="1">
      <formula>AND(SUM(#REF!)&gt;0,NOT(ISBLANK(K15)))</formula>
    </cfRule>
    <cfRule type="expression" dxfId="425" priority="141" stopIfTrue="1">
      <formula>SUM(#REF!)&gt;0</formula>
    </cfRule>
  </conditionalFormatting>
  <conditionalFormatting sqref="L15">
    <cfRule type="expression" dxfId="424" priority="139" stopIfTrue="1">
      <formula>AND(NOT(ISBLANK($C14)),ISBLANK(L15))</formula>
    </cfRule>
  </conditionalFormatting>
  <conditionalFormatting sqref="L15">
    <cfRule type="expression" dxfId="423" priority="138" stopIfTrue="1">
      <formula>AND(NOT(ISBLANK(#REF!)),ISBLANK(L15))</formula>
    </cfRule>
  </conditionalFormatting>
  <conditionalFormatting sqref="L15">
    <cfRule type="expression" dxfId="422" priority="137" stopIfTrue="1">
      <formula>AND(NOT(ISBLANK(#REF!)),ISBLANK(L15))</formula>
    </cfRule>
  </conditionalFormatting>
  <conditionalFormatting sqref="M15">
    <cfRule type="expression" dxfId="421" priority="136" stopIfTrue="1">
      <formula>AND(NOT(ISBLANK($C14)),ISBLANK(M15))</formula>
    </cfRule>
  </conditionalFormatting>
  <conditionalFormatting sqref="M15">
    <cfRule type="expression" dxfId="420" priority="135" stopIfTrue="1">
      <formula>AND(NOT(ISBLANK(#REF!)),ISBLANK(M15))</formula>
    </cfRule>
  </conditionalFormatting>
  <conditionalFormatting sqref="K16">
    <cfRule type="expression" priority="133" stopIfTrue="1">
      <formula>AND(SUM(#REF!)&gt;0,NOT(ISBLANK(K16)))</formula>
    </cfRule>
    <cfRule type="expression" dxfId="419" priority="134" stopIfTrue="1">
      <formula>SUM(#REF!)&gt;0</formula>
    </cfRule>
  </conditionalFormatting>
  <conditionalFormatting sqref="K17">
    <cfRule type="expression" priority="131" stopIfTrue="1">
      <formula>AND(SUM(#REF!)&gt;0,NOT(ISBLANK(K17)))</formula>
    </cfRule>
    <cfRule type="expression" dxfId="418" priority="132" stopIfTrue="1">
      <formula>SUM(#REF!)&gt;0</formula>
    </cfRule>
  </conditionalFormatting>
  <conditionalFormatting sqref="K18">
    <cfRule type="expression" priority="129" stopIfTrue="1">
      <formula>AND(SUM(#REF!)&gt;0,NOT(ISBLANK(K18)))</formula>
    </cfRule>
    <cfRule type="expression" dxfId="417" priority="130" stopIfTrue="1">
      <formula>SUM(#REF!)&gt;0</formula>
    </cfRule>
  </conditionalFormatting>
  <conditionalFormatting sqref="K19">
    <cfRule type="expression" priority="127" stopIfTrue="1">
      <formula>AND(SUM(#REF!)&gt;0,NOT(ISBLANK(K19)))</formula>
    </cfRule>
    <cfRule type="expression" dxfId="416" priority="128" stopIfTrue="1">
      <formula>SUM(#REF!)&gt;0</formula>
    </cfRule>
  </conditionalFormatting>
  <conditionalFormatting sqref="M19">
    <cfRule type="expression" dxfId="415" priority="126" stopIfTrue="1">
      <formula>AND(NOT(ISBLANK($C18)),ISBLANK(M19))</formula>
    </cfRule>
  </conditionalFormatting>
  <conditionalFormatting sqref="L19">
    <cfRule type="expression" dxfId="414" priority="125" stopIfTrue="1">
      <formula>AND(NOT(ISBLANK($C18)),ISBLANK(L19))</formula>
    </cfRule>
  </conditionalFormatting>
  <conditionalFormatting sqref="K20">
    <cfRule type="expression" priority="123" stopIfTrue="1">
      <formula>AND(SUM(#REF!)&gt;0,NOT(ISBLANK(K20)))</formula>
    </cfRule>
    <cfRule type="expression" dxfId="413" priority="124" stopIfTrue="1">
      <formula>SUM(#REF!)&gt;0</formula>
    </cfRule>
  </conditionalFormatting>
  <conditionalFormatting sqref="L20">
    <cfRule type="expression" dxfId="412" priority="122" stopIfTrue="1">
      <formula>AND(NOT(ISBLANK($C19)),ISBLANK(L20))</formula>
    </cfRule>
  </conditionalFormatting>
  <conditionalFormatting sqref="L20">
    <cfRule type="expression" dxfId="411" priority="121" stopIfTrue="1">
      <formula>AND(NOT(ISBLANK($C19)),ISBLANK(L20))</formula>
    </cfRule>
  </conditionalFormatting>
  <conditionalFormatting sqref="M20">
    <cfRule type="expression" dxfId="410" priority="120" stopIfTrue="1">
      <formula>AND(NOT(ISBLANK($C19)),ISBLANK(M20))</formula>
    </cfRule>
  </conditionalFormatting>
  <conditionalFormatting sqref="M20">
    <cfRule type="expression" dxfId="409" priority="119" stopIfTrue="1">
      <formula>AND(NOT(ISBLANK($C19)),ISBLANK(M20))</formula>
    </cfRule>
  </conditionalFormatting>
  <conditionalFormatting sqref="K21">
    <cfRule type="expression" priority="117" stopIfTrue="1">
      <formula>AND(SUM(#REF!)&gt;0,NOT(ISBLANK(K21)))</formula>
    </cfRule>
    <cfRule type="expression" dxfId="408" priority="118" stopIfTrue="1">
      <formula>SUM(#REF!)&gt;0</formula>
    </cfRule>
  </conditionalFormatting>
  <conditionalFormatting sqref="K21">
    <cfRule type="expression" priority="115" stopIfTrue="1">
      <formula>AND(SUM(#REF!)&gt;0,NOT(ISBLANK(K21)))</formula>
    </cfRule>
    <cfRule type="expression" dxfId="407" priority="116" stopIfTrue="1">
      <formula>SUM(#REF!)&gt;0</formula>
    </cfRule>
  </conditionalFormatting>
  <conditionalFormatting sqref="K22:K28">
    <cfRule type="expression" priority="113" stopIfTrue="1">
      <formula>AND(SUM(#REF!)&gt;0,NOT(ISBLANK(K22)))</formula>
    </cfRule>
    <cfRule type="expression" dxfId="406" priority="114" stopIfTrue="1">
      <formula>SUM(#REF!)&gt;0</formula>
    </cfRule>
  </conditionalFormatting>
  <conditionalFormatting sqref="K22:K28">
    <cfRule type="expression" priority="111" stopIfTrue="1">
      <formula>AND(SUM(#REF!)&gt;0,NOT(ISBLANK(K22)))</formula>
    </cfRule>
    <cfRule type="expression" dxfId="405" priority="112" stopIfTrue="1">
      <formula>SUM(#REF!)&gt;0</formula>
    </cfRule>
  </conditionalFormatting>
  <conditionalFormatting sqref="K23">
    <cfRule type="expression" priority="109" stopIfTrue="1">
      <formula>AND(SUM(#REF!)&gt;0,NOT(ISBLANK(K23)))</formula>
    </cfRule>
    <cfRule type="expression" dxfId="404" priority="110" stopIfTrue="1">
      <formula>SUM(#REF!)&gt;0</formula>
    </cfRule>
  </conditionalFormatting>
  <conditionalFormatting sqref="K23">
    <cfRule type="expression" priority="107" stopIfTrue="1">
      <formula>AND(SUM(#REF!)&gt;0,NOT(ISBLANK(K23)))</formula>
    </cfRule>
    <cfRule type="expression" dxfId="403" priority="108" stopIfTrue="1">
      <formula>SUM(#REF!)&gt;0</formula>
    </cfRule>
  </conditionalFormatting>
  <conditionalFormatting sqref="L23">
    <cfRule type="expression" dxfId="402" priority="105" stopIfTrue="1">
      <formula>AND(NOT(ISBLANK(#REF!)),ISBLANK(L23))</formula>
    </cfRule>
  </conditionalFormatting>
  <conditionalFormatting sqref="L23">
    <cfRule type="expression" dxfId="401" priority="106" stopIfTrue="1">
      <formula>AND(NOT(ISBLANK(#REF!)),ISBLANK(L23))</formula>
    </cfRule>
  </conditionalFormatting>
  <conditionalFormatting sqref="M23">
    <cfRule type="expression" dxfId="400" priority="104" stopIfTrue="1">
      <formula>AND(NOT(ISBLANK($C22)),ISBLANK(M23))</formula>
    </cfRule>
  </conditionalFormatting>
  <conditionalFormatting sqref="M23">
    <cfRule type="expression" dxfId="399" priority="103" stopIfTrue="1">
      <formula>AND(NOT(ISBLANK($C22)),ISBLANK(M23))</formula>
    </cfRule>
  </conditionalFormatting>
  <conditionalFormatting sqref="M23">
    <cfRule type="expression" dxfId="398" priority="102" stopIfTrue="1">
      <formula>AND(NOT(ISBLANK($C22)),ISBLANK(M23))</formula>
    </cfRule>
  </conditionalFormatting>
  <conditionalFormatting sqref="L23:L25 L28">
    <cfRule type="expression" dxfId="397" priority="100" stopIfTrue="1">
      <formula>AND(NOT(ISBLANK(#REF!)),ISBLANK(L23))</formula>
    </cfRule>
  </conditionalFormatting>
  <conditionalFormatting sqref="L23:L25 L28">
    <cfRule type="expression" dxfId="396" priority="101" stopIfTrue="1">
      <formula>AND(NOT(ISBLANK(#REF!)),ISBLANK(L23))</formula>
    </cfRule>
  </conditionalFormatting>
  <conditionalFormatting sqref="J23:K23">
    <cfRule type="expression" priority="171" stopIfTrue="1">
      <formula>AND(SUM(#REF!)&gt;0,NOT(ISBLANK(J23)))</formula>
    </cfRule>
    <cfRule type="expression" dxfId="395" priority="172" stopIfTrue="1">
      <formula>SUM(#REF!)&gt;0</formula>
    </cfRule>
  </conditionalFormatting>
  <conditionalFormatting sqref="J21:K21 K22:K28">
    <cfRule type="expression" priority="173" stopIfTrue="1">
      <formula>AND(SUM(#REF!)&gt;0,NOT(ISBLANK(J21)))</formula>
    </cfRule>
    <cfRule type="expression" dxfId="394" priority="174" stopIfTrue="1">
      <formula>SUM(#REF!)&gt;0</formula>
    </cfRule>
  </conditionalFormatting>
  <conditionalFormatting sqref="M22:M28">
    <cfRule type="expression" dxfId="393" priority="175" stopIfTrue="1">
      <formula>AND(NOT(ISBLANK(#REF!)),ISBLANK(M22))</formula>
    </cfRule>
  </conditionalFormatting>
  <conditionalFormatting sqref="J22:K28">
    <cfRule type="expression" priority="176" stopIfTrue="1">
      <formula>AND(SUM(#REF!)&gt;0,NOT(ISBLANK(J22)))</formula>
    </cfRule>
    <cfRule type="expression" dxfId="392" priority="177" stopIfTrue="1">
      <formula>SUM(#REF!)&gt;0</formula>
    </cfRule>
  </conditionalFormatting>
  <conditionalFormatting sqref="F12">
    <cfRule type="expression" dxfId="391" priority="99" stopIfTrue="1">
      <formula>ISBLANK(F12)</formula>
    </cfRule>
  </conditionalFormatting>
  <conditionalFormatting sqref="N14">
    <cfRule type="expression" dxfId="390" priority="98" stopIfTrue="1">
      <formula>AND(NOT(ISBLANK(#REF!)),ISBLANK(N14))</formula>
    </cfRule>
  </conditionalFormatting>
  <conditionalFormatting sqref="N15">
    <cfRule type="expression" dxfId="389" priority="97" stopIfTrue="1">
      <formula>AND(NOT(ISBLANK($C14)),ISBLANK(N15))</formula>
    </cfRule>
  </conditionalFormatting>
  <conditionalFormatting sqref="N15">
    <cfRule type="expression" dxfId="388" priority="96" stopIfTrue="1">
      <formula>AND(NOT(ISBLANK(#REF!)),ISBLANK(N15))</formula>
    </cfRule>
  </conditionalFormatting>
  <conditionalFormatting sqref="N15">
    <cfRule type="expression" dxfId="387" priority="95" stopIfTrue="1">
      <formula>AND(NOT(ISBLANK(#REF!)),ISBLANK(N15))</formula>
    </cfRule>
  </conditionalFormatting>
  <conditionalFormatting sqref="N15">
    <cfRule type="expression" dxfId="386" priority="94" stopIfTrue="1">
      <formula>AND(NOT(ISBLANK(#REF!)),ISBLANK(N15))</formula>
    </cfRule>
  </conditionalFormatting>
  <conditionalFormatting sqref="N15">
    <cfRule type="expression" dxfId="385" priority="93" stopIfTrue="1">
      <formula>AND(NOT(ISBLANK(#REF!)),ISBLANK(N15))</formula>
    </cfRule>
  </conditionalFormatting>
  <conditionalFormatting sqref="N16">
    <cfRule type="expression" dxfId="384" priority="92" stopIfTrue="1">
      <formula>AND(NOT(ISBLANK($C15)),ISBLANK(N16))</formula>
    </cfRule>
  </conditionalFormatting>
  <conditionalFormatting sqref="N16">
    <cfRule type="expression" dxfId="383" priority="91" stopIfTrue="1">
      <formula>AND(NOT(ISBLANK(#REF!)),ISBLANK(N16))</formula>
    </cfRule>
  </conditionalFormatting>
  <conditionalFormatting sqref="N16">
    <cfRule type="expression" dxfId="382" priority="90" stopIfTrue="1">
      <formula>AND(NOT(ISBLANK(#REF!)),ISBLANK(N16))</formula>
    </cfRule>
  </conditionalFormatting>
  <conditionalFormatting sqref="N16">
    <cfRule type="expression" dxfId="381" priority="89" stopIfTrue="1">
      <formula>AND(NOT(ISBLANK(#REF!)),ISBLANK(N16))</formula>
    </cfRule>
  </conditionalFormatting>
  <conditionalFormatting sqref="N16">
    <cfRule type="expression" dxfId="380" priority="88" stopIfTrue="1">
      <formula>AND(NOT(ISBLANK(#REF!)),ISBLANK(N16))</formula>
    </cfRule>
  </conditionalFormatting>
  <conditionalFormatting sqref="N17">
    <cfRule type="expression" dxfId="379" priority="87" stopIfTrue="1">
      <formula>AND(NOT(ISBLANK($C16)),ISBLANK(N17))</formula>
    </cfRule>
  </conditionalFormatting>
  <conditionalFormatting sqref="N17">
    <cfRule type="expression" dxfId="378" priority="86" stopIfTrue="1">
      <formula>AND(NOT(ISBLANK(#REF!)),ISBLANK(N17))</formula>
    </cfRule>
  </conditionalFormatting>
  <conditionalFormatting sqref="N17">
    <cfRule type="expression" dxfId="377" priority="85" stopIfTrue="1">
      <formula>AND(NOT(ISBLANK(#REF!)),ISBLANK(N17))</formula>
    </cfRule>
  </conditionalFormatting>
  <conditionalFormatting sqref="N17">
    <cfRule type="expression" dxfId="376" priority="84" stopIfTrue="1">
      <formula>AND(NOT(ISBLANK(#REF!)),ISBLANK(N17))</formula>
    </cfRule>
  </conditionalFormatting>
  <conditionalFormatting sqref="N17">
    <cfRule type="expression" dxfId="375" priority="83" stopIfTrue="1">
      <formula>AND(NOT(ISBLANK(#REF!)),ISBLANK(N17))</formula>
    </cfRule>
  </conditionalFormatting>
  <conditionalFormatting sqref="N18">
    <cfRule type="expression" dxfId="374" priority="82" stopIfTrue="1">
      <formula>AND(NOT(ISBLANK($C17)),ISBLANK(N18))</formula>
    </cfRule>
  </conditionalFormatting>
  <conditionalFormatting sqref="N18">
    <cfRule type="expression" dxfId="373" priority="81" stopIfTrue="1">
      <formula>AND(NOT(ISBLANK(#REF!)),ISBLANK(N18))</formula>
    </cfRule>
  </conditionalFormatting>
  <conditionalFormatting sqref="N18">
    <cfRule type="expression" dxfId="372" priority="80" stopIfTrue="1">
      <formula>AND(NOT(ISBLANK(#REF!)),ISBLANK(N18))</formula>
    </cfRule>
  </conditionalFormatting>
  <conditionalFormatting sqref="N18">
    <cfRule type="expression" dxfId="371" priority="79" stopIfTrue="1">
      <formula>AND(NOT(ISBLANK(#REF!)),ISBLANK(N18))</formula>
    </cfRule>
  </conditionalFormatting>
  <conditionalFormatting sqref="N18">
    <cfRule type="expression" dxfId="370" priority="78" stopIfTrue="1">
      <formula>AND(NOT(ISBLANK(#REF!)),ISBLANK(N18))</formula>
    </cfRule>
  </conditionalFormatting>
  <conditionalFormatting sqref="N19">
    <cfRule type="expression" dxfId="369" priority="77" stopIfTrue="1">
      <formula>AND(NOT(ISBLANK($C18)),ISBLANK(N19))</formula>
    </cfRule>
  </conditionalFormatting>
  <conditionalFormatting sqref="N19">
    <cfRule type="expression" dxfId="368" priority="76" stopIfTrue="1">
      <formula>AND(NOT(ISBLANK(#REF!)),ISBLANK(N19))</formula>
    </cfRule>
  </conditionalFormatting>
  <conditionalFormatting sqref="N19">
    <cfRule type="expression" dxfId="367" priority="75" stopIfTrue="1">
      <formula>AND(NOT(ISBLANK(#REF!)),ISBLANK(N19))</formula>
    </cfRule>
  </conditionalFormatting>
  <conditionalFormatting sqref="N19">
    <cfRule type="expression" dxfId="366" priority="74" stopIfTrue="1">
      <formula>AND(NOT(ISBLANK(#REF!)),ISBLANK(N19))</formula>
    </cfRule>
  </conditionalFormatting>
  <conditionalFormatting sqref="N19">
    <cfRule type="expression" dxfId="365" priority="73" stopIfTrue="1">
      <formula>AND(NOT(ISBLANK(#REF!)),ISBLANK(N19))</formula>
    </cfRule>
  </conditionalFormatting>
  <conditionalFormatting sqref="N20">
    <cfRule type="expression" dxfId="364" priority="72" stopIfTrue="1">
      <formula>AND(NOT(ISBLANK($C19)),ISBLANK(N20))</formula>
    </cfRule>
  </conditionalFormatting>
  <conditionalFormatting sqref="N20">
    <cfRule type="expression" dxfId="363" priority="71" stopIfTrue="1">
      <formula>AND(NOT(ISBLANK(#REF!)),ISBLANK(N20))</formula>
    </cfRule>
  </conditionalFormatting>
  <conditionalFormatting sqref="N20">
    <cfRule type="expression" dxfId="362" priority="70" stopIfTrue="1">
      <formula>AND(NOT(ISBLANK(#REF!)),ISBLANK(N20))</formula>
    </cfRule>
  </conditionalFormatting>
  <conditionalFormatting sqref="N20">
    <cfRule type="expression" dxfId="361" priority="69" stopIfTrue="1">
      <formula>AND(NOT(ISBLANK(#REF!)),ISBLANK(N20))</formula>
    </cfRule>
  </conditionalFormatting>
  <conditionalFormatting sqref="N20">
    <cfRule type="expression" dxfId="360" priority="68" stopIfTrue="1">
      <formula>AND(NOT(ISBLANK(#REF!)),ISBLANK(N20))</formula>
    </cfRule>
  </conditionalFormatting>
  <conditionalFormatting sqref="N21">
    <cfRule type="expression" dxfId="359" priority="67" stopIfTrue="1">
      <formula>AND(NOT(ISBLANK($C20)),ISBLANK(N21))</formula>
    </cfRule>
  </conditionalFormatting>
  <conditionalFormatting sqref="N21">
    <cfRule type="expression" dxfId="358" priority="66" stopIfTrue="1">
      <formula>AND(NOT(ISBLANK(#REF!)),ISBLANK(N21))</formula>
    </cfRule>
  </conditionalFormatting>
  <conditionalFormatting sqref="N21">
    <cfRule type="expression" dxfId="357" priority="65" stopIfTrue="1">
      <formula>AND(NOT(ISBLANK(#REF!)),ISBLANK(N21))</formula>
    </cfRule>
  </conditionalFormatting>
  <conditionalFormatting sqref="N21">
    <cfRule type="expression" dxfId="356" priority="64" stopIfTrue="1">
      <formula>AND(NOT(ISBLANK(#REF!)),ISBLANK(N21))</formula>
    </cfRule>
  </conditionalFormatting>
  <conditionalFormatting sqref="N21">
    <cfRule type="expression" dxfId="355" priority="63" stopIfTrue="1">
      <formula>AND(NOT(ISBLANK(#REF!)),ISBLANK(N21))</formula>
    </cfRule>
  </conditionalFormatting>
  <conditionalFormatting sqref="N22:N28">
    <cfRule type="expression" dxfId="354" priority="62" stopIfTrue="1">
      <formula>AND(NOT(ISBLANK(#REF!)),ISBLANK(N22))</formula>
    </cfRule>
  </conditionalFormatting>
  <conditionalFormatting sqref="N22:N28">
    <cfRule type="expression" dxfId="353" priority="61" stopIfTrue="1">
      <formula>AND(NOT(ISBLANK(#REF!)),ISBLANK(N22))</formula>
    </cfRule>
  </conditionalFormatting>
  <conditionalFormatting sqref="N22:N28">
    <cfRule type="expression" dxfId="352" priority="60" stopIfTrue="1">
      <formula>AND(NOT(ISBLANK(#REF!)),ISBLANK(N22))</formula>
    </cfRule>
  </conditionalFormatting>
  <conditionalFormatting sqref="N22:N28">
    <cfRule type="expression" dxfId="351" priority="59" stopIfTrue="1">
      <formula>AND(NOT(ISBLANK(#REF!)),ISBLANK(N22))</formula>
    </cfRule>
  </conditionalFormatting>
  <conditionalFormatting sqref="F23">
    <cfRule type="expression" dxfId="350" priority="58" stopIfTrue="1">
      <formula>ISBLANK(F23)</formula>
    </cfRule>
  </conditionalFormatting>
  <conditionalFormatting sqref="N23">
    <cfRule type="expression" dxfId="349" priority="57" stopIfTrue="1">
      <formula>AND(NOT(ISBLANK($C22)),ISBLANK(N23))</formula>
    </cfRule>
  </conditionalFormatting>
  <conditionalFormatting sqref="N23">
    <cfRule type="expression" dxfId="348" priority="56" stopIfTrue="1">
      <formula>AND(NOT(ISBLANK(#REF!)),ISBLANK(N23))</formula>
    </cfRule>
  </conditionalFormatting>
  <conditionalFormatting sqref="N23">
    <cfRule type="expression" dxfId="347" priority="55" stopIfTrue="1">
      <formula>AND(NOT(ISBLANK(#REF!)),ISBLANK(N23))</formula>
    </cfRule>
  </conditionalFormatting>
  <conditionalFormatting sqref="N23">
    <cfRule type="expression" dxfId="346" priority="54" stopIfTrue="1">
      <formula>AND(NOT(ISBLANK(#REF!)),ISBLANK(N23))</formula>
    </cfRule>
  </conditionalFormatting>
  <conditionalFormatting sqref="N23">
    <cfRule type="expression" dxfId="345" priority="53" stopIfTrue="1">
      <formula>AND(NOT(ISBLANK(#REF!)),ISBLANK(N23))</formula>
    </cfRule>
  </conditionalFormatting>
  <conditionalFormatting sqref="N25:N28">
    <cfRule type="expression" dxfId="344" priority="178" stopIfTrue="1">
      <formula>AND(NOT(ISBLANK($C22)),ISBLANK(N25))</formula>
    </cfRule>
  </conditionalFormatting>
  <conditionalFormatting sqref="N24">
    <cfRule type="expression" dxfId="343" priority="179" stopIfTrue="1">
      <formula>AND(NOT(ISBLANK($C22)),ISBLANK(N24))</formula>
    </cfRule>
  </conditionalFormatting>
  <conditionalFormatting sqref="K24">
    <cfRule type="expression" priority="49" stopIfTrue="1">
      <formula>AND(SUM(#REF!)&gt;0,NOT(ISBLANK(K24)))</formula>
    </cfRule>
    <cfRule type="expression" dxfId="342" priority="50" stopIfTrue="1">
      <formula>SUM(#REF!)&gt;0</formula>
    </cfRule>
  </conditionalFormatting>
  <conditionalFormatting sqref="K24">
    <cfRule type="expression" priority="47" stopIfTrue="1">
      <formula>AND(SUM(#REF!)&gt;0,NOT(ISBLANK(K24)))</formula>
    </cfRule>
    <cfRule type="expression" dxfId="341" priority="48" stopIfTrue="1">
      <formula>SUM(#REF!)&gt;0</formula>
    </cfRule>
  </conditionalFormatting>
  <conditionalFormatting sqref="K24">
    <cfRule type="expression" priority="51" stopIfTrue="1">
      <formula>AND(SUM(#REF!)&gt;0,NOT(ISBLANK(K24)))</formula>
    </cfRule>
    <cfRule type="expression" dxfId="340" priority="52" stopIfTrue="1">
      <formula>SUM(#REF!)&gt;0</formula>
    </cfRule>
  </conditionalFormatting>
  <conditionalFormatting sqref="N24">
    <cfRule type="expression" dxfId="339" priority="46" stopIfTrue="1">
      <formula>AND(NOT(ISBLANK($C23)),ISBLANK(N24))</formula>
    </cfRule>
  </conditionalFormatting>
  <conditionalFormatting sqref="N24">
    <cfRule type="expression" dxfId="338" priority="45" stopIfTrue="1">
      <formula>AND(NOT(ISBLANK($C23)),ISBLANK(N24))</formula>
    </cfRule>
  </conditionalFormatting>
  <conditionalFormatting sqref="N24">
    <cfRule type="expression" dxfId="337" priority="44" stopIfTrue="1">
      <formula>AND(NOT(ISBLANK(#REF!)),ISBLANK(N24))</formula>
    </cfRule>
  </conditionalFormatting>
  <conditionalFormatting sqref="N24">
    <cfRule type="expression" dxfId="336" priority="43" stopIfTrue="1">
      <formula>AND(NOT(ISBLANK(#REF!)),ISBLANK(N24))</formula>
    </cfRule>
  </conditionalFormatting>
  <conditionalFormatting sqref="N24">
    <cfRule type="expression" dxfId="335" priority="42" stopIfTrue="1">
      <formula>AND(NOT(ISBLANK(#REF!)),ISBLANK(N24))</formula>
    </cfRule>
  </conditionalFormatting>
  <conditionalFormatting sqref="N24">
    <cfRule type="expression" dxfId="334" priority="41" stopIfTrue="1">
      <formula>AND(NOT(ISBLANK(#REF!)),ISBLANK(N24))</formula>
    </cfRule>
  </conditionalFormatting>
  <conditionalFormatting sqref="K25:K28">
    <cfRule type="expression" priority="37" stopIfTrue="1">
      <formula>AND(SUM(#REF!)&gt;0,NOT(ISBLANK(K25)))</formula>
    </cfRule>
    <cfRule type="expression" dxfId="333" priority="38" stopIfTrue="1">
      <formula>SUM(#REF!)&gt;0</formula>
    </cfRule>
  </conditionalFormatting>
  <conditionalFormatting sqref="K25:K28">
    <cfRule type="expression" priority="35" stopIfTrue="1">
      <formula>AND(SUM(#REF!)&gt;0,NOT(ISBLANK(K25)))</formula>
    </cfRule>
    <cfRule type="expression" dxfId="332" priority="36" stopIfTrue="1">
      <formula>SUM(#REF!)&gt;0</formula>
    </cfRule>
  </conditionalFormatting>
  <conditionalFormatting sqref="K25:K28">
    <cfRule type="expression" priority="39" stopIfTrue="1">
      <formula>AND(SUM(#REF!)&gt;0,NOT(ISBLANK(K25)))</formula>
    </cfRule>
    <cfRule type="expression" dxfId="331" priority="40" stopIfTrue="1">
      <formula>SUM(#REF!)&gt;0</formula>
    </cfRule>
  </conditionalFormatting>
  <conditionalFormatting sqref="N25:N28">
    <cfRule type="expression" dxfId="330" priority="34" stopIfTrue="1">
      <formula>AND(NOT(ISBLANK(#REF!)),ISBLANK(N25))</formula>
    </cfRule>
  </conditionalFormatting>
  <conditionalFormatting sqref="N25:N28">
    <cfRule type="expression" dxfId="329" priority="33" stopIfTrue="1">
      <formula>AND(NOT(ISBLANK(#REF!)),ISBLANK(N25))</formula>
    </cfRule>
  </conditionalFormatting>
  <conditionalFormatting sqref="N25:N28">
    <cfRule type="expression" dxfId="328" priority="32" stopIfTrue="1">
      <formula>AND(NOT(ISBLANK(#REF!)),ISBLANK(N25))</formula>
    </cfRule>
  </conditionalFormatting>
  <conditionalFormatting sqref="N25:N28">
    <cfRule type="expression" dxfId="327" priority="31" stopIfTrue="1">
      <formula>AND(NOT(ISBLANK(#REF!)),ISBLANK(N25))</formula>
    </cfRule>
  </conditionalFormatting>
  <conditionalFormatting sqref="N28">
    <cfRule type="expression" dxfId="326" priority="180" stopIfTrue="1">
      <formula>AND(NOT(ISBLANK($C23)),ISBLANK(N28))</formula>
    </cfRule>
  </conditionalFormatting>
  <conditionalFormatting sqref="N27:N28">
    <cfRule type="expression" dxfId="325" priority="181" stopIfTrue="1">
      <formula>AND(NOT(ISBLANK($C23)),ISBLANK(N27))</formula>
    </cfRule>
  </conditionalFormatting>
  <conditionalFormatting sqref="N27">
    <cfRule type="expression" dxfId="324" priority="30" stopIfTrue="1">
      <formula>AND(NOT(ISBLANK($C26)),ISBLANK(N27))</formula>
    </cfRule>
  </conditionalFormatting>
  <conditionalFormatting sqref="K28">
    <cfRule type="expression" priority="26" stopIfTrue="1">
      <formula>AND(SUM(#REF!)&gt;0,NOT(ISBLANK(K28)))</formula>
    </cfRule>
    <cfRule type="expression" dxfId="323" priority="27" stopIfTrue="1">
      <formula>SUM(#REF!)&gt;0</formula>
    </cfRule>
  </conditionalFormatting>
  <conditionalFormatting sqref="K28">
    <cfRule type="expression" priority="24" stopIfTrue="1">
      <formula>AND(SUM(#REF!)&gt;0,NOT(ISBLANK(K28)))</formula>
    </cfRule>
    <cfRule type="expression" dxfId="322" priority="25" stopIfTrue="1">
      <formula>SUM(#REF!)&gt;0</formula>
    </cfRule>
  </conditionalFormatting>
  <conditionalFormatting sqref="K28">
    <cfRule type="expression" priority="28" stopIfTrue="1">
      <formula>AND(SUM(#REF!)&gt;0,NOT(ISBLANK(K28)))</formula>
    </cfRule>
    <cfRule type="expression" dxfId="321" priority="29" stopIfTrue="1">
      <formula>SUM(#REF!)&gt;0</formula>
    </cfRule>
  </conditionalFormatting>
  <conditionalFormatting sqref="N28">
    <cfRule type="expression" dxfId="320" priority="23" stopIfTrue="1">
      <formula>AND(NOT(ISBLANK($C26)),ISBLANK(N28))</formula>
    </cfRule>
  </conditionalFormatting>
  <conditionalFormatting sqref="N28">
    <cfRule type="expression" dxfId="319" priority="22" stopIfTrue="1">
      <formula>AND(NOT(ISBLANK($C27)),ISBLANK(N28))</formula>
    </cfRule>
  </conditionalFormatting>
  <conditionalFormatting sqref="L16">
    <cfRule type="expression" dxfId="318" priority="21" stopIfTrue="1">
      <formula>AND(NOT(ISBLANK($C15)),ISBLANK(L16))</formula>
    </cfRule>
  </conditionalFormatting>
  <conditionalFormatting sqref="L16">
    <cfRule type="expression" dxfId="317" priority="20" stopIfTrue="1">
      <formula>AND(NOT(ISBLANK(#REF!)),ISBLANK(L16))</formula>
    </cfRule>
  </conditionalFormatting>
  <conditionalFormatting sqref="L16">
    <cfRule type="expression" dxfId="316" priority="19" stopIfTrue="1">
      <formula>AND(NOT(ISBLANK(#REF!)),ISBLANK(L16))</formula>
    </cfRule>
  </conditionalFormatting>
  <conditionalFormatting sqref="L18">
    <cfRule type="expression" dxfId="315" priority="18" stopIfTrue="1">
      <formula>AND(NOT(ISBLANK($C17)),ISBLANK(L18))</formula>
    </cfRule>
  </conditionalFormatting>
  <conditionalFormatting sqref="L18">
    <cfRule type="expression" dxfId="314" priority="17" stopIfTrue="1">
      <formula>AND(NOT(ISBLANK(#REF!)),ISBLANK(L18))</formula>
    </cfRule>
  </conditionalFormatting>
  <conditionalFormatting sqref="L18">
    <cfRule type="expression" dxfId="313" priority="16" stopIfTrue="1">
      <formula>AND(NOT(ISBLANK(#REF!)),ISBLANK(L18))</formula>
    </cfRule>
  </conditionalFormatting>
  <conditionalFormatting sqref="L21">
    <cfRule type="expression" dxfId="312" priority="15" stopIfTrue="1">
      <formula>AND(NOT(ISBLANK($C20)),ISBLANK(L21))</formula>
    </cfRule>
  </conditionalFormatting>
  <conditionalFormatting sqref="L21">
    <cfRule type="expression" dxfId="311" priority="14" stopIfTrue="1">
      <formula>AND(NOT(ISBLANK(#REF!)),ISBLANK(L21))</formula>
    </cfRule>
  </conditionalFormatting>
  <conditionalFormatting sqref="L21">
    <cfRule type="expression" dxfId="310" priority="13" stopIfTrue="1">
      <formula>AND(NOT(ISBLANK(#REF!)),ISBLANK(L21))</formula>
    </cfRule>
  </conditionalFormatting>
  <conditionalFormatting sqref="L22">
    <cfRule type="expression" dxfId="309" priority="12" stopIfTrue="1">
      <formula>AND(NOT(ISBLANK($C21)),ISBLANK(L22))</formula>
    </cfRule>
  </conditionalFormatting>
  <conditionalFormatting sqref="L22">
    <cfRule type="expression" dxfId="308" priority="11" stopIfTrue="1">
      <formula>AND(NOT(ISBLANK(#REF!)),ISBLANK(L22))</formula>
    </cfRule>
  </conditionalFormatting>
  <conditionalFormatting sqref="L22">
    <cfRule type="expression" dxfId="307" priority="10" stopIfTrue="1">
      <formula>AND(NOT(ISBLANK(#REF!)),ISBLANK(L22))</formula>
    </cfRule>
  </conditionalFormatting>
  <conditionalFormatting sqref="L26">
    <cfRule type="expression" dxfId="306" priority="9" stopIfTrue="1">
      <formula>AND(NOT(ISBLANK($C25)),ISBLANK(L26))</formula>
    </cfRule>
  </conditionalFormatting>
  <conditionalFormatting sqref="L26">
    <cfRule type="expression" dxfId="305" priority="8" stopIfTrue="1">
      <formula>AND(NOT(ISBLANK(#REF!)),ISBLANK(L26))</formula>
    </cfRule>
  </conditionalFormatting>
  <conditionalFormatting sqref="L26">
    <cfRule type="expression" dxfId="304" priority="7" stopIfTrue="1">
      <formula>AND(NOT(ISBLANK(#REF!)),ISBLANK(L26))</formula>
    </cfRule>
  </conditionalFormatting>
  <conditionalFormatting sqref="L27">
    <cfRule type="expression" dxfId="303" priority="6" stopIfTrue="1">
      <formula>AND(NOT(ISBLANK($C26)),ISBLANK(L27))</formula>
    </cfRule>
  </conditionalFormatting>
  <conditionalFormatting sqref="L27">
    <cfRule type="expression" dxfId="302" priority="5" stopIfTrue="1">
      <formula>AND(NOT(ISBLANK(#REF!)),ISBLANK(L27))</formula>
    </cfRule>
  </conditionalFormatting>
  <conditionalFormatting sqref="L27">
    <cfRule type="expression" dxfId="301" priority="4" stopIfTrue="1">
      <formula>AND(NOT(ISBLANK(#REF!)),ISBLANK(L27))</formula>
    </cfRule>
  </conditionalFormatting>
  <conditionalFormatting sqref="L14">
    <cfRule type="expression" dxfId="300" priority="3" stopIfTrue="1">
      <formula>AND(NOT(ISBLANK($C13)),ISBLANK(L14))</formula>
    </cfRule>
  </conditionalFormatting>
  <conditionalFormatting sqref="L14">
    <cfRule type="expression" dxfId="299" priority="2" stopIfTrue="1">
      <formula>AND(NOT(ISBLANK(#REF!)),ISBLANK(L14))</formula>
    </cfRule>
  </conditionalFormatting>
  <conditionalFormatting sqref="L14">
    <cfRule type="expression" dxfId="298" priority="1" stopIfTrue="1">
      <formula>AND(NOT(ISBLANK(#REF!)),ISBLANK(L14))</formula>
    </cfRule>
  </conditionalFormatting>
  <dataValidations count="3">
    <dataValidation type="date" allowBlank="1" showInputMessage="1" showErrorMessage="1" sqref="C5" xr:uid="{A87612C5-90FC-498A-B560-ACC710A08989}">
      <formula1>NOW()-120</formula1>
      <formula2>NOW()</formula2>
    </dataValidation>
    <dataValidation type="list" allowBlank="1" showInputMessage="1" showErrorMessage="1" sqref="B12:B28" xr:uid="{FF4A860A-5067-4A36-8B46-9819A9714205}">
      <formula1>$B$33:$B$37</formula1>
    </dataValidation>
    <dataValidation type="list" allowBlank="1" showInputMessage="1" showErrorMessage="1" sqref="B1:E1" xr:uid="{E472759B-86FB-43EA-8DB7-226FD191E0CF}">
      <formula1>#REF!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W41"/>
  <sheetViews>
    <sheetView workbookViewId="0">
      <selection activeCell="E6" sqref="E6"/>
    </sheetView>
  </sheetViews>
  <sheetFormatPr defaultColWidth="9.1796875" defaultRowHeight="12.5" outlineLevelCol="1" x14ac:dyDescent="0.25"/>
  <cols>
    <col min="1" max="1" width="11.81640625" style="237" bestFit="1" customWidth="1"/>
    <col min="2" max="2" width="10.453125" customWidth="1"/>
    <col min="3" max="6" width="15.54296875" customWidth="1"/>
    <col min="7" max="7" width="8.453125" customWidth="1"/>
    <col min="8" max="8" width="9" customWidth="1"/>
    <col min="9" max="9" width="11.54296875" hidden="1" customWidth="1"/>
    <col min="10" max="10" width="3" hidden="1" customWidth="1"/>
    <col min="11" max="11" width="29.54296875" hidden="1" customWidth="1"/>
    <col min="12" max="12" width="59" hidden="1" customWidth="1"/>
    <col min="13" max="13" width="46.08984375" customWidth="1"/>
    <col min="14" max="14" width="27.453125" customWidth="1"/>
    <col min="15" max="15" width="9.1796875" outlineLevel="1"/>
    <col min="16" max="16" width="9.1796875" customWidth="1" outlineLevel="1"/>
  </cols>
  <sheetData>
    <row r="1" spans="1:23" ht="36.75" customHeight="1" x14ac:dyDescent="0.3">
      <c r="A1" s="222" t="s">
        <v>0</v>
      </c>
      <c r="B1" s="396" t="s">
        <v>111</v>
      </c>
      <c r="C1" s="397"/>
      <c r="D1" s="397"/>
      <c r="E1" s="398"/>
      <c r="F1" s="81"/>
      <c r="G1" s="81"/>
      <c r="H1" s="81"/>
      <c r="I1" s="81"/>
      <c r="J1" s="81"/>
      <c r="K1" s="81"/>
      <c r="L1" s="82"/>
      <c r="M1" s="82"/>
      <c r="N1" s="83"/>
    </row>
    <row r="2" spans="1:23" x14ac:dyDescent="0.25">
      <c r="A2" s="223"/>
      <c r="N2" s="85"/>
    </row>
    <row r="3" spans="1:23" ht="36.75" customHeight="1" x14ac:dyDescent="0.3">
      <c r="A3" s="224" t="s">
        <v>2</v>
      </c>
      <c r="B3" s="396" t="s">
        <v>110</v>
      </c>
      <c r="C3" s="397"/>
      <c r="D3" s="397"/>
      <c r="E3" s="398"/>
      <c r="F3" s="87"/>
      <c r="G3" s="87"/>
      <c r="H3" s="87"/>
      <c r="I3" s="87"/>
      <c r="J3" s="87"/>
      <c r="K3" s="87"/>
      <c r="L3" s="56"/>
      <c r="N3" s="85"/>
    </row>
    <row r="4" spans="1:23" x14ac:dyDescent="0.25">
      <c r="A4" s="223"/>
      <c r="N4" s="85"/>
    </row>
    <row r="5" spans="1:23" ht="36" customHeight="1" x14ac:dyDescent="0.3">
      <c r="A5" s="225" t="s">
        <v>3</v>
      </c>
      <c r="B5" s="89" t="s">
        <v>4</v>
      </c>
      <c r="C5" s="134">
        <v>44572</v>
      </c>
      <c r="D5" s="89" t="s">
        <v>5</v>
      </c>
      <c r="E5" s="135">
        <v>44602</v>
      </c>
      <c r="F5" s="87"/>
      <c r="G5" s="90"/>
      <c r="H5" s="91"/>
      <c r="I5" s="91"/>
      <c r="J5" s="91"/>
      <c r="K5" s="91"/>
      <c r="N5" s="85"/>
    </row>
    <row r="6" spans="1:23" x14ac:dyDescent="0.25">
      <c r="A6" s="223"/>
      <c r="N6" s="85"/>
    </row>
    <row r="7" spans="1:23" x14ac:dyDescent="0.25">
      <c r="A7" s="223"/>
      <c r="N7" s="85"/>
    </row>
    <row r="8" spans="1:23" ht="13" x14ac:dyDescent="0.3">
      <c r="A8" s="226" t="s">
        <v>6</v>
      </c>
      <c r="B8" s="92" t="s">
        <v>7</v>
      </c>
      <c r="C8" s="92" t="s">
        <v>8</v>
      </c>
      <c r="D8" s="92" t="s">
        <v>7</v>
      </c>
      <c r="E8" s="92" t="s">
        <v>9</v>
      </c>
      <c r="F8" s="92" t="s">
        <v>10</v>
      </c>
      <c r="G8" s="392" t="s">
        <v>11</v>
      </c>
      <c r="H8" s="399"/>
      <c r="I8" s="399"/>
      <c r="J8" s="393"/>
      <c r="K8" s="315" t="s">
        <v>12</v>
      </c>
      <c r="L8" s="92" t="s">
        <v>13</v>
      </c>
      <c r="M8" s="93" t="s">
        <v>14</v>
      </c>
      <c r="N8" s="93" t="s">
        <v>15</v>
      </c>
      <c r="O8" s="94"/>
      <c r="P8" s="94"/>
      <c r="Q8" s="94"/>
      <c r="R8" s="94"/>
      <c r="S8" s="94"/>
      <c r="T8" s="94"/>
      <c r="U8" s="94"/>
      <c r="V8" s="94"/>
      <c r="W8" s="94"/>
    </row>
    <row r="9" spans="1:23" ht="13" x14ac:dyDescent="0.3">
      <c r="A9" s="227" t="s">
        <v>16</v>
      </c>
      <c r="B9" s="96" t="s">
        <v>17</v>
      </c>
      <c r="C9" s="96" t="s">
        <v>18</v>
      </c>
      <c r="D9" s="96" t="s">
        <v>18</v>
      </c>
      <c r="E9" s="96" t="s">
        <v>19</v>
      </c>
      <c r="F9" s="96" t="s">
        <v>18</v>
      </c>
      <c r="G9" s="400"/>
      <c r="H9" s="401"/>
      <c r="I9" s="401"/>
      <c r="J9" s="402"/>
      <c r="K9" s="95" t="s">
        <v>20</v>
      </c>
      <c r="L9" s="96" t="s">
        <v>21</v>
      </c>
      <c r="M9" s="97"/>
      <c r="N9" s="98" t="s">
        <v>22</v>
      </c>
      <c r="O9" s="94"/>
      <c r="P9" s="94"/>
      <c r="Q9" s="94"/>
      <c r="R9" s="94"/>
      <c r="S9" s="94"/>
      <c r="T9" s="94"/>
      <c r="U9" s="94"/>
      <c r="V9" s="94"/>
      <c r="W9" s="94"/>
    </row>
    <row r="10" spans="1:23" ht="13" x14ac:dyDescent="0.3">
      <c r="A10" s="228" t="s">
        <v>23</v>
      </c>
      <c r="B10" s="100" t="s">
        <v>24</v>
      </c>
      <c r="C10" s="100" t="s">
        <v>25</v>
      </c>
      <c r="D10" s="100" t="s">
        <v>25</v>
      </c>
      <c r="E10" s="100" t="s">
        <v>25</v>
      </c>
      <c r="F10" s="100" t="s">
        <v>25</v>
      </c>
      <c r="G10" s="101" t="s">
        <v>26</v>
      </c>
      <c r="H10" s="101" t="s">
        <v>27</v>
      </c>
      <c r="I10" s="101" t="s">
        <v>28</v>
      </c>
      <c r="J10" s="101"/>
      <c r="K10" s="103" t="s">
        <v>29</v>
      </c>
      <c r="L10" s="104"/>
      <c r="M10" s="105"/>
      <c r="N10" s="106"/>
    </row>
    <row r="11" spans="1:23" ht="0.75" customHeight="1" x14ac:dyDescent="0.25">
      <c r="A11" s="229"/>
      <c r="B11" s="100"/>
      <c r="C11" s="100"/>
      <c r="D11" s="100"/>
      <c r="E11" s="100"/>
      <c r="F11" s="100"/>
      <c r="G11" s="101"/>
      <c r="H11" s="101"/>
      <c r="I11" s="101"/>
      <c r="J11" s="101"/>
      <c r="K11" s="101"/>
      <c r="L11" s="104"/>
      <c r="M11" s="105"/>
      <c r="N11" s="105"/>
    </row>
    <row r="12" spans="1:23" ht="15.5" x14ac:dyDescent="0.35">
      <c r="A12" s="230" t="s">
        <v>196</v>
      </c>
      <c r="B12" s="110" t="s">
        <v>33</v>
      </c>
      <c r="C12" s="119">
        <v>0.95</v>
      </c>
      <c r="D12" s="120"/>
      <c r="E12" s="119"/>
      <c r="F12" s="136">
        <f>C12</f>
        <v>0.95</v>
      </c>
      <c r="G12" s="62">
        <v>595</v>
      </c>
      <c r="H12" s="62">
        <v>4004</v>
      </c>
      <c r="I12" s="62"/>
      <c r="J12" s="137"/>
      <c r="K12" s="137" t="s">
        <v>121</v>
      </c>
      <c r="L12" s="231" t="s">
        <v>113</v>
      </c>
      <c r="M12" s="138" t="s">
        <v>197</v>
      </c>
      <c r="N12" s="138" t="s">
        <v>114</v>
      </c>
      <c r="O12" s="316"/>
    </row>
    <row r="13" spans="1:23" ht="15.5" x14ac:dyDescent="0.35">
      <c r="A13" s="230" t="s">
        <v>196</v>
      </c>
      <c r="B13" s="110" t="s">
        <v>31</v>
      </c>
      <c r="C13" s="119">
        <v>-192</v>
      </c>
      <c r="D13" s="120"/>
      <c r="E13" s="119"/>
      <c r="F13" s="136">
        <v>-192</v>
      </c>
      <c r="G13" s="213">
        <v>595</v>
      </c>
      <c r="H13" s="213">
        <v>1101</v>
      </c>
      <c r="I13" s="62"/>
      <c r="J13" s="137"/>
      <c r="K13" s="137" t="s">
        <v>121</v>
      </c>
      <c r="L13" s="231" t="s">
        <v>198</v>
      </c>
      <c r="M13" s="138" t="s">
        <v>122</v>
      </c>
      <c r="N13" s="138" t="s">
        <v>115</v>
      </c>
      <c r="O13" s="91" t="s">
        <v>199</v>
      </c>
    </row>
    <row r="14" spans="1:23" ht="15.5" x14ac:dyDescent="0.35">
      <c r="A14" s="230" t="s">
        <v>200</v>
      </c>
      <c r="B14" s="110" t="s">
        <v>31</v>
      </c>
      <c r="C14" s="119">
        <v>2.69</v>
      </c>
      <c r="D14" s="120"/>
      <c r="E14" s="119"/>
      <c r="F14" s="136">
        <f>C14</f>
        <v>2.69</v>
      </c>
      <c r="G14" s="213">
        <v>595</v>
      </c>
      <c r="H14" s="213">
        <v>4220</v>
      </c>
      <c r="I14" s="62"/>
      <c r="J14" s="137"/>
      <c r="K14" s="137" t="s">
        <v>121</v>
      </c>
      <c r="L14" s="231" t="s">
        <v>201</v>
      </c>
      <c r="M14" s="138" t="s">
        <v>202</v>
      </c>
      <c r="N14" s="138" t="s">
        <v>124</v>
      </c>
      <c r="O14" s="316"/>
    </row>
    <row r="15" spans="1:23" ht="15.5" x14ac:dyDescent="0.35">
      <c r="A15" s="230" t="s">
        <v>203</v>
      </c>
      <c r="B15" s="110" t="s">
        <v>36</v>
      </c>
      <c r="C15" s="119">
        <v>13.02</v>
      </c>
      <c r="D15" s="120"/>
      <c r="E15" s="119"/>
      <c r="F15" s="136">
        <f>C15</f>
        <v>13.02</v>
      </c>
      <c r="G15" s="213">
        <v>595</v>
      </c>
      <c r="H15" s="213">
        <v>4220</v>
      </c>
      <c r="I15" s="62"/>
      <c r="J15" s="137"/>
      <c r="K15" s="137" t="s">
        <v>121</v>
      </c>
      <c r="L15" s="231" t="s">
        <v>204</v>
      </c>
      <c r="M15" s="138" t="s">
        <v>118</v>
      </c>
      <c r="N15" s="138" t="s">
        <v>124</v>
      </c>
      <c r="O15" s="316"/>
    </row>
    <row r="16" spans="1:23" ht="15.5" x14ac:dyDescent="0.35">
      <c r="A16" s="230" t="s">
        <v>205</v>
      </c>
      <c r="B16" s="110" t="s">
        <v>31</v>
      </c>
      <c r="C16" s="119">
        <v>2.69</v>
      </c>
      <c r="D16" s="120"/>
      <c r="E16" s="119"/>
      <c r="F16" s="136">
        <f>C16</f>
        <v>2.69</v>
      </c>
      <c r="G16" s="213">
        <v>595</v>
      </c>
      <c r="H16" s="213">
        <v>4220</v>
      </c>
      <c r="I16" s="62"/>
      <c r="J16" s="137"/>
      <c r="K16" s="137" t="s">
        <v>121</v>
      </c>
      <c r="L16" s="231" t="s">
        <v>206</v>
      </c>
      <c r="M16" s="138" t="s">
        <v>207</v>
      </c>
      <c r="N16" s="138" t="s">
        <v>124</v>
      </c>
      <c r="O16" s="316"/>
    </row>
    <row r="17" spans="1:15" ht="15.5" x14ac:dyDescent="0.35">
      <c r="A17" s="230" t="s">
        <v>208</v>
      </c>
      <c r="B17" s="110" t="s">
        <v>31</v>
      </c>
      <c r="C17" s="119">
        <v>6.07</v>
      </c>
      <c r="D17" s="120"/>
      <c r="E17" s="119"/>
      <c r="F17" s="136">
        <f>C17</f>
        <v>6.07</v>
      </c>
      <c r="G17" s="213">
        <v>595</v>
      </c>
      <c r="H17" s="213">
        <v>4220</v>
      </c>
      <c r="I17" s="62"/>
      <c r="J17" s="137"/>
      <c r="K17" s="137" t="s">
        <v>121</v>
      </c>
      <c r="L17" s="231" t="s">
        <v>209</v>
      </c>
      <c r="M17" s="138" t="s">
        <v>210</v>
      </c>
      <c r="N17" s="138" t="s">
        <v>124</v>
      </c>
      <c r="O17" s="316"/>
    </row>
    <row r="18" spans="1:15" ht="15.5" x14ac:dyDescent="0.35">
      <c r="A18" s="230" t="s">
        <v>208</v>
      </c>
      <c r="B18" s="110" t="s">
        <v>33</v>
      </c>
      <c r="C18" s="119">
        <v>0.95</v>
      </c>
      <c r="D18" s="120"/>
      <c r="E18" s="119"/>
      <c r="F18" s="136">
        <f>C18</f>
        <v>0.95</v>
      </c>
      <c r="G18" s="62">
        <v>595</v>
      </c>
      <c r="H18" s="62">
        <v>4004</v>
      </c>
      <c r="I18" s="62"/>
      <c r="J18" s="137"/>
      <c r="K18" s="137" t="s">
        <v>121</v>
      </c>
      <c r="L18" s="231" t="s">
        <v>113</v>
      </c>
      <c r="M18" s="138" t="s">
        <v>211</v>
      </c>
      <c r="N18" s="138" t="s">
        <v>114</v>
      </c>
      <c r="O18" s="316"/>
    </row>
    <row r="19" spans="1:15" ht="15.5" x14ac:dyDescent="0.35">
      <c r="A19" s="230" t="s">
        <v>212</v>
      </c>
      <c r="B19" s="110" t="s">
        <v>39</v>
      </c>
      <c r="C19" s="119">
        <v>5.99</v>
      </c>
      <c r="D19" s="120">
        <f>C19/120*20</f>
        <v>0.99833333333333341</v>
      </c>
      <c r="E19" s="119"/>
      <c r="F19" s="136">
        <f>C19/120*100</f>
        <v>4.9916666666666671</v>
      </c>
      <c r="G19" s="62">
        <v>595</v>
      </c>
      <c r="H19" s="62">
        <v>4001</v>
      </c>
      <c r="I19" s="62"/>
      <c r="J19" s="137"/>
      <c r="K19" s="137" t="s">
        <v>121</v>
      </c>
      <c r="L19" s="231" t="s">
        <v>213</v>
      </c>
      <c r="M19" s="138" t="s">
        <v>214</v>
      </c>
      <c r="N19" s="138" t="s">
        <v>123</v>
      </c>
      <c r="O19" s="316"/>
    </row>
    <row r="20" spans="1:15" ht="15.5" x14ac:dyDescent="0.35">
      <c r="A20" s="230" t="s">
        <v>212</v>
      </c>
      <c r="B20" s="110" t="s">
        <v>39</v>
      </c>
      <c r="C20" s="119">
        <v>2.95</v>
      </c>
      <c r="D20" s="120">
        <f t="shared" ref="D20:D25" si="0">C20/120*20</f>
        <v>0.4916666666666667</v>
      </c>
      <c r="E20" s="119"/>
      <c r="F20" s="136">
        <f t="shared" ref="F20:F25" si="1">C20/120*100</f>
        <v>2.4583333333333335</v>
      </c>
      <c r="G20" s="62">
        <v>595</v>
      </c>
      <c r="H20" s="62">
        <v>4001</v>
      </c>
      <c r="I20" s="62"/>
      <c r="J20" s="137"/>
      <c r="K20" s="137" t="s">
        <v>121</v>
      </c>
      <c r="L20" s="231" t="s">
        <v>215</v>
      </c>
      <c r="M20" s="138" t="s">
        <v>216</v>
      </c>
      <c r="N20" s="138" t="s">
        <v>114</v>
      </c>
      <c r="O20" s="316"/>
    </row>
    <row r="21" spans="1:15" ht="15.5" x14ac:dyDescent="0.35">
      <c r="A21" s="230" t="s">
        <v>217</v>
      </c>
      <c r="B21" s="110" t="s">
        <v>31</v>
      </c>
      <c r="C21" s="119">
        <v>2.69</v>
      </c>
      <c r="D21" s="120"/>
      <c r="E21" s="119"/>
      <c r="F21" s="136">
        <f>C21</f>
        <v>2.69</v>
      </c>
      <c r="G21" s="213">
        <v>595</v>
      </c>
      <c r="H21" s="213">
        <v>4220</v>
      </c>
      <c r="I21" s="62"/>
      <c r="J21" s="137"/>
      <c r="K21" s="137" t="s">
        <v>121</v>
      </c>
      <c r="L21" s="231" t="s">
        <v>218</v>
      </c>
      <c r="M21" s="138" t="s">
        <v>219</v>
      </c>
      <c r="N21" s="138" t="s">
        <v>124</v>
      </c>
      <c r="O21" s="316"/>
    </row>
    <row r="22" spans="1:15" ht="15.5" x14ac:dyDescent="0.35">
      <c r="A22" s="230" t="s">
        <v>220</v>
      </c>
      <c r="B22" s="110" t="s">
        <v>39</v>
      </c>
      <c r="C22" s="119">
        <v>13.99</v>
      </c>
      <c r="D22" s="120">
        <f t="shared" si="0"/>
        <v>2.3316666666666666</v>
      </c>
      <c r="E22" s="119"/>
      <c r="F22" s="136">
        <f t="shared" si="1"/>
        <v>11.658333333333333</v>
      </c>
      <c r="G22" s="62">
        <v>595</v>
      </c>
      <c r="H22" s="62">
        <v>4202</v>
      </c>
      <c r="I22" s="62"/>
      <c r="J22" s="137"/>
      <c r="K22" s="137" t="s">
        <v>121</v>
      </c>
      <c r="L22" s="231" t="s">
        <v>221</v>
      </c>
      <c r="M22" s="138" t="s">
        <v>222</v>
      </c>
      <c r="N22" s="138" t="s">
        <v>223</v>
      </c>
      <c r="O22" s="316"/>
    </row>
    <row r="23" spans="1:15" ht="15.5" x14ac:dyDescent="0.35">
      <c r="A23" s="230" t="s">
        <v>224</v>
      </c>
      <c r="B23" s="110" t="s">
        <v>33</v>
      </c>
      <c r="C23" s="119">
        <v>0.9</v>
      </c>
      <c r="D23" s="120"/>
      <c r="E23" s="119"/>
      <c r="F23" s="136">
        <v>0.9</v>
      </c>
      <c r="G23" s="62">
        <v>595</v>
      </c>
      <c r="H23" s="62">
        <v>4004</v>
      </c>
      <c r="I23" s="62"/>
      <c r="J23" s="137"/>
      <c r="K23" s="137" t="s">
        <v>121</v>
      </c>
      <c r="L23" s="231" t="s">
        <v>113</v>
      </c>
      <c r="M23" s="138" t="s">
        <v>225</v>
      </c>
      <c r="N23" s="138" t="s">
        <v>114</v>
      </c>
      <c r="O23" s="316"/>
    </row>
    <row r="24" spans="1:15" ht="15.5" x14ac:dyDescent="0.35">
      <c r="A24" s="230" t="s">
        <v>226</v>
      </c>
      <c r="B24" s="110" t="s">
        <v>39</v>
      </c>
      <c r="C24" s="119">
        <v>9.07</v>
      </c>
      <c r="D24" s="120">
        <f t="shared" si="0"/>
        <v>1.5116666666666667</v>
      </c>
      <c r="E24" s="119"/>
      <c r="F24" s="136">
        <f t="shared" si="1"/>
        <v>7.5583333333333336</v>
      </c>
      <c r="G24" s="62">
        <v>595</v>
      </c>
      <c r="H24" s="62">
        <v>4202</v>
      </c>
      <c r="I24" s="62"/>
      <c r="J24" s="137"/>
      <c r="K24" s="137" t="s">
        <v>121</v>
      </c>
      <c r="L24" s="231" t="s">
        <v>227</v>
      </c>
      <c r="M24" s="138" t="s">
        <v>228</v>
      </c>
      <c r="N24" s="138" t="s">
        <v>223</v>
      </c>
      <c r="O24" s="316"/>
    </row>
    <row r="25" spans="1:15" ht="15.5" x14ac:dyDescent="0.35">
      <c r="A25" s="373" t="s">
        <v>226</v>
      </c>
      <c r="B25" s="60" t="s">
        <v>39</v>
      </c>
      <c r="C25" s="59">
        <v>2862</v>
      </c>
      <c r="D25" s="215">
        <f t="shared" si="0"/>
        <v>477</v>
      </c>
      <c r="E25" s="59"/>
      <c r="F25" s="374">
        <f t="shared" si="1"/>
        <v>2385</v>
      </c>
      <c r="G25" s="213">
        <v>595</v>
      </c>
      <c r="H25" s="213">
        <v>1101</v>
      </c>
      <c r="I25" s="213"/>
      <c r="J25" s="214"/>
      <c r="K25" s="214" t="s">
        <v>121</v>
      </c>
      <c r="L25" s="63" t="s">
        <v>229</v>
      </c>
      <c r="M25" s="61" t="s">
        <v>230</v>
      </c>
      <c r="N25" s="61" t="s">
        <v>115</v>
      </c>
      <c r="O25" s="375"/>
    </row>
    <row r="26" spans="1:15" ht="15.5" x14ac:dyDescent="0.35">
      <c r="A26" s="373" t="s">
        <v>226</v>
      </c>
      <c r="B26" s="60" t="s">
        <v>31</v>
      </c>
      <c r="C26" s="59">
        <v>85.57</v>
      </c>
      <c r="D26" s="215"/>
      <c r="E26" s="59"/>
      <c r="F26" s="374">
        <v>85.57</v>
      </c>
      <c r="G26" s="213">
        <v>595</v>
      </c>
      <c r="H26" s="213">
        <v>1101</v>
      </c>
      <c r="I26" s="213"/>
      <c r="J26" s="214"/>
      <c r="K26" s="214" t="s">
        <v>121</v>
      </c>
      <c r="L26" s="63" t="s">
        <v>229</v>
      </c>
      <c r="M26" s="61" t="s">
        <v>231</v>
      </c>
      <c r="N26" s="61" t="s">
        <v>115</v>
      </c>
      <c r="O26" s="375"/>
    </row>
    <row r="27" spans="1:15" ht="15.5" x14ac:dyDescent="0.35">
      <c r="A27" s="230" t="s">
        <v>232</v>
      </c>
      <c r="B27" s="110" t="s">
        <v>31</v>
      </c>
      <c r="C27" s="119">
        <v>55.64</v>
      </c>
      <c r="D27" s="120"/>
      <c r="E27" s="119"/>
      <c r="F27" s="136">
        <v>55.64</v>
      </c>
      <c r="G27" s="62">
        <v>595</v>
      </c>
      <c r="H27" s="62">
        <v>2202</v>
      </c>
      <c r="I27" s="62"/>
      <c r="J27" s="137"/>
      <c r="K27" s="137" t="s">
        <v>121</v>
      </c>
      <c r="L27" s="231" t="s">
        <v>233</v>
      </c>
      <c r="M27" s="138" t="s">
        <v>126</v>
      </c>
      <c r="N27" s="138" t="s">
        <v>127</v>
      </c>
      <c r="O27" s="316"/>
    </row>
    <row r="28" spans="1:15" ht="15.5" x14ac:dyDescent="0.35">
      <c r="A28" s="230" t="s">
        <v>234</v>
      </c>
      <c r="B28" s="110" t="s">
        <v>33</v>
      </c>
      <c r="C28" s="119">
        <v>0.95</v>
      </c>
      <c r="D28" s="120"/>
      <c r="E28" s="119"/>
      <c r="F28" s="136">
        <v>0.95</v>
      </c>
      <c r="G28" s="62">
        <v>595</v>
      </c>
      <c r="H28" s="62">
        <v>4004</v>
      </c>
      <c r="I28" s="62"/>
      <c r="J28" s="137"/>
      <c r="K28" s="137" t="s">
        <v>121</v>
      </c>
      <c r="L28" s="231" t="s">
        <v>113</v>
      </c>
      <c r="M28" s="138" t="s">
        <v>235</v>
      </c>
      <c r="N28" s="138" t="s">
        <v>114</v>
      </c>
      <c r="O28" s="316"/>
    </row>
    <row r="29" spans="1:15" ht="20.149999999999999" customHeight="1" thickBot="1" x14ac:dyDescent="0.35">
      <c r="A29" s="394" t="s">
        <v>34</v>
      </c>
      <c r="B29" s="395"/>
      <c r="C29" s="122">
        <f>SUM(C12:C28)</f>
        <v>2874.12</v>
      </c>
      <c r="D29" s="122">
        <f>SUM(D13:D28)</f>
        <v>482.33333333333331</v>
      </c>
      <c r="E29" s="122"/>
      <c r="F29" s="122">
        <f>SUM(F12:F28)</f>
        <v>2391.7866666666664</v>
      </c>
      <c r="G29" s="125"/>
      <c r="H29" s="125"/>
      <c r="I29" s="125"/>
      <c r="J29" s="233"/>
      <c r="K29" s="233"/>
      <c r="L29" s="234"/>
      <c r="M29" s="235"/>
      <c r="N29" s="236"/>
    </row>
    <row r="31" spans="1:15" ht="13" x14ac:dyDescent="0.3">
      <c r="B31" s="392" t="s">
        <v>35</v>
      </c>
      <c r="C31" s="393"/>
    </row>
    <row r="32" spans="1:15" x14ac:dyDescent="0.25">
      <c r="B32" s="131" t="s">
        <v>36</v>
      </c>
      <c r="C32" s="132" t="s">
        <v>37</v>
      </c>
    </row>
    <row r="33" spans="2:6" x14ac:dyDescent="0.25">
      <c r="B33" s="131" t="s">
        <v>31</v>
      </c>
      <c r="C33" s="132" t="s">
        <v>38</v>
      </c>
    </row>
    <row r="34" spans="2:6" x14ac:dyDescent="0.25">
      <c r="B34" s="131" t="s">
        <v>39</v>
      </c>
      <c r="C34" s="132" t="s">
        <v>40</v>
      </c>
    </row>
    <row r="35" spans="2:6" x14ac:dyDescent="0.25">
      <c r="B35" s="131" t="s">
        <v>99</v>
      </c>
      <c r="C35" s="132" t="s">
        <v>100</v>
      </c>
      <c r="F35" s="56"/>
    </row>
    <row r="36" spans="2:6" x14ac:dyDescent="0.25">
      <c r="B36" s="105" t="s">
        <v>33</v>
      </c>
      <c r="C36" s="133" t="s">
        <v>41</v>
      </c>
    </row>
    <row r="37" spans="2:6" x14ac:dyDescent="0.25">
      <c r="E37" s="56"/>
      <c r="F37" s="56"/>
    </row>
    <row r="41" spans="2:6" x14ac:dyDescent="0.25">
      <c r="E41" s="56"/>
    </row>
  </sheetData>
  <mergeCells count="6">
    <mergeCell ref="B1:E1"/>
    <mergeCell ref="B3:E3"/>
    <mergeCell ref="G8:J8"/>
    <mergeCell ref="G9:J9"/>
    <mergeCell ref="A29:B29"/>
    <mergeCell ref="B31:C31"/>
  </mergeCells>
  <conditionalFormatting sqref="B1:E1 B3:E3 C12:C28">
    <cfRule type="expression" dxfId="109" priority="16" stopIfTrue="1">
      <formula>ISBLANK(B1)</formula>
    </cfRule>
  </conditionalFormatting>
  <conditionalFormatting sqref="B12:B28">
    <cfRule type="expression" dxfId="108" priority="17" stopIfTrue="1">
      <formula>AND(NOT(ISBLANK(C12)),ISBLANK(B12))</formula>
    </cfRule>
  </conditionalFormatting>
  <conditionalFormatting sqref="A12:A28">
    <cfRule type="expression" dxfId="107" priority="18" stopIfTrue="1">
      <formula>AND(NOT(ISBLANK(C12)),ISBLANK(A12))</formula>
    </cfRule>
  </conditionalFormatting>
  <conditionalFormatting sqref="E12:E28">
    <cfRule type="expression" dxfId="106" priority="19" stopIfTrue="1">
      <formula>AND(NOT(ISBLANK(C12)),ISBLANK(E12),B12="S")</formula>
    </cfRule>
  </conditionalFormatting>
  <conditionalFormatting sqref="C5">
    <cfRule type="expression" dxfId="105" priority="15" stopIfTrue="1">
      <formula>ISBLANK(C5)</formula>
    </cfRule>
  </conditionalFormatting>
  <conditionalFormatting sqref="M12:M25 M27:M28">
    <cfRule type="expression" dxfId="104" priority="20" stopIfTrue="1">
      <formula>AND(NOT(ISBLANK(#REF!)),ISBLANK(M12))</formula>
    </cfRule>
  </conditionalFormatting>
  <conditionalFormatting sqref="J12:K25 J27:K28">
    <cfRule type="expression" priority="21" stopIfTrue="1">
      <formula>AND(SUM(#REF!)&gt;0,NOT(ISBLANK(J12)))</formula>
    </cfRule>
    <cfRule type="expression" dxfId="103" priority="22" stopIfTrue="1">
      <formula>SUM(#REF!)&gt;0</formula>
    </cfRule>
  </conditionalFormatting>
  <conditionalFormatting sqref="M12:M25 M27:M28">
    <cfRule type="expression" dxfId="102" priority="23" stopIfTrue="1">
      <formula>AND(NOT(ISBLANK(#REF!)),ISBLANK(M12))</formula>
    </cfRule>
  </conditionalFormatting>
  <conditionalFormatting sqref="N12:N25 N27:N28">
    <cfRule type="expression" dxfId="101" priority="14" stopIfTrue="1">
      <formula>AND(NOT(ISBLANK(#REF!)),ISBLANK(N12))</formula>
    </cfRule>
  </conditionalFormatting>
  <conditionalFormatting sqref="L12:L25 L27:L28">
    <cfRule type="expression" dxfId="100" priority="12" stopIfTrue="1">
      <formula>AND(NOT(ISBLANK(#REF!)),ISBLANK(L12))</formula>
    </cfRule>
  </conditionalFormatting>
  <conditionalFormatting sqref="L12:L25 L27:L28">
    <cfRule type="expression" dxfId="99" priority="13" stopIfTrue="1">
      <formula>AND(NOT(ISBLANK(#REF!)),ISBLANK(L12))</formula>
    </cfRule>
  </conditionalFormatting>
  <conditionalFormatting sqref="J12:K25 J27:K28">
    <cfRule type="expression" priority="24" stopIfTrue="1">
      <formula>AND(SUM($O12:$Q12)&gt;0,NOT(ISBLANK(J12)))</formula>
    </cfRule>
    <cfRule type="expression" dxfId="98" priority="25" stopIfTrue="1">
      <formula>SUM($O12:$Q12)&gt;0</formula>
    </cfRule>
  </conditionalFormatting>
  <conditionalFormatting sqref="N19">
    <cfRule type="expression" dxfId="97" priority="10" stopIfTrue="1">
      <formula>AND(NOT(ISBLANK($C20)),ISBLANK(N19))</formula>
    </cfRule>
  </conditionalFormatting>
  <conditionalFormatting sqref="N19">
    <cfRule type="expression" dxfId="96" priority="11" stopIfTrue="1">
      <formula>AND(NOT(ISBLANK(#REF!)),ISBLANK(N19))</formula>
    </cfRule>
  </conditionalFormatting>
  <conditionalFormatting sqref="M26">
    <cfRule type="expression" dxfId="95" priority="4" stopIfTrue="1">
      <formula>AND(NOT(ISBLANK(#REF!)),ISBLANK(M26))</formula>
    </cfRule>
  </conditionalFormatting>
  <conditionalFormatting sqref="J26:K26">
    <cfRule type="expression" priority="5" stopIfTrue="1">
      <formula>AND(SUM(#REF!)&gt;0,NOT(ISBLANK(J26)))</formula>
    </cfRule>
    <cfRule type="expression" dxfId="94" priority="6" stopIfTrue="1">
      <formula>SUM(#REF!)&gt;0</formula>
    </cfRule>
  </conditionalFormatting>
  <conditionalFormatting sqref="M26">
    <cfRule type="expression" dxfId="93" priority="7" stopIfTrue="1">
      <formula>AND(NOT(ISBLANK(#REF!)),ISBLANK(M26))</formula>
    </cfRule>
  </conditionalFormatting>
  <conditionalFormatting sqref="N26">
    <cfRule type="expression" dxfId="92" priority="3" stopIfTrue="1">
      <formula>AND(NOT(ISBLANK(#REF!)),ISBLANK(N26))</formula>
    </cfRule>
  </conditionalFormatting>
  <conditionalFormatting sqref="L26">
    <cfRule type="expression" dxfId="91" priority="1" stopIfTrue="1">
      <formula>AND(NOT(ISBLANK(#REF!)),ISBLANK(L26))</formula>
    </cfRule>
  </conditionalFormatting>
  <conditionalFormatting sqref="L26">
    <cfRule type="expression" dxfId="90" priority="2" stopIfTrue="1">
      <formula>AND(NOT(ISBLANK(#REF!)),ISBLANK(L26))</formula>
    </cfRule>
  </conditionalFormatting>
  <conditionalFormatting sqref="J26:K26">
    <cfRule type="expression" priority="8" stopIfTrue="1">
      <formula>AND(SUM($O26:$Q26)&gt;0,NOT(ISBLANK(J26)))</formula>
    </cfRule>
    <cfRule type="expression" dxfId="89" priority="9" stopIfTrue="1">
      <formula>SUM($O26:$Q26)&gt;0</formula>
    </cfRule>
  </conditionalFormatting>
  <dataValidations count="3">
    <dataValidation type="date" allowBlank="1" showInputMessage="1" showErrorMessage="1" sqref="C5" xr:uid="{96A12645-E382-4F48-BC8D-3C9F8BFCD13A}">
      <formula1>NOW()-120</formula1>
      <formula2>NOW()</formula2>
    </dataValidation>
    <dataValidation type="list" allowBlank="1" showInputMessage="1" showErrorMessage="1" sqref="B12:B28" xr:uid="{97ABECEA-DD38-443C-B4EB-C9C7C3C6CFAE}">
      <formula1>$B$32:$B$36</formula1>
    </dataValidation>
    <dataValidation type="list" allowBlank="1" showInputMessage="1" showErrorMessage="1" sqref="B1:E1" xr:uid="{07BC2872-3A60-4792-8B18-3055B21A1394}">
      <formula1>#REF!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Z37"/>
  <sheetViews>
    <sheetView workbookViewId="0">
      <selection activeCell="E6" sqref="E6"/>
    </sheetView>
  </sheetViews>
  <sheetFormatPr defaultColWidth="11.81640625" defaultRowHeight="12.5" x14ac:dyDescent="0.25"/>
  <cols>
    <col min="1" max="1" width="11.81640625" style="151"/>
    <col min="2" max="2" width="10.453125" style="151" customWidth="1"/>
    <col min="3" max="6" width="15.54296875" style="151" customWidth="1"/>
    <col min="7" max="7" width="8.453125" style="151" customWidth="1"/>
    <col min="8" max="8" width="9" style="151" customWidth="1"/>
    <col min="9" max="9" width="11.54296875" style="151" customWidth="1"/>
    <col min="10" max="10" width="3" style="151" customWidth="1"/>
    <col min="11" max="11" width="29.54296875" style="151" customWidth="1"/>
    <col min="12" max="12" width="50.54296875" style="151" customWidth="1"/>
    <col min="13" max="14" width="27.453125" style="151" customWidth="1"/>
    <col min="15" max="15" width="9.1796875" style="151" customWidth="1"/>
    <col min="16" max="19" width="11.81640625" style="151" hidden="1" customWidth="1"/>
    <col min="20" max="26" width="9.1796875" style="151" customWidth="1"/>
    <col min="27" max="16384" width="11.81640625" style="151"/>
  </cols>
  <sheetData>
    <row r="1" spans="1:26" ht="36.75" customHeight="1" x14ac:dyDescent="0.3">
      <c r="A1" s="143" t="s">
        <v>0</v>
      </c>
      <c r="B1" s="409" t="s">
        <v>1</v>
      </c>
      <c r="C1" s="410"/>
      <c r="D1" s="410"/>
      <c r="E1" s="411"/>
      <c r="F1" s="144"/>
      <c r="G1" s="145"/>
      <c r="H1" s="145"/>
      <c r="I1" s="145"/>
      <c r="J1" s="145"/>
      <c r="K1" s="145"/>
      <c r="L1" s="146"/>
      <c r="M1" s="146"/>
      <c r="N1" s="147"/>
      <c r="O1" s="148"/>
      <c r="P1" s="149"/>
      <c r="Q1" s="149"/>
      <c r="R1" s="149"/>
      <c r="S1" s="149"/>
      <c r="T1" s="150"/>
      <c r="U1" s="150"/>
      <c r="V1" s="150"/>
      <c r="W1" s="150"/>
      <c r="X1" s="150"/>
      <c r="Y1" s="150"/>
      <c r="Z1" s="150"/>
    </row>
    <row r="2" spans="1:26" ht="13.75" customHeight="1" x14ac:dyDescent="0.25">
      <c r="A2" s="152"/>
      <c r="B2" s="153"/>
      <c r="C2" s="153"/>
      <c r="D2" s="153"/>
      <c r="E2" s="153"/>
      <c r="F2" s="150"/>
      <c r="G2" s="150"/>
      <c r="H2" s="150"/>
      <c r="I2" s="150"/>
      <c r="J2" s="150"/>
      <c r="K2" s="150"/>
      <c r="L2" s="150"/>
      <c r="M2" s="150"/>
      <c r="N2" s="154"/>
      <c r="O2" s="148"/>
      <c r="P2" s="155"/>
      <c r="Q2" s="155"/>
      <c r="R2" s="155"/>
      <c r="S2" s="155"/>
      <c r="T2" s="150"/>
      <c r="U2" s="150"/>
      <c r="V2" s="150"/>
      <c r="W2" s="150"/>
      <c r="X2" s="150"/>
      <c r="Y2" s="150"/>
      <c r="Z2" s="150"/>
    </row>
    <row r="3" spans="1:26" ht="36.75" customHeight="1" x14ac:dyDescent="0.3">
      <c r="A3" s="156" t="s">
        <v>2</v>
      </c>
      <c r="B3" s="409" t="s">
        <v>102</v>
      </c>
      <c r="C3" s="410"/>
      <c r="D3" s="410"/>
      <c r="E3" s="411"/>
      <c r="F3" s="157"/>
      <c r="G3" s="158"/>
      <c r="H3" s="158"/>
      <c r="I3" s="158"/>
      <c r="J3" s="158"/>
      <c r="K3" s="158"/>
      <c r="L3" s="150"/>
      <c r="M3" s="150"/>
      <c r="N3" s="154"/>
      <c r="O3" s="148"/>
      <c r="P3" s="155"/>
      <c r="Q3" s="155"/>
      <c r="R3" s="155"/>
      <c r="S3" s="155"/>
      <c r="T3" s="150"/>
      <c r="U3" s="150"/>
      <c r="V3" s="150"/>
      <c r="W3" s="150"/>
      <c r="X3" s="150"/>
      <c r="Y3" s="150"/>
      <c r="Z3" s="150"/>
    </row>
    <row r="4" spans="1:26" ht="13.75" customHeight="1" x14ac:dyDescent="0.25">
      <c r="A4" s="152"/>
      <c r="B4" s="153"/>
      <c r="C4" s="153"/>
      <c r="D4" s="153"/>
      <c r="E4" s="153"/>
      <c r="F4" s="150"/>
      <c r="G4" s="150"/>
      <c r="H4" s="150"/>
      <c r="I4" s="150"/>
      <c r="J4" s="150"/>
      <c r="K4" s="150"/>
      <c r="L4" s="150"/>
      <c r="M4" s="150"/>
      <c r="N4" s="154"/>
      <c r="O4" s="148"/>
      <c r="P4" s="155"/>
      <c r="Q4" s="155"/>
      <c r="R4" s="155"/>
      <c r="S4" s="155"/>
      <c r="T4" s="150"/>
      <c r="U4" s="150"/>
      <c r="V4" s="150"/>
      <c r="W4" s="150"/>
      <c r="X4" s="150"/>
      <c r="Y4" s="150"/>
      <c r="Z4" s="150"/>
    </row>
    <row r="5" spans="1:26" ht="36" customHeight="1" x14ac:dyDescent="0.3">
      <c r="A5" s="64" t="s">
        <v>3</v>
      </c>
      <c r="B5" s="65" t="s">
        <v>4</v>
      </c>
      <c r="C5" s="240">
        <v>44572</v>
      </c>
      <c r="D5" s="65" t="s">
        <v>5</v>
      </c>
      <c r="E5" s="240">
        <v>44602</v>
      </c>
      <c r="F5" s="157"/>
      <c r="G5" s="159"/>
      <c r="H5" s="150"/>
      <c r="I5" s="150"/>
      <c r="J5" s="150"/>
      <c r="K5" s="150"/>
      <c r="L5" s="150"/>
      <c r="M5" s="150"/>
      <c r="N5" s="154"/>
      <c r="O5" s="148"/>
      <c r="P5" s="155"/>
      <c r="Q5" s="155"/>
      <c r="R5" s="155"/>
      <c r="S5" s="155"/>
      <c r="T5" s="150"/>
      <c r="U5" s="150"/>
      <c r="V5" s="150"/>
      <c r="W5" s="150"/>
      <c r="X5" s="150"/>
      <c r="Y5" s="150"/>
      <c r="Z5" s="150"/>
    </row>
    <row r="6" spans="1:26" ht="13.75" customHeight="1" x14ac:dyDescent="0.25">
      <c r="A6" s="160"/>
      <c r="B6" s="161"/>
      <c r="C6" s="161"/>
      <c r="D6" s="161"/>
      <c r="E6" s="161"/>
      <c r="F6" s="150"/>
      <c r="G6" s="150"/>
      <c r="H6" s="150"/>
      <c r="I6" s="150"/>
      <c r="J6" s="150"/>
      <c r="K6" s="150"/>
      <c r="L6" s="150"/>
      <c r="M6" s="150"/>
      <c r="N6" s="154"/>
      <c r="O6" s="148"/>
      <c r="P6" s="155"/>
      <c r="Q6" s="155"/>
      <c r="R6" s="155"/>
      <c r="S6" s="155"/>
      <c r="T6" s="150"/>
      <c r="U6" s="150"/>
      <c r="V6" s="150"/>
      <c r="W6" s="150"/>
      <c r="X6" s="150"/>
      <c r="Y6" s="150"/>
      <c r="Z6" s="150"/>
    </row>
    <row r="7" spans="1:26" ht="13.75" customHeight="1" x14ac:dyDescent="0.25">
      <c r="A7" s="162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4"/>
      <c r="O7" s="148"/>
      <c r="P7" s="155"/>
      <c r="Q7" s="155"/>
      <c r="R7" s="155"/>
      <c r="S7" s="155"/>
      <c r="T7" s="150"/>
      <c r="U7" s="150"/>
      <c r="V7" s="150"/>
      <c r="W7" s="150"/>
      <c r="X7" s="150"/>
      <c r="Y7" s="150"/>
      <c r="Z7" s="150"/>
    </row>
    <row r="8" spans="1:26" ht="13.75" customHeight="1" x14ac:dyDescent="0.3">
      <c r="A8" s="66" t="s">
        <v>6</v>
      </c>
      <c r="B8" s="67" t="s">
        <v>7</v>
      </c>
      <c r="C8" s="67" t="s">
        <v>8</v>
      </c>
      <c r="D8" s="67" t="s">
        <v>7</v>
      </c>
      <c r="E8" s="67" t="s">
        <v>9</v>
      </c>
      <c r="F8" s="67" t="s">
        <v>10</v>
      </c>
      <c r="G8" s="407" t="s">
        <v>11</v>
      </c>
      <c r="H8" s="412"/>
      <c r="I8" s="412"/>
      <c r="J8" s="408"/>
      <c r="K8" s="67" t="s">
        <v>12</v>
      </c>
      <c r="L8" s="67" t="s">
        <v>13</v>
      </c>
      <c r="M8" s="68" t="s">
        <v>14</v>
      </c>
      <c r="N8" s="69" t="s">
        <v>15</v>
      </c>
      <c r="O8" s="165"/>
      <c r="P8" s="166"/>
      <c r="Q8" s="166"/>
      <c r="R8" s="166"/>
      <c r="S8" s="166"/>
      <c r="T8" s="167"/>
      <c r="U8" s="167"/>
      <c r="V8" s="167"/>
      <c r="W8" s="167"/>
      <c r="X8" s="167"/>
      <c r="Y8" s="167"/>
      <c r="Z8" s="167"/>
    </row>
    <row r="9" spans="1:26" ht="13.75" customHeight="1" x14ac:dyDescent="0.3">
      <c r="A9" s="70" t="s">
        <v>16</v>
      </c>
      <c r="B9" s="71" t="s">
        <v>17</v>
      </c>
      <c r="C9" s="71" t="s">
        <v>18</v>
      </c>
      <c r="D9" s="71" t="s">
        <v>18</v>
      </c>
      <c r="E9" s="71" t="s">
        <v>19</v>
      </c>
      <c r="F9" s="71" t="s">
        <v>18</v>
      </c>
      <c r="G9" s="413"/>
      <c r="H9" s="414"/>
      <c r="I9" s="414"/>
      <c r="J9" s="415"/>
      <c r="K9" s="71" t="s">
        <v>20</v>
      </c>
      <c r="L9" s="71" t="s">
        <v>21</v>
      </c>
      <c r="M9" s="168"/>
      <c r="N9" s="72" t="s">
        <v>22</v>
      </c>
      <c r="O9" s="165"/>
      <c r="P9" s="166"/>
      <c r="Q9" s="166"/>
      <c r="R9" s="166"/>
      <c r="S9" s="166"/>
      <c r="T9" s="167"/>
      <c r="U9" s="167"/>
      <c r="V9" s="167"/>
      <c r="W9" s="167"/>
      <c r="X9" s="167"/>
      <c r="Y9" s="167"/>
      <c r="Z9" s="167"/>
    </row>
    <row r="10" spans="1:26" ht="13.75" customHeight="1" x14ac:dyDescent="0.3">
      <c r="A10" s="169" t="s">
        <v>23</v>
      </c>
      <c r="B10" s="73" t="s">
        <v>24</v>
      </c>
      <c r="C10" s="73" t="s">
        <v>25</v>
      </c>
      <c r="D10" s="73" t="s">
        <v>25</v>
      </c>
      <c r="E10" s="73" t="s">
        <v>25</v>
      </c>
      <c r="F10" s="73" t="s">
        <v>25</v>
      </c>
      <c r="G10" s="74" t="s">
        <v>26</v>
      </c>
      <c r="H10" s="74" t="s">
        <v>27</v>
      </c>
      <c r="I10" s="74" t="s">
        <v>28</v>
      </c>
      <c r="J10" s="170"/>
      <c r="K10" s="75" t="s">
        <v>29</v>
      </c>
      <c r="L10" s="171"/>
      <c r="M10" s="171"/>
      <c r="N10" s="172"/>
      <c r="O10" s="148"/>
      <c r="P10" s="155"/>
      <c r="Q10" s="155"/>
      <c r="R10" s="155"/>
      <c r="S10" s="155"/>
      <c r="T10" s="150"/>
      <c r="U10" s="150"/>
      <c r="V10" s="150"/>
      <c r="W10" s="150"/>
      <c r="X10" s="150"/>
      <c r="Y10" s="150"/>
      <c r="Z10" s="150"/>
    </row>
    <row r="11" spans="1:26" ht="8.15" customHeight="1" x14ac:dyDescent="0.25">
      <c r="A11" s="173"/>
      <c r="B11" s="174"/>
      <c r="C11" s="174"/>
      <c r="D11" s="174"/>
      <c r="E11" s="174"/>
      <c r="F11" s="174"/>
      <c r="G11" s="170"/>
      <c r="H11" s="170"/>
      <c r="I11" s="170"/>
      <c r="J11" s="170"/>
      <c r="K11" s="170"/>
      <c r="L11" s="175"/>
      <c r="M11" s="175"/>
      <c r="N11" s="176"/>
      <c r="O11" s="150"/>
      <c r="P11" s="155"/>
      <c r="Q11" s="155"/>
      <c r="R11" s="155"/>
      <c r="S11" s="155"/>
      <c r="T11" s="150"/>
      <c r="U11" s="150"/>
      <c r="V11" s="150"/>
      <c r="W11" s="150"/>
      <c r="X11" s="150"/>
      <c r="Y11" s="150"/>
      <c r="Z11" s="150"/>
    </row>
    <row r="12" spans="1:26" ht="20.149999999999999" customHeight="1" x14ac:dyDescent="0.35">
      <c r="A12" s="177">
        <v>43130</v>
      </c>
      <c r="B12" s="174" t="s">
        <v>31</v>
      </c>
      <c r="C12" s="175">
        <v>363.55</v>
      </c>
      <c r="D12" s="175">
        <v>0</v>
      </c>
      <c r="E12" s="178"/>
      <c r="F12" s="175">
        <v>363.55</v>
      </c>
      <c r="G12" s="179">
        <v>112</v>
      </c>
      <c r="H12" s="179">
        <v>4207</v>
      </c>
      <c r="I12" s="179"/>
      <c r="J12" s="76" t="s">
        <v>39</v>
      </c>
      <c r="K12" s="78" t="s">
        <v>103</v>
      </c>
      <c r="L12" s="78" t="s">
        <v>176</v>
      </c>
      <c r="M12" s="79" t="s">
        <v>104</v>
      </c>
      <c r="N12" s="77" t="s">
        <v>105</v>
      </c>
      <c r="O12" s="180"/>
      <c r="P12" s="155" t="b">
        <f t="shared" ref="P12:P30" si="0">OR(G12&lt;100,LEN(G12)=2)</f>
        <v>0</v>
      </c>
      <c r="Q12" s="155" t="b">
        <f t="shared" ref="Q12:Q30" si="1">OR(H12&lt;1000,LEN(H12)=3)</f>
        <v>0</v>
      </c>
      <c r="R12" s="155" t="b">
        <f t="shared" ref="R12:R30" si="2">IF(I12&lt;1000,TRUE)</f>
        <v>1</v>
      </c>
      <c r="S12" s="181"/>
      <c r="T12" s="150"/>
      <c r="U12" s="150"/>
      <c r="V12" s="150"/>
      <c r="W12" s="150"/>
      <c r="X12" s="150"/>
      <c r="Y12" s="150"/>
      <c r="Z12" s="150"/>
    </row>
    <row r="13" spans="1:26" ht="20.149999999999999" customHeight="1" x14ac:dyDescent="0.35">
      <c r="A13" s="177"/>
      <c r="B13" s="241"/>
      <c r="C13" s="178"/>
      <c r="D13" s="175"/>
      <c r="E13" s="178"/>
      <c r="F13" s="175"/>
      <c r="G13" s="179"/>
      <c r="H13" s="179"/>
      <c r="I13" s="179"/>
      <c r="J13" s="76"/>
      <c r="K13" s="78"/>
      <c r="L13" s="78"/>
      <c r="M13" s="79"/>
      <c r="N13" s="77"/>
      <c r="O13" s="180"/>
      <c r="P13" s="155" t="b">
        <f t="shared" si="0"/>
        <v>1</v>
      </c>
      <c r="Q13" s="155" t="b">
        <f t="shared" si="1"/>
        <v>1</v>
      </c>
      <c r="R13" s="155" t="b">
        <f t="shared" si="2"/>
        <v>1</v>
      </c>
      <c r="S13" s="181"/>
      <c r="T13" s="150"/>
      <c r="U13" s="150"/>
      <c r="V13" s="150"/>
      <c r="W13" s="150"/>
      <c r="X13" s="150"/>
      <c r="Y13" s="150"/>
      <c r="Z13" s="150"/>
    </row>
    <row r="14" spans="1:26" ht="20.149999999999999" customHeight="1" x14ac:dyDescent="0.35">
      <c r="A14" s="242"/>
      <c r="B14" s="241"/>
      <c r="C14" s="178"/>
      <c r="D14" s="243"/>
      <c r="E14" s="178"/>
      <c r="F14" s="243"/>
      <c r="G14" s="179"/>
      <c r="H14" s="179"/>
      <c r="I14" s="243"/>
      <c r="J14" s="76"/>
      <c r="K14" s="78"/>
      <c r="L14" s="79"/>
      <c r="M14" s="79"/>
      <c r="N14" s="77"/>
      <c r="O14" s="180"/>
      <c r="P14" s="155" t="b">
        <f t="shared" si="0"/>
        <v>1</v>
      </c>
      <c r="Q14" s="155" t="b">
        <f t="shared" si="1"/>
        <v>1</v>
      </c>
      <c r="R14" s="155" t="b">
        <f t="shared" si="2"/>
        <v>1</v>
      </c>
      <c r="S14" s="181"/>
      <c r="T14" s="150"/>
      <c r="U14" s="150"/>
      <c r="V14" s="150"/>
      <c r="W14" s="150"/>
      <c r="X14" s="150"/>
      <c r="Y14" s="150"/>
      <c r="Z14" s="150"/>
    </row>
    <row r="15" spans="1:26" ht="20.149999999999999" customHeight="1" x14ac:dyDescent="0.35">
      <c r="A15" s="173"/>
      <c r="B15" s="241"/>
      <c r="C15" s="178"/>
      <c r="D15" s="243" t="str">
        <f t="shared" ref="D15:D30" si="3">IF(B15="S",IF(ISBLANK(E15),ROUND(C15*0.2/1.2,2),E15),"")</f>
        <v/>
      </c>
      <c r="E15" s="178"/>
      <c r="F15" s="243" t="s">
        <v>101</v>
      </c>
      <c r="G15" s="179"/>
      <c r="H15" s="179"/>
      <c r="I15" s="243" t="s">
        <v>101</v>
      </c>
      <c r="J15" s="76" t="s">
        <v>39</v>
      </c>
      <c r="K15" s="78"/>
      <c r="L15" s="79"/>
      <c r="M15" s="79"/>
      <c r="N15" s="77" t="s">
        <v>101</v>
      </c>
      <c r="O15" s="180"/>
      <c r="P15" s="155" t="b">
        <f t="shared" si="0"/>
        <v>1</v>
      </c>
      <c r="Q15" s="155" t="b">
        <f t="shared" si="1"/>
        <v>1</v>
      </c>
      <c r="R15" s="155" t="b">
        <f t="shared" si="2"/>
        <v>0</v>
      </c>
      <c r="S15" s="181"/>
      <c r="T15" s="150"/>
      <c r="U15" s="150"/>
      <c r="V15" s="150"/>
      <c r="W15" s="150"/>
      <c r="X15" s="150"/>
      <c r="Y15" s="150"/>
      <c r="Z15" s="150"/>
    </row>
    <row r="16" spans="1:26" ht="20.149999999999999" customHeight="1" x14ac:dyDescent="0.35">
      <c r="A16" s="173"/>
      <c r="B16" s="174"/>
      <c r="C16" s="178"/>
      <c r="D16" s="243" t="str">
        <f t="shared" si="3"/>
        <v/>
      </c>
      <c r="E16" s="178"/>
      <c r="F16" s="243" t="s">
        <v>101</v>
      </c>
      <c r="G16" s="243" t="s">
        <v>101</v>
      </c>
      <c r="H16" s="243" t="s">
        <v>101</v>
      </c>
      <c r="I16" s="243" t="s">
        <v>101</v>
      </c>
      <c r="J16" s="76" t="s">
        <v>39</v>
      </c>
      <c r="K16" s="78"/>
      <c r="L16" s="77" t="s">
        <v>101</v>
      </c>
      <c r="M16" s="79"/>
      <c r="N16" s="77" t="s">
        <v>101</v>
      </c>
      <c r="O16" s="180"/>
      <c r="P16" s="155" t="b">
        <f t="shared" si="0"/>
        <v>0</v>
      </c>
      <c r="Q16" s="155" t="b">
        <f t="shared" si="1"/>
        <v>0</v>
      </c>
      <c r="R16" s="155" t="b">
        <f t="shared" si="2"/>
        <v>0</v>
      </c>
      <c r="S16" s="181"/>
      <c r="T16" s="150"/>
      <c r="U16" s="150"/>
      <c r="V16" s="150"/>
      <c r="W16" s="150"/>
      <c r="X16" s="150"/>
      <c r="Y16" s="150"/>
      <c r="Z16" s="150"/>
    </row>
    <row r="17" spans="1:26" ht="20.149999999999999" customHeight="1" x14ac:dyDescent="0.35">
      <c r="A17" s="173"/>
      <c r="B17" s="174"/>
      <c r="C17" s="178"/>
      <c r="D17" s="243" t="str">
        <f t="shared" si="3"/>
        <v/>
      </c>
      <c r="E17" s="178"/>
      <c r="F17" s="243" t="s">
        <v>101</v>
      </c>
      <c r="G17" s="243" t="s">
        <v>101</v>
      </c>
      <c r="H17" s="243" t="s">
        <v>101</v>
      </c>
      <c r="I17" s="243" t="s">
        <v>101</v>
      </c>
      <c r="J17" s="76" t="s">
        <v>39</v>
      </c>
      <c r="K17" s="78"/>
      <c r="L17" s="77" t="s">
        <v>101</v>
      </c>
      <c r="M17" s="175"/>
      <c r="N17" s="77" t="s">
        <v>101</v>
      </c>
      <c r="O17" s="180"/>
      <c r="P17" s="155" t="b">
        <f t="shared" si="0"/>
        <v>0</v>
      </c>
      <c r="Q17" s="155" t="b">
        <f t="shared" si="1"/>
        <v>0</v>
      </c>
      <c r="R17" s="155" t="b">
        <f t="shared" si="2"/>
        <v>0</v>
      </c>
      <c r="S17" s="181"/>
      <c r="T17" s="150"/>
      <c r="U17" s="150"/>
      <c r="V17" s="150"/>
      <c r="W17" s="150"/>
      <c r="X17" s="150"/>
      <c r="Y17" s="150"/>
      <c r="Z17" s="150"/>
    </row>
    <row r="18" spans="1:26" ht="20.149999999999999" customHeight="1" x14ac:dyDescent="0.35">
      <c r="A18" s="173"/>
      <c r="B18" s="174"/>
      <c r="C18" s="178"/>
      <c r="D18" s="243" t="str">
        <f t="shared" si="3"/>
        <v/>
      </c>
      <c r="E18" s="178"/>
      <c r="F18" s="178"/>
      <c r="G18" s="179"/>
      <c r="H18" s="179"/>
      <c r="I18" s="179"/>
      <c r="J18" s="76" t="s">
        <v>39</v>
      </c>
      <c r="K18" s="78"/>
      <c r="L18" s="79"/>
      <c r="M18" s="79"/>
      <c r="N18" s="79"/>
      <c r="O18" s="180"/>
      <c r="P18" s="155" t="b">
        <f t="shared" si="0"/>
        <v>1</v>
      </c>
      <c r="Q18" s="155" t="b">
        <f t="shared" si="1"/>
        <v>1</v>
      </c>
      <c r="R18" s="155" t="b">
        <f t="shared" si="2"/>
        <v>1</v>
      </c>
      <c r="S18" s="181"/>
      <c r="T18" s="150"/>
      <c r="U18" s="150"/>
      <c r="V18" s="150"/>
      <c r="W18" s="150"/>
      <c r="X18" s="150"/>
      <c r="Y18" s="150"/>
      <c r="Z18" s="150"/>
    </row>
    <row r="19" spans="1:26" ht="20.149999999999999" customHeight="1" x14ac:dyDescent="0.35">
      <c r="A19" s="173"/>
      <c r="B19" s="174"/>
      <c r="C19" s="178"/>
      <c r="D19" s="243" t="str">
        <f t="shared" si="3"/>
        <v/>
      </c>
      <c r="E19" s="178"/>
      <c r="F19" s="243" t="s">
        <v>101</v>
      </c>
      <c r="G19" s="179"/>
      <c r="H19" s="243" t="s">
        <v>101</v>
      </c>
      <c r="I19" s="243" t="s">
        <v>101</v>
      </c>
      <c r="J19" s="76" t="s">
        <v>39</v>
      </c>
      <c r="K19" s="78"/>
      <c r="L19" s="79"/>
      <c r="M19" s="79"/>
      <c r="N19" s="79"/>
      <c r="O19" s="180"/>
      <c r="P19" s="155" t="b">
        <f t="shared" si="0"/>
        <v>1</v>
      </c>
      <c r="Q19" s="155" t="b">
        <f t="shared" si="1"/>
        <v>0</v>
      </c>
      <c r="R19" s="155" t="b">
        <f t="shared" si="2"/>
        <v>0</v>
      </c>
      <c r="S19" s="181"/>
      <c r="T19" s="150"/>
      <c r="U19" s="150"/>
      <c r="V19" s="150"/>
      <c r="W19" s="150"/>
      <c r="X19" s="150"/>
      <c r="Y19" s="150"/>
      <c r="Z19" s="150"/>
    </row>
    <row r="20" spans="1:26" ht="20.149999999999999" customHeight="1" x14ac:dyDescent="0.35">
      <c r="A20" s="173"/>
      <c r="B20" s="174"/>
      <c r="C20" s="178"/>
      <c r="D20" s="243" t="str">
        <f t="shared" si="3"/>
        <v/>
      </c>
      <c r="E20" s="178"/>
      <c r="F20" s="243" t="s">
        <v>101</v>
      </c>
      <c r="G20" s="243" t="s">
        <v>101</v>
      </c>
      <c r="H20" s="243" t="s">
        <v>101</v>
      </c>
      <c r="I20" s="243" t="s">
        <v>101</v>
      </c>
      <c r="J20" s="76" t="s">
        <v>39</v>
      </c>
      <c r="K20" s="78"/>
      <c r="L20" s="79"/>
      <c r="M20" s="79"/>
      <c r="N20" s="79"/>
      <c r="O20" s="180"/>
      <c r="P20" s="155" t="b">
        <f t="shared" si="0"/>
        <v>0</v>
      </c>
      <c r="Q20" s="155" t="b">
        <f t="shared" si="1"/>
        <v>0</v>
      </c>
      <c r="R20" s="155" t="b">
        <f t="shared" si="2"/>
        <v>0</v>
      </c>
      <c r="S20" s="181"/>
      <c r="T20" s="150"/>
      <c r="U20" s="150"/>
      <c r="V20" s="150"/>
      <c r="W20" s="150"/>
      <c r="X20" s="150"/>
      <c r="Y20" s="150"/>
      <c r="Z20" s="150"/>
    </row>
    <row r="21" spans="1:26" ht="20.149999999999999" customHeight="1" x14ac:dyDescent="0.35">
      <c r="A21" s="173"/>
      <c r="B21" s="174"/>
      <c r="C21" s="178"/>
      <c r="D21" s="243" t="str">
        <f t="shared" si="3"/>
        <v/>
      </c>
      <c r="E21" s="178"/>
      <c r="F21" s="243" t="s">
        <v>101</v>
      </c>
      <c r="G21" s="243" t="s">
        <v>101</v>
      </c>
      <c r="H21" s="243" t="s">
        <v>101</v>
      </c>
      <c r="I21" s="243" t="s">
        <v>101</v>
      </c>
      <c r="J21" s="76" t="s">
        <v>39</v>
      </c>
      <c r="K21" s="78"/>
      <c r="L21" s="79"/>
      <c r="M21" s="79"/>
      <c r="N21" s="79"/>
      <c r="O21" s="180"/>
      <c r="P21" s="155" t="b">
        <f t="shared" si="0"/>
        <v>0</v>
      </c>
      <c r="Q21" s="155" t="b">
        <f t="shared" si="1"/>
        <v>0</v>
      </c>
      <c r="R21" s="155" t="b">
        <f t="shared" si="2"/>
        <v>0</v>
      </c>
      <c r="S21" s="181"/>
      <c r="T21" s="150"/>
      <c r="U21" s="150"/>
      <c r="V21" s="150"/>
      <c r="W21" s="150"/>
      <c r="X21" s="150"/>
      <c r="Y21" s="150"/>
      <c r="Z21" s="150"/>
    </row>
    <row r="22" spans="1:26" ht="20.149999999999999" customHeight="1" x14ac:dyDescent="0.35">
      <c r="A22" s="173"/>
      <c r="B22" s="174"/>
      <c r="C22" s="178"/>
      <c r="D22" s="243" t="str">
        <f t="shared" si="3"/>
        <v/>
      </c>
      <c r="E22" s="178"/>
      <c r="F22" s="243" t="s">
        <v>101</v>
      </c>
      <c r="G22" s="243" t="s">
        <v>101</v>
      </c>
      <c r="H22" s="243" t="s">
        <v>101</v>
      </c>
      <c r="I22" s="243" t="s">
        <v>101</v>
      </c>
      <c r="J22" s="76" t="s">
        <v>39</v>
      </c>
      <c r="K22" s="78"/>
      <c r="L22" s="79"/>
      <c r="M22" s="79"/>
      <c r="N22" s="79"/>
      <c r="O22" s="180"/>
      <c r="P22" s="155" t="b">
        <f t="shared" si="0"/>
        <v>0</v>
      </c>
      <c r="Q22" s="155" t="b">
        <f t="shared" si="1"/>
        <v>0</v>
      </c>
      <c r="R22" s="155" t="b">
        <f t="shared" si="2"/>
        <v>0</v>
      </c>
      <c r="S22" s="181"/>
      <c r="T22" s="150"/>
      <c r="U22" s="150"/>
      <c r="V22" s="150"/>
      <c r="W22" s="150"/>
      <c r="X22" s="150"/>
      <c r="Y22" s="150"/>
      <c r="Z22" s="150"/>
    </row>
    <row r="23" spans="1:26" ht="20.149999999999999" customHeight="1" x14ac:dyDescent="0.35">
      <c r="A23" s="173"/>
      <c r="B23" s="174"/>
      <c r="C23" s="178"/>
      <c r="D23" s="243" t="str">
        <f t="shared" si="3"/>
        <v/>
      </c>
      <c r="E23" s="178"/>
      <c r="F23" s="243" t="s">
        <v>101</v>
      </c>
      <c r="G23" s="243" t="s">
        <v>101</v>
      </c>
      <c r="H23" s="243" t="s">
        <v>101</v>
      </c>
      <c r="I23" s="243" t="s">
        <v>101</v>
      </c>
      <c r="J23" s="76" t="s">
        <v>39</v>
      </c>
      <c r="K23" s="78"/>
      <c r="L23" s="79"/>
      <c r="M23" s="79"/>
      <c r="N23" s="79"/>
      <c r="O23" s="180"/>
      <c r="P23" s="155" t="b">
        <f t="shared" si="0"/>
        <v>0</v>
      </c>
      <c r="Q23" s="155" t="b">
        <f t="shared" si="1"/>
        <v>0</v>
      </c>
      <c r="R23" s="155" t="b">
        <f t="shared" si="2"/>
        <v>0</v>
      </c>
      <c r="S23" s="181"/>
      <c r="T23" s="150"/>
      <c r="U23" s="150"/>
      <c r="V23" s="150"/>
      <c r="W23" s="150"/>
      <c r="X23" s="150"/>
      <c r="Y23" s="150"/>
      <c r="Z23" s="150"/>
    </row>
    <row r="24" spans="1:26" ht="20.149999999999999" customHeight="1" x14ac:dyDescent="0.35">
      <c r="A24" s="173"/>
      <c r="B24" s="174"/>
      <c r="C24" s="178"/>
      <c r="D24" s="243" t="str">
        <f t="shared" si="3"/>
        <v/>
      </c>
      <c r="E24" s="178"/>
      <c r="F24" s="243" t="s">
        <v>101</v>
      </c>
      <c r="G24" s="243" t="s">
        <v>101</v>
      </c>
      <c r="H24" s="243" t="s">
        <v>101</v>
      </c>
      <c r="I24" s="243" t="s">
        <v>101</v>
      </c>
      <c r="J24" s="76" t="s">
        <v>39</v>
      </c>
      <c r="K24" s="78"/>
      <c r="L24" s="79"/>
      <c r="M24" s="79"/>
      <c r="N24" s="79"/>
      <c r="O24" s="180"/>
      <c r="P24" s="155" t="b">
        <f t="shared" si="0"/>
        <v>0</v>
      </c>
      <c r="Q24" s="155" t="b">
        <f t="shared" si="1"/>
        <v>0</v>
      </c>
      <c r="R24" s="155" t="b">
        <f t="shared" si="2"/>
        <v>0</v>
      </c>
      <c r="S24" s="181"/>
      <c r="T24" s="150"/>
      <c r="U24" s="150"/>
      <c r="V24" s="150"/>
      <c r="W24" s="150"/>
      <c r="X24" s="150"/>
      <c r="Y24" s="150"/>
      <c r="Z24" s="150"/>
    </row>
    <row r="25" spans="1:26" ht="20.149999999999999" customHeight="1" x14ac:dyDescent="0.35">
      <c r="A25" s="173"/>
      <c r="B25" s="174"/>
      <c r="C25" s="178"/>
      <c r="D25" s="243" t="str">
        <f t="shared" si="3"/>
        <v/>
      </c>
      <c r="E25" s="178"/>
      <c r="F25" s="243" t="s">
        <v>101</v>
      </c>
      <c r="G25" s="243" t="s">
        <v>101</v>
      </c>
      <c r="H25" s="243" t="s">
        <v>101</v>
      </c>
      <c r="I25" s="243" t="s">
        <v>101</v>
      </c>
      <c r="J25" s="76" t="s">
        <v>39</v>
      </c>
      <c r="K25" s="78"/>
      <c r="L25" s="79"/>
      <c r="M25" s="79"/>
      <c r="N25" s="79"/>
      <c r="O25" s="180"/>
      <c r="P25" s="155" t="b">
        <f t="shared" si="0"/>
        <v>0</v>
      </c>
      <c r="Q25" s="155" t="b">
        <f t="shared" si="1"/>
        <v>0</v>
      </c>
      <c r="R25" s="155" t="b">
        <f t="shared" si="2"/>
        <v>0</v>
      </c>
      <c r="S25" s="181"/>
      <c r="T25" s="150"/>
      <c r="U25" s="150"/>
      <c r="V25" s="150"/>
      <c r="W25" s="150"/>
      <c r="X25" s="150"/>
      <c r="Y25" s="150"/>
      <c r="Z25" s="150"/>
    </row>
    <row r="26" spans="1:26" ht="20.149999999999999" customHeight="1" x14ac:dyDescent="0.35">
      <c r="A26" s="173"/>
      <c r="B26" s="174"/>
      <c r="C26" s="178"/>
      <c r="D26" s="243" t="str">
        <f t="shared" si="3"/>
        <v/>
      </c>
      <c r="E26" s="178"/>
      <c r="F26" s="243" t="s">
        <v>101</v>
      </c>
      <c r="G26" s="243" t="s">
        <v>101</v>
      </c>
      <c r="H26" s="243" t="s">
        <v>101</v>
      </c>
      <c r="I26" s="243" t="s">
        <v>101</v>
      </c>
      <c r="J26" s="76" t="s">
        <v>39</v>
      </c>
      <c r="K26" s="78"/>
      <c r="L26" s="79"/>
      <c r="M26" s="79"/>
      <c r="N26" s="79"/>
      <c r="O26" s="180"/>
      <c r="P26" s="155" t="b">
        <f t="shared" si="0"/>
        <v>0</v>
      </c>
      <c r="Q26" s="155" t="b">
        <f t="shared" si="1"/>
        <v>0</v>
      </c>
      <c r="R26" s="155" t="b">
        <f t="shared" si="2"/>
        <v>0</v>
      </c>
      <c r="S26" s="181"/>
      <c r="T26" s="150"/>
      <c r="U26" s="150"/>
      <c r="V26" s="150"/>
      <c r="W26" s="150"/>
      <c r="X26" s="150"/>
      <c r="Y26" s="150"/>
      <c r="Z26" s="150"/>
    </row>
    <row r="27" spans="1:26" ht="20.149999999999999" customHeight="1" x14ac:dyDescent="0.35">
      <c r="A27" s="173"/>
      <c r="B27" s="174"/>
      <c r="C27" s="178"/>
      <c r="D27" s="243" t="str">
        <f t="shared" si="3"/>
        <v/>
      </c>
      <c r="E27" s="178"/>
      <c r="F27" s="243" t="s">
        <v>101</v>
      </c>
      <c r="G27" s="243" t="s">
        <v>101</v>
      </c>
      <c r="H27" s="243" t="s">
        <v>101</v>
      </c>
      <c r="I27" s="243" t="s">
        <v>101</v>
      </c>
      <c r="J27" s="76" t="s">
        <v>39</v>
      </c>
      <c r="K27" s="78"/>
      <c r="L27" s="79"/>
      <c r="M27" s="79"/>
      <c r="N27" s="79"/>
      <c r="O27" s="180"/>
      <c r="P27" s="155" t="b">
        <f t="shared" si="0"/>
        <v>0</v>
      </c>
      <c r="Q27" s="155" t="b">
        <f t="shared" si="1"/>
        <v>0</v>
      </c>
      <c r="R27" s="155" t="b">
        <f t="shared" si="2"/>
        <v>0</v>
      </c>
      <c r="S27" s="181"/>
      <c r="T27" s="150"/>
      <c r="U27" s="150"/>
      <c r="V27" s="150"/>
      <c r="W27" s="150"/>
      <c r="X27" s="150"/>
      <c r="Y27" s="150"/>
      <c r="Z27" s="150"/>
    </row>
    <row r="28" spans="1:26" ht="20.149999999999999" customHeight="1" x14ac:dyDescent="0.35">
      <c r="A28" s="173"/>
      <c r="B28" s="174"/>
      <c r="C28" s="178"/>
      <c r="D28" s="243" t="str">
        <f t="shared" si="3"/>
        <v/>
      </c>
      <c r="E28" s="178"/>
      <c r="F28" s="243" t="s">
        <v>101</v>
      </c>
      <c r="G28" s="243" t="s">
        <v>101</v>
      </c>
      <c r="H28" s="243" t="s">
        <v>101</v>
      </c>
      <c r="I28" s="243" t="s">
        <v>101</v>
      </c>
      <c r="J28" s="76" t="s">
        <v>39</v>
      </c>
      <c r="K28" s="78"/>
      <c r="L28" s="79"/>
      <c r="M28" s="79"/>
      <c r="N28" s="79"/>
      <c r="O28" s="180"/>
      <c r="P28" s="155" t="b">
        <f t="shared" si="0"/>
        <v>0</v>
      </c>
      <c r="Q28" s="155" t="b">
        <f t="shared" si="1"/>
        <v>0</v>
      </c>
      <c r="R28" s="155" t="b">
        <f t="shared" si="2"/>
        <v>0</v>
      </c>
      <c r="S28" s="181"/>
      <c r="T28" s="150"/>
      <c r="U28" s="150"/>
      <c r="V28" s="150"/>
      <c r="W28" s="150"/>
      <c r="X28" s="150"/>
      <c r="Y28" s="150"/>
      <c r="Z28" s="150"/>
    </row>
    <row r="29" spans="1:26" ht="20.149999999999999" customHeight="1" x14ac:dyDescent="0.35">
      <c r="A29" s="173"/>
      <c r="B29" s="174"/>
      <c r="C29" s="178"/>
      <c r="D29" s="243" t="str">
        <f t="shared" si="3"/>
        <v/>
      </c>
      <c r="E29" s="178"/>
      <c r="F29" s="243" t="s">
        <v>101</v>
      </c>
      <c r="G29" s="243" t="s">
        <v>101</v>
      </c>
      <c r="H29" s="243" t="s">
        <v>101</v>
      </c>
      <c r="I29" s="243" t="s">
        <v>101</v>
      </c>
      <c r="J29" s="76" t="s">
        <v>39</v>
      </c>
      <c r="K29" s="78"/>
      <c r="L29" s="79"/>
      <c r="M29" s="79"/>
      <c r="N29" s="79"/>
      <c r="O29" s="180"/>
      <c r="P29" s="155" t="b">
        <f t="shared" si="0"/>
        <v>0</v>
      </c>
      <c r="Q29" s="155" t="b">
        <f t="shared" si="1"/>
        <v>0</v>
      </c>
      <c r="R29" s="155" t="b">
        <f t="shared" si="2"/>
        <v>0</v>
      </c>
      <c r="S29" s="181"/>
      <c r="T29" s="150"/>
      <c r="U29" s="150"/>
      <c r="V29" s="150"/>
      <c r="W29" s="150"/>
      <c r="X29" s="150"/>
      <c r="Y29" s="150"/>
      <c r="Z29" s="150"/>
    </row>
    <row r="30" spans="1:26" ht="20.149999999999999" customHeight="1" thickBot="1" x14ac:dyDescent="0.4">
      <c r="A30" s="173"/>
      <c r="B30" s="174"/>
      <c r="C30" s="178"/>
      <c r="D30" s="244" t="str">
        <f t="shared" si="3"/>
        <v/>
      </c>
      <c r="E30" s="178"/>
      <c r="F30" s="243" t="s">
        <v>101</v>
      </c>
      <c r="G30" s="243" t="s">
        <v>101</v>
      </c>
      <c r="H30" s="243" t="s">
        <v>101</v>
      </c>
      <c r="I30" s="243" t="s">
        <v>101</v>
      </c>
      <c r="J30" s="76" t="s">
        <v>39</v>
      </c>
      <c r="K30" s="78"/>
      <c r="L30" s="79"/>
      <c r="M30" s="79"/>
      <c r="N30" s="79"/>
      <c r="O30" s="180"/>
      <c r="P30" s="155" t="b">
        <f t="shared" si="0"/>
        <v>0</v>
      </c>
      <c r="Q30" s="155" t="b">
        <f t="shared" si="1"/>
        <v>0</v>
      </c>
      <c r="R30" s="155" t="b">
        <f t="shared" si="2"/>
        <v>0</v>
      </c>
      <c r="S30" s="181"/>
      <c r="T30" s="150"/>
      <c r="U30" s="150"/>
      <c r="V30" s="150"/>
      <c r="W30" s="150"/>
      <c r="X30" s="150"/>
      <c r="Y30" s="150"/>
      <c r="Z30" s="150"/>
    </row>
    <row r="31" spans="1:26" ht="20.149999999999999" customHeight="1" thickBot="1" x14ac:dyDescent="0.35">
      <c r="A31" s="405" t="s">
        <v>34</v>
      </c>
      <c r="B31" s="406"/>
      <c r="C31" s="182">
        <f>SUM(C12:C30)</f>
        <v>363.55</v>
      </c>
      <c r="D31" s="183">
        <f>SUM(D12:D30)</f>
        <v>0</v>
      </c>
      <c r="E31" s="182"/>
      <c r="F31" s="182">
        <f>SUM(F12:F30)</f>
        <v>363.55</v>
      </c>
      <c r="G31" s="184"/>
      <c r="H31" s="184"/>
      <c r="I31" s="184"/>
      <c r="J31" s="185"/>
      <c r="K31" s="185"/>
      <c r="L31" s="186"/>
      <c r="M31" s="186"/>
      <c r="N31" s="187"/>
      <c r="O31" s="148"/>
      <c r="P31" s="155"/>
      <c r="Q31" s="155"/>
      <c r="R31" s="155"/>
      <c r="S31" s="155"/>
      <c r="T31" s="150"/>
      <c r="U31" s="150"/>
      <c r="V31" s="150"/>
      <c r="W31" s="150"/>
      <c r="X31" s="150"/>
      <c r="Y31" s="150"/>
      <c r="Z31" s="150"/>
    </row>
    <row r="32" spans="1:26" ht="14.15" customHeight="1" x14ac:dyDescent="0.25">
      <c r="A32" s="145"/>
      <c r="B32" s="188"/>
      <c r="C32" s="188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50"/>
      <c r="P32" s="155"/>
      <c r="Q32" s="155"/>
      <c r="R32" s="155"/>
      <c r="S32" s="155"/>
      <c r="T32" s="150"/>
      <c r="U32" s="150"/>
      <c r="V32" s="150"/>
      <c r="W32" s="150"/>
      <c r="X32" s="150"/>
      <c r="Y32" s="150"/>
      <c r="Z32" s="150"/>
    </row>
    <row r="33" spans="1:26" ht="13.75" customHeight="1" x14ac:dyDescent="0.3">
      <c r="A33" s="189"/>
      <c r="B33" s="407" t="s">
        <v>35</v>
      </c>
      <c r="C33" s="408"/>
      <c r="D33" s="18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5"/>
      <c r="Q33" s="155"/>
      <c r="R33" s="155"/>
      <c r="S33" s="155"/>
      <c r="T33" s="150"/>
      <c r="U33" s="150"/>
      <c r="V33" s="150"/>
      <c r="W33" s="150"/>
      <c r="X33" s="150"/>
      <c r="Y33" s="150"/>
      <c r="Z33" s="150"/>
    </row>
    <row r="34" spans="1:26" ht="13.75" customHeight="1" x14ac:dyDescent="0.25">
      <c r="A34" s="189"/>
      <c r="B34" s="190" t="s">
        <v>36</v>
      </c>
      <c r="C34" s="191" t="s">
        <v>37</v>
      </c>
      <c r="D34" s="18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5"/>
      <c r="Q34" s="155"/>
      <c r="R34" s="155"/>
      <c r="S34" s="155"/>
      <c r="T34" s="150"/>
      <c r="U34" s="150"/>
      <c r="V34" s="150"/>
      <c r="W34" s="150"/>
      <c r="X34" s="150"/>
      <c r="Y34" s="150"/>
      <c r="Z34" s="150"/>
    </row>
    <row r="35" spans="1:26" ht="13.75" customHeight="1" x14ac:dyDescent="0.25">
      <c r="A35" s="189"/>
      <c r="B35" s="190" t="s">
        <v>31</v>
      </c>
      <c r="C35" s="191" t="s">
        <v>38</v>
      </c>
      <c r="D35" s="18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5"/>
      <c r="Q35" s="155"/>
      <c r="R35" s="155"/>
      <c r="S35" s="155"/>
      <c r="T35" s="150"/>
      <c r="U35" s="150"/>
      <c r="V35" s="150"/>
      <c r="W35" s="150"/>
      <c r="X35" s="150"/>
      <c r="Y35" s="150"/>
      <c r="Z35" s="150"/>
    </row>
    <row r="36" spans="1:26" ht="13.75" customHeight="1" x14ac:dyDescent="0.25">
      <c r="A36" s="189"/>
      <c r="B36" s="190" t="s">
        <v>39</v>
      </c>
      <c r="C36" s="191" t="s">
        <v>40</v>
      </c>
      <c r="D36" s="18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5"/>
      <c r="Q36" s="155"/>
      <c r="R36" s="155"/>
      <c r="S36" s="155"/>
      <c r="T36" s="150"/>
      <c r="U36" s="150"/>
      <c r="V36" s="150"/>
      <c r="W36" s="150"/>
      <c r="X36" s="150"/>
      <c r="Y36" s="150"/>
      <c r="Z36" s="150"/>
    </row>
    <row r="37" spans="1:26" ht="13.75" customHeight="1" x14ac:dyDescent="0.25">
      <c r="A37" s="189"/>
      <c r="B37" s="192" t="s">
        <v>33</v>
      </c>
      <c r="C37" s="193" t="s">
        <v>41</v>
      </c>
      <c r="D37" s="18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94"/>
      <c r="Q37" s="194"/>
      <c r="R37" s="194"/>
      <c r="S37" s="194"/>
      <c r="T37" s="150"/>
      <c r="U37" s="150"/>
      <c r="V37" s="150"/>
      <c r="W37" s="150"/>
      <c r="X37" s="150"/>
      <c r="Y37" s="150"/>
      <c r="Z37" s="150"/>
    </row>
  </sheetData>
  <mergeCells count="6">
    <mergeCell ref="A31:B31"/>
    <mergeCell ref="B33:C33"/>
    <mergeCell ref="B1:E1"/>
    <mergeCell ref="B3:E3"/>
    <mergeCell ref="G8:J8"/>
    <mergeCell ref="G9:J9"/>
  </mergeCells>
  <conditionalFormatting sqref="E5 C5">
    <cfRule type="expression" dxfId="223" priority="1" stopIfTrue="1">
      <formula>ISBLANK(C5)</formula>
    </cfRule>
  </conditionalFormatting>
  <dataValidations count="2">
    <dataValidation type="date" allowBlank="1" showInputMessage="1" showErrorMessage="1" sqref="C5" xr:uid="{00000000-0002-0000-0700-000000000000}">
      <formula1>NOW()-120</formula1>
      <formula2>NOW()</formula2>
    </dataValidation>
    <dataValidation type="date" allowBlank="1" showInputMessage="1" showErrorMessage="1" sqref="E5" xr:uid="{00000000-0002-0000-0700-000001000000}">
      <formula1>C5+1</formula1>
      <formula2>NOW()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0F24-FC6B-4398-BC53-CC39A98ED238}">
  <sheetPr>
    <tabColor rgb="FF00B0F0"/>
  </sheetPr>
  <dimension ref="A1:Z38"/>
  <sheetViews>
    <sheetView workbookViewId="0">
      <selection activeCell="B4" sqref="B4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9.7265625" customWidth="1"/>
    <col min="12" max="12" width="50.7265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36.75" customHeight="1" x14ac:dyDescent="0.3">
      <c r="A1" s="80" t="s">
        <v>0</v>
      </c>
      <c r="B1" s="396" t="s">
        <v>1</v>
      </c>
      <c r="C1" s="397"/>
      <c r="D1" s="397"/>
      <c r="E1" s="398"/>
      <c r="F1" s="81"/>
      <c r="G1" s="81"/>
      <c r="H1" s="81"/>
      <c r="I1" s="81"/>
      <c r="J1" s="81"/>
      <c r="K1" s="81"/>
      <c r="L1" s="82"/>
      <c r="M1" s="82"/>
      <c r="N1" s="83"/>
    </row>
    <row r="2" spans="1:26" x14ac:dyDescent="0.25">
      <c r="A2" s="84"/>
      <c r="N2" s="85"/>
    </row>
    <row r="3" spans="1:26" ht="36.75" customHeight="1" x14ac:dyDescent="0.3">
      <c r="A3" s="86" t="s">
        <v>2</v>
      </c>
      <c r="B3" s="396" t="s">
        <v>240</v>
      </c>
      <c r="C3" s="397"/>
      <c r="D3" s="397"/>
      <c r="E3" s="398"/>
      <c r="F3" s="87"/>
      <c r="G3" s="87"/>
      <c r="H3" s="87"/>
      <c r="I3" s="87"/>
      <c r="J3" s="87"/>
      <c r="K3" s="87"/>
      <c r="N3" s="85"/>
    </row>
    <row r="4" spans="1:26" x14ac:dyDescent="0.25">
      <c r="A4" s="84"/>
      <c r="N4" s="85"/>
    </row>
    <row r="5" spans="1:26" ht="36" customHeight="1" x14ac:dyDescent="0.3">
      <c r="A5" s="88" t="s">
        <v>3</v>
      </c>
      <c r="B5" s="89" t="s">
        <v>4</v>
      </c>
      <c r="C5" s="134">
        <v>44572</v>
      </c>
      <c r="D5" s="89" t="s">
        <v>5</v>
      </c>
      <c r="E5" s="134">
        <v>44602</v>
      </c>
      <c r="F5" s="87"/>
      <c r="G5" s="90"/>
      <c r="H5" s="91"/>
      <c r="I5" s="91"/>
      <c r="J5" s="91"/>
      <c r="K5" s="91"/>
      <c r="N5" s="85"/>
    </row>
    <row r="6" spans="1:26" x14ac:dyDescent="0.25">
      <c r="A6" s="84"/>
      <c r="N6" s="85"/>
    </row>
    <row r="7" spans="1:26" x14ac:dyDescent="0.25">
      <c r="A7" s="84"/>
      <c r="N7" s="85"/>
    </row>
    <row r="8" spans="1:26" ht="13" x14ac:dyDescent="0.3">
      <c r="A8" s="295" t="s">
        <v>6</v>
      </c>
      <c r="B8" s="92" t="s">
        <v>7</v>
      </c>
      <c r="C8" s="92" t="s">
        <v>8</v>
      </c>
      <c r="D8" s="92" t="s">
        <v>7</v>
      </c>
      <c r="E8" s="92" t="s">
        <v>9</v>
      </c>
      <c r="F8" s="92" t="s">
        <v>10</v>
      </c>
      <c r="G8" s="392" t="s">
        <v>11</v>
      </c>
      <c r="H8" s="399"/>
      <c r="I8" s="399"/>
      <c r="J8" s="393"/>
      <c r="K8" s="295" t="s">
        <v>12</v>
      </c>
      <c r="L8" s="92" t="s">
        <v>13</v>
      </c>
      <c r="M8" s="93" t="s">
        <v>14</v>
      </c>
      <c r="N8" s="93" t="s">
        <v>15</v>
      </c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</row>
    <row r="9" spans="1:26" ht="13" x14ac:dyDescent="0.3">
      <c r="A9" s="95" t="s">
        <v>16</v>
      </c>
      <c r="B9" s="96" t="s">
        <v>17</v>
      </c>
      <c r="C9" s="96" t="s">
        <v>18</v>
      </c>
      <c r="D9" s="96" t="s">
        <v>18</v>
      </c>
      <c r="E9" s="96" t="s">
        <v>19</v>
      </c>
      <c r="F9" s="96" t="s">
        <v>18</v>
      </c>
      <c r="G9" s="400"/>
      <c r="H9" s="401"/>
      <c r="I9" s="401"/>
      <c r="J9" s="402"/>
      <c r="K9" s="95" t="s">
        <v>20</v>
      </c>
      <c r="L9" s="96" t="s">
        <v>21</v>
      </c>
      <c r="M9" s="97"/>
      <c r="N9" s="98" t="s">
        <v>22</v>
      </c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</row>
    <row r="10" spans="1:26" ht="13" x14ac:dyDescent="0.3">
      <c r="A10" s="99" t="s">
        <v>23</v>
      </c>
      <c r="B10" s="100" t="s">
        <v>24</v>
      </c>
      <c r="C10" s="100" t="s">
        <v>25</v>
      </c>
      <c r="D10" s="100" t="s">
        <v>25</v>
      </c>
      <c r="E10" s="100" t="s">
        <v>25</v>
      </c>
      <c r="F10" s="100" t="s">
        <v>25</v>
      </c>
      <c r="G10" s="338" t="s">
        <v>26</v>
      </c>
      <c r="H10" s="338" t="s">
        <v>27</v>
      </c>
      <c r="I10" s="338" t="s">
        <v>28</v>
      </c>
      <c r="J10" s="338"/>
      <c r="K10" s="103" t="s">
        <v>29</v>
      </c>
      <c r="L10" s="104"/>
      <c r="M10" s="105"/>
      <c r="N10" s="106"/>
    </row>
    <row r="11" spans="1:26" ht="0.75" customHeight="1" x14ac:dyDescent="0.25">
      <c r="A11" s="107"/>
      <c r="B11" s="100"/>
      <c r="C11" s="100"/>
      <c r="D11" s="100"/>
      <c r="E11" s="100"/>
      <c r="F11" s="100"/>
      <c r="G11" s="338"/>
      <c r="H11" s="338"/>
      <c r="I11" s="338"/>
      <c r="J11" s="338"/>
      <c r="K11" s="338"/>
      <c r="L11" s="104"/>
      <c r="M11" s="105"/>
      <c r="N11" s="105"/>
    </row>
    <row r="12" spans="1:26" ht="20.149999999999999" customHeight="1" x14ac:dyDescent="0.35">
      <c r="A12" s="376">
        <v>44593</v>
      </c>
      <c r="B12" s="377"/>
      <c r="C12" s="378">
        <v>151.68</v>
      </c>
      <c r="D12" s="379">
        <v>25.28</v>
      </c>
      <c r="E12" s="378"/>
      <c r="F12" s="379">
        <v>126.4</v>
      </c>
      <c r="G12" s="380">
        <v>260</v>
      </c>
      <c r="H12" s="380">
        <v>4014</v>
      </c>
      <c r="I12" s="380"/>
      <c r="J12" s="141" t="s">
        <v>39</v>
      </c>
      <c r="K12" s="141" t="s">
        <v>236</v>
      </c>
      <c r="L12" s="114" t="s">
        <v>237</v>
      </c>
      <c r="M12" s="114" t="s">
        <v>238</v>
      </c>
      <c r="N12" s="114" t="s">
        <v>101</v>
      </c>
      <c r="P12" t="b">
        <f t="shared" ref="P12:P31" si="0">OR(G12&lt;100,LEN(G12)=2)</f>
        <v>0</v>
      </c>
      <c r="Q12" t="b">
        <f t="shared" ref="Q12:Q31" si="1">OR(H12&lt;1000,LEN(H12)=3)</f>
        <v>0</v>
      </c>
      <c r="R12" t="b">
        <f t="shared" ref="R12:R31" si="2">IF(I12&lt;1000,TRUE)</f>
        <v>1</v>
      </c>
      <c r="S12" t="e">
        <f>OR(#REF!&lt;100000,LEN(#REF!)=5)</f>
        <v>#REF!</v>
      </c>
    </row>
    <row r="13" spans="1:26" ht="20.149999999999999" customHeight="1" x14ac:dyDescent="0.35">
      <c r="A13" s="376">
        <v>44594</v>
      </c>
      <c r="B13" s="377"/>
      <c r="C13" s="378">
        <v>100.25</v>
      </c>
      <c r="D13" s="379">
        <v>16.71</v>
      </c>
      <c r="E13" s="378"/>
      <c r="F13" s="379">
        <v>83.54</v>
      </c>
      <c r="G13" s="380">
        <v>260</v>
      </c>
      <c r="H13" s="380">
        <v>4014</v>
      </c>
      <c r="I13" s="380"/>
      <c r="J13" s="141" t="s">
        <v>39</v>
      </c>
      <c r="K13" s="141" t="s">
        <v>236</v>
      </c>
      <c r="L13" s="114" t="s">
        <v>237</v>
      </c>
      <c r="M13" s="114" t="s">
        <v>239</v>
      </c>
      <c r="N13" s="114" t="s">
        <v>101</v>
      </c>
      <c r="P13" t="b">
        <f t="shared" si="0"/>
        <v>0</v>
      </c>
      <c r="Q13" t="b">
        <f t="shared" si="1"/>
        <v>0</v>
      </c>
      <c r="R13" t="b">
        <f t="shared" si="2"/>
        <v>1</v>
      </c>
      <c r="S13" t="e">
        <f>OR(#REF!&lt;100000,LEN(#REF!)=5)</f>
        <v>#REF!</v>
      </c>
    </row>
    <row r="14" spans="1:26" ht="20.149999999999999" customHeight="1" x14ac:dyDescent="0.35">
      <c r="A14" s="376"/>
      <c r="B14" s="377"/>
      <c r="C14" s="378"/>
      <c r="D14" s="379"/>
      <c r="E14" s="378"/>
      <c r="F14" s="379"/>
      <c r="G14" s="380"/>
      <c r="H14" s="380"/>
      <c r="I14" s="380"/>
      <c r="J14" s="141" t="s">
        <v>39</v>
      </c>
      <c r="K14" s="141"/>
      <c r="L14" s="284"/>
      <c r="M14" s="114"/>
      <c r="N14" s="114" t="s">
        <v>101</v>
      </c>
      <c r="P14" t="b">
        <f t="shared" si="0"/>
        <v>1</v>
      </c>
      <c r="Q14" t="b">
        <f t="shared" si="1"/>
        <v>1</v>
      </c>
      <c r="R14" t="b">
        <f t="shared" si="2"/>
        <v>1</v>
      </c>
      <c r="S14" t="e">
        <f>OR(#REF!&lt;100000,LEN(#REF!)=5)</f>
        <v>#REF!</v>
      </c>
    </row>
    <row r="15" spans="1:26" ht="20.149999999999999" customHeight="1" x14ac:dyDescent="0.35">
      <c r="A15" s="376"/>
      <c r="B15" s="377"/>
      <c r="C15" s="378"/>
      <c r="D15" s="379"/>
      <c r="E15" s="378"/>
      <c r="F15" s="379"/>
      <c r="G15" s="380"/>
      <c r="H15" s="380"/>
      <c r="I15" s="380"/>
      <c r="J15" s="141" t="s">
        <v>39</v>
      </c>
      <c r="K15" s="141"/>
      <c r="L15" s="114"/>
      <c r="M15" s="114"/>
      <c r="N15" s="114" t="s">
        <v>101</v>
      </c>
      <c r="P15" t="b">
        <f t="shared" si="0"/>
        <v>1</v>
      </c>
      <c r="Q15" t="b">
        <f t="shared" si="1"/>
        <v>1</v>
      </c>
      <c r="R15" t="b">
        <f t="shared" si="2"/>
        <v>1</v>
      </c>
      <c r="S15" t="e">
        <f>OR(#REF!&lt;100000,LEN(#REF!)=5)</f>
        <v>#REF!</v>
      </c>
    </row>
    <row r="16" spans="1:26" ht="20.149999999999999" customHeight="1" x14ac:dyDescent="0.35">
      <c r="A16" s="376"/>
      <c r="B16" s="377"/>
      <c r="C16" s="378"/>
      <c r="D16" s="379"/>
      <c r="E16" s="378"/>
      <c r="F16" s="379"/>
      <c r="G16" s="380"/>
      <c r="H16" s="380"/>
      <c r="I16" s="380"/>
      <c r="J16" s="141" t="s">
        <v>39</v>
      </c>
      <c r="K16" s="141"/>
      <c r="L16" s="114"/>
      <c r="M16" s="114"/>
      <c r="N16" s="114" t="s">
        <v>101</v>
      </c>
      <c r="P16" t="b">
        <f t="shared" si="0"/>
        <v>1</v>
      </c>
      <c r="Q16" t="b">
        <f t="shared" si="1"/>
        <v>1</v>
      </c>
      <c r="R16" t="b">
        <f t="shared" si="2"/>
        <v>1</v>
      </c>
      <c r="S16" t="e">
        <f>OR(#REF!&lt;100000,LEN(#REF!)=5)</f>
        <v>#REF!</v>
      </c>
    </row>
    <row r="17" spans="1:19" ht="20.149999999999999" customHeight="1" x14ac:dyDescent="0.35">
      <c r="A17" s="376"/>
      <c r="B17" s="377"/>
      <c r="C17" s="378"/>
      <c r="D17" s="379"/>
      <c r="E17" s="378"/>
      <c r="F17" s="379"/>
      <c r="G17" s="380"/>
      <c r="H17" s="380"/>
      <c r="I17" s="380"/>
      <c r="J17" s="141" t="s">
        <v>39</v>
      </c>
      <c r="K17" s="141"/>
      <c r="L17" s="114"/>
      <c r="M17" s="114"/>
      <c r="N17" s="114" t="s">
        <v>101</v>
      </c>
      <c r="P17" t="b">
        <f t="shared" si="0"/>
        <v>1</v>
      </c>
      <c r="Q17" t="b">
        <f t="shared" si="1"/>
        <v>1</v>
      </c>
      <c r="R17" t="b">
        <f t="shared" si="2"/>
        <v>1</v>
      </c>
      <c r="S17" t="e">
        <f>OR(#REF!&lt;100000,LEN(#REF!)=5)</f>
        <v>#REF!</v>
      </c>
    </row>
    <row r="18" spans="1:19" ht="20.149999999999999" customHeight="1" x14ac:dyDescent="0.35">
      <c r="A18" s="376"/>
      <c r="B18" s="377"/>
      <c r="C18" s="378"/>
      <c r="D18" s="379"/>
      <c r="E18" s="378"/>
      <c r="F18" s="379"/>
      <c r="G18" s="380"/>
      <c r="H18" s="380"/>
      <c r="I18" s="380"/>
      <c r="J18" s="141" t="s">
        <v>39</v>
      </c>
      <c r="K18" s="141"/>
      <c r="L18" s="114"/>
      <c r="M18" s="381"/>
      <c r="N18" s="114" t="s">
        <v>101</v>
      </c>
      <c r="P18" t="b">
        <f t="shared" si="0"/>
        <v>1</v>
      </c>
      <c r="Q18" t="b">
        <f t="shared" si="1"/>
        <v>1</v>
      </c>
      <c r="R18" t="b">
        <f t="shared" si="2"/>
        <v>1</v>
      </c>
      <c r="S18" t="e">
        <f>OR(#REF!&lt;100000,LEN(#REF!)=5)</f>
        <v>#REF!</v>
      </c>
    </row>
    <row r="19" spans="1:19" ht="20.149999999999999" customHeight="1" x14ac:dyDescent="0.35">
      <c r="A19" s="376"/>
      <c r="B19" s="377"/>
      <c r="C19" s="378"/>
      <c r="D19" s="379"/>
      <c r="E19" s="378"/>
      <c r="F19" s="379"/>
      <c r="G19" s="380"/>
      <c r="H19" s="380"/>
      <c r="I19" s="380"/>
      <c r="J19" s="141" t="s">
        <v>39</v>
      </c>
      <c r="K19" s="141"/>
      <c r="L19" s="114"/>
      <c r="M19" s="114"/>
      <c r="N19" s="114"/>
      <c r="P19" t="b">
        <f t="shared" si="0"/>
        <v>1</v>
      </c>
      <c r="Q19" t="b">
        <f t="shared" si="1"/>
        <v>1</v>
      </c>
      <c r="R19" t="b">
        <f t="shared" si="2"/>
        <v>1</v>
      </c>
      <c r="S19" t="e">
        <f>OR(#REF!&lt;100000,LEN(#REF!)=5)</f>
        <v>#REF!</v>
      </c>
    </row>
    <row r="20" spans="1:19" ht="20.149999999999999" customHeight="1" x14ac:dyDescent="0.35">
      <c r="A20" s="376"/>
      <c r="B20" s="377"/>
      <c r="C20" s="378"/>
      <c r="D20" s="379"/>
      <c r="E20" s="378"/>
      <c r="F20" s="379"/>
      <c r="G20" s="380"/>
      <c r="H20" s="380"/>
      <c r="I20" s="380"/>
      <c r="J20" s="141" t="s">
        <v>39</v>
      </c>
      <c r="K20" s="141"/>
      <c r="L20" s="114"/>
      <c r="M20" s="114"/>
      <c r="N20" s="114"/>
      <c r="P20" t="b">
        <f t="shared" si="0"/>
        <v>1</v>
      </c>
      <c r="Q20" t="b">
        <f t="shared" si="1"/>
        <v>1</v>
      </c>
      <c r="R20" t="b">
        <f t="shared" si="2"/>
        <v>1</v>
      </c>
      <c r="S20" t="e">
        <f>OR(#REF!&lt;100000,LEN(#REF!)=5)</f>
        <v>#REF!</v>
      </c>
    </row>
    <row r="21" spans="1:19" ht="20.149999999999999" customHeight="1" x14ac:dyDescent="0.35">
      <c r="A21" s="376"/>
      <c r="B21" s="377"/>
      <c r="C21" s="378"/>
      <c r="D21" s="379"/>
      <c r="E21" s="378"/>
      <c r="F21" s="379"/>
      <c r="G21" s="380"/>
      <c r="H21" s="380"/>
      <c r="I21" s="380"/>
      <c r="J21" s="141" t="s">
        <v>39</v>
      </c>
      <c r="K21" s="141"/>
      <c r="L21" s="114"/>
      <c r="M21" s="114"/>
      <c r="N21" s="114"/>
      <c r="P21" t="b">
        <f t="shared" si="0"/>
        <v>1</v>
      </c>
      <c r="Q21" t="b">
        <f t="shared" si="1"/>
        <v>1</v>
      </c>
      <c r="R21" t="b">
        <f t="shared" si="2"/>
        <v>1</v>
      </c>
      <c r="S21" t="e">
        <f>OR(#REF!&lt;100000,LEN(#REF!)=5)</f>
        <v>#REF!</v>
      </c>
    </row>
    <row r="22" spans="1:19" ht="20.149999999999999" customHeight="1" x14ac:dyDescent="0.35">
      <c r="A22" s="376"/>
      <c r="B22" s="377"/>
      <c r="C22" s="378"/>
      <c r="D22" s="379"/>
      <c r="E22" s="378"/>
      <c r="F22" s="379"/>
      <c r="G22" s="380"/>
      <c r="H22" s="380"/>
      <c r="I22" s="380"/>
      <c r="J22" s="141" t="s">
        <v>39</v>
      </c>
      <c r="K22" s="141"/>
      <c r="L22" s="114"/>
      <c r="M22" s="114"/>
      <c r="N22" s="114"/>
      <c r="P22" t="b">
        <f t="shared" si="0"/>
        <v>1</v>
      </c>
      <c r="Q22" t="b">
        <f t="shared" si="1"/>
        <v>1</v>
      </c>
      <c r="R22" t="b">
        <f t="shared" si="2"/>
        <v>1</v>
      </c>
      <c r="S22" t="e">
        <f>OR(#REF!&lt;100000,LEN(#REF!)=5)</f>
        <v>#REF!</v>
      </c>
    </row>
    <row r="23" spans="1:19" ht="20.149999999999999" customHeight="1" x14ac:dyDescent="0.35">
      <c r="A23" s="376"/>
      <c r="B23" s="377"/>
      <c r="C23" s="378"/>
      <c r="D23" s="379"/>
      <c r="E23" s="382"/>
      <c r="F23" s="379"/>
      <c r="G23" s="380"/>
      <c r="H23" s="380"/>
      <c r="I23" s="380"/>
      <c r="J23" s="141" t="s">
        <v>39</v>
      </c>
      <c r="K23" s="141"/>
      <c r="L23" s="114"/>
      <c r="M23" s="114"/>
      <c r="N23" s="114"/>
      <c r="P23" t="b">
        <f t="shared" si="0"/>
        <v>1</v>
      </c>
      <c r="Q23" t="b">
        <f t="shared" si="1"/>
        <v>1</v>
      </c>
      <c r="R23" t="b">
        <f t="shared" si="2"/>
        <v>1</v>
      </c>
      <c r="S23" t="e">
        <f>OR(#REF!&lt;100000,LEN(#REF!)=5)</f>
        <v>#REF!</v>
      </c>
    </row>
    <row r="24" spans="1:19" ht="20.149999999999999" customHeight="1" x14ac:dyDescent="0.35">
      <c r="A24" s="376"/>
      <c r="B24" s="377"/>
      <c r="C24" s="378"/>
      <c r="D24" s="379"/>
      <c r="E24" s="378"/>
      <c r="F24" s="379"/>
      <c r="G24" s="380"/>
      <c r="H24" s="380"/>
      <c r="I24" s="380"/>
      <c r="J24" s="141" t="s">
        <v>39</v>
      </c>
      <c r="K24" s="141"/>
      <c r="L24" s="114"/>
      <c r="M24" s="114"/>
      <c r="N24" s="114"/>
      <c r="P24" t="b">
        <f t="shared" si="0"/>
        <v>1</v>
      </c>
      <c r="Q24" t="b">
        <f t="shared" si="1"/>
        <v>1</v>
      </c>
      <c r="R24" t="b">
        <f t="shared" si="2"/>
        <v>1</v>
      </c>
      <c r="S24" t="e">
        <f>OR(#REF!&lt;100000,LEN(#REF!)=5)</f>
        <v>#REF!</v>
      </c>
    </row>
    <row r="25" spans="1:19" ht="20.149999999999999" customHeight="1" x14ac:dyDescent="0.35">
      <c r="A25" s="376"/>
      <c r="B25" s="377"/>
      <c r="C25" s="378"/>
      <c r="D25" s="379"/>
      <c r="E25" s="378"/>
      <c r="F25" s="379"/>
      <c r="G25" s="380"/>
      <c r="H25" s="380"/>
      <c r="I25" s="380"/>
      <c r="J25" s="141" t="s">
        <v>39</v>
      </c>
      <c r="K25" s="141"/>
      <c r="L25" s="114"/>
      <c r="M25" s="114"/>
      <c r="N25" s="114"/>
      <c r="P25" t="b">
        <f t="shared" si="0"/>
        <v>1</v>
      </c>
      <c r="Q25" t="b">
        <f t="shared" si="1"/>
        <v>1</v>
      </c>
      <c r="R25" t="b">
        <f t="shared" si="2"/>
        <v>1</v>
      </c>
      <c r="S25" t="e">
        <f>OR(#REF!&lt;100000,LEN(#REF!)=5)</f>
        <v>#REF!</v>
      </c>
    </row>
    <row r="26" spans="1:19" ht="20.149999999999999" customHeight="1" x14ac:dyDescent="0.35">
      <c r="A26" s="376"/>
      <c r="B26" s="377"/>
      <c r="C26" s="378"/>
      <c r="D26" s="379"/>
      <c r="E26" s="378"/>
      <c r="F26" s="379"/>
      <c r="G26" s="380"/>
      <c r="H26" s="380"/>
      <c r="I26" s="380"/>
      <c r="J26" s="141" t="s">
        <v>39</v>
      </c>
      <c r="K26" s="141"/>
      <c r="L26" s="114"/>
      <c r="M26" s="114"/>
      <c r="N26" s="114"/>
      <c r="P26" t="b">
        <f t="shared" si="0"/>
        <v>1</v>
      </c>
      <c r="Q26" t="b">
        <f t="shared" si="1"/>
        <v>1</v>
      </c>
      <c r="R26" t="b">
        <f t="shared" si="2"/>
        <v>1</v>
      </c>
      <c r="S26" t="e">
        <f>OR(#REF!&lt;100000,LEN(#REF!)=5)</f>
        <v>#REF!</v>
      </c>
    </row>
    <row r="27" spans="1:19" ht="20.149999999999999" customHeight="1" x14ac:dyDescent="0.35">
      <c r="A27" s="376"/>
      <c r="B27" s="377"/>
      <c r="C27" s="378"/>
      <c r="D27" s="379"/>
      <c r="E27" s="378"/>
      <c r="F27" s="379"/>
      <c r="G27" s="380"/>
      <c r="H27" s="380"/>
      <c r="I27" s="380"/>
      <c r="J27" s="141" t="s">
        <v>39</v>
      </c>
      <c r="K27" s="141"/>
      <c r="L27" s="114"/>
      <c r="M27" s="114"/>
      <c r="N27" s="114"/>
      <c r="P27" t="b">
        <f t="shared" si="0"/>
        <v>1</v>
      </c>
      <c r="Q27" t="b">
        <f t="shared" si="1"/>
        <v>1</v>
      </c>
      <c r="R27" t="b">
        <f t="shared" si="2"/>
        <v>1</v>
      </c>
      <c r="S27" t="e">
        <f>OR(#REF!&lt;100000,LEN(#REF!)=5)</f>
        <v>#REF!</v>
      </c>
    </row>
    <row r="28" spans="1:19" ht="20.149999999999999" customHeight="1" x14ac:dyDescent="0.35">
      <c r="A28" s="376"/>
      <c r="B28" s="377"/>
      <c r="C28" s="378"/>
      <c r="D28" s="379"/>
      <c r="E28" s="378"/>
      <c r="F28" s="379"/>
      <c r="G28" s="380"/>
      <c r="H28" s="380"/>
      <c r="I28" s="380"/>
      <c r="J28" s="141" t="s">
        <v>39</v>
      </c>
      <c r="K28" s="141"/>
      <c r="L28" s="114"/>
      <c r="M28" s="114"/>
      <c r="N28" s="114"/>
      <c r="P28" t="b">
        <f t="shared" si="0"/>
        <v>1</v>
      </c>
      <c r="Q28" t="b">
        <f t="shared" si="1"/>
        <v>1</v>
      </c>
      <c r="R28" t="b">
        <f t="shared" si="2"/>
        <v>1</v>
      </c>
      <c r="S28" t="e">
        <f>OR(#REF!&lt;100000,LEN(#REF!)=5)</f>
        <v>#REF!</v>
      </c>
    </row>
    <row r="29" spans="1:19" ht="20.149999999999999" customHeight="1" x14ac:dyDescent="0.35">
      <c r="A29" s="376"/>
      <c r="B29" s="377"/>
      <c r="C29" s="378"/>
      <c r="D29" s="379"/>
      <c r="E29" s="378"/>
      <c r="F29" s="379"/>
      <c r="G29" s="380"/>
      <c r="H29" s="380"/>
      <c r="I29" s="380"/>
      <c r="J29" s="141" t="s">
        <v>39</v>
      </c>
      <c r="K29" s="141"/>
      <c r="L29" s="114"/>
      <c r="M29" s="114"/>
      <c r="N29" s="114"/>
      <c r="P29" t="b">
        <f t="shared" si="0"/>
        <v>1</v>
      </c>
      <c r="Q29" t="b">
        <f t="shared" si="1"/>
        <v>1</v>
      </c>
      <c r="R29" t="b">
        <f t="shared" si="2"/>
        <v>1</v>
      </c>
      <c r="S29" t="e">
        <f>OR(#REF!&lt;100000,LEN(#REF!)=5)</f>
        <v>#REF!</v>
      </c>
    </row>
    <row r="30" spans="1:19" ht="20.149999999999999" customHeight="1" x14ac:dyDescent="0.35">
      <c r="A30" s="376"/>
      <c r="B30" s="377"/>
      <c r="C30" s="378"/>
      <c r="D30" s="379"/>
      <c r="E30" s="378"/>
      <c r="F30" s="379"/>
      <c r="G30" s="380"/>
      <c r="H30" s="380"/>
      <c r="I30" s="380"/>
      <c r="J30" s="141" t="s">
        <v>39</v>
      </c>
      <c r="K30" s="141"/>
      <c r="L30" s="114"/>
      <c r="M30" s="114"/>
      <c r="N30" s="114"/>
      <c r="P30" t="b">
        <f t="shared" si="0"/>
        <v>1</v>
      </c>
      <c r="Q30" t="b">
        <f t="shared" si="1"/>
        <v>1</v>
      </c>
      <c r="R30" t="b">
        <f t="shared" si="2"/>
        <v>1</v>
      </c>
      <c r="S30" t="e">
        <f>OR(#REF!&lt;100000,LEN(#REF!)=5)</f>
        <v>#REF!</v>
      </c>
    </row>
    <row r="31" spans="1:19" ht="20.149999999999999" customHeight="1" thickBot="1" x14ac:dyDescent="0.4">
      <c r="A31" s="383"/>
      <c r="B31" s="377"/>
      <c r="C31" s="378"/>
      <c r="D31" s="384" t="str">
        <f t="shared" ref="D31" si="3">IF(B31="S",IF(ISBLANK(E31),ROUND(C31*0.2/1.2,2),E31),"")</f>
        <v/>
      </c>
      <c r="E31" s="378"/>
      <c r="F31" s="379" t="s">
        <v>101</v>
      </c>
      <c r="G31" s="380" t="s">
        <v>101</v>
      </c>
      <c r="H31" s="380" t="s">
        <v>101</v>
      </c>
      <c r="I31" s="380" t="s">
        <v>101</v>
      </c>
      <c r="J31" s="141" t="s">
        <v>39</v>
      </c>
      <c r="K31" s="141"/>
      <c r="L31" s="114"/>
      <c r="M31" s="114"/>
      <c r="N31" s="114"/>
      <c r="P31" t="b">
        <f t="shared" si="0"/>
        <v>0</v>
      </c>
      <c r="Q31" t="b">
        <f t="shared" si="1"/>
        <v>0</v>
      </c>
      <c r="R31" t="b">
        <f t="shared" si="2"/>
        <v>0</v>
      </c>
      <c r="S31" t="e">
        <f>OR(#REF!&lt;100000,LEN(#REF!)=5)</f>
        <v>#REF!</v>
      </c>
    </row>
    <row r="32" spans="1:19" ht="20.149999999999999" customHeight="1" thickBot="1" x14ac:dyDescent="0.4">
      <c r="A32" s="416" t="s">
        <v>34</v>
      </c>
      <c r="B32" s="417"/>
      <c r="C32" s="385">
        <f>SUM(C12:C31)</f>
        <v>251.93</v>
      </c>
      <c r="D32" s="385">
        <f>SUM(D12:D31)</f>
        <v>41.99</v>
      </c>
      <c r="E32" s="385"/>
      <c r="F32" s="385">
        <f>SUM(F12:F31)</f>
        <v>209.94</v>
      </c>
      <c r="G32" s="386"/>
      <c r="H32" s="386"/>
      <c r="I32" s="386"/>
      <c r="J32" s="387"/>
      <c r="K32" s="387"/>
      <c r="L32" s="388"/>
      <c r="M32" s="389"/>
      <c r="N32" s="390"/>
    </row>
    <row r="34" spans="2:3" ht="13" x14ac:dyDescent="0.3">
      <c r="B34" s="392" t="s">
        <v>35</v>
      </c>
      <c r="C34" s="393"/>
    </row>
    <row r="35" spans="2:3" x14ac:dyDescent="0.25">
      <c r="B35" s="131" t="s">
        <v>36</v>
      </c>
      <c r="C35" s="132" t="s">
        <v>37</v>
      </c>
    </row>
    <row r="36" spans="2:3" x14ac:dyDescent="0.25">
      <c r="B36" s="131" t="s">
        <v>31</v>
      </c>
      <c r="C36" s="132" t="s">
        <v>38</v>
      </c>
    </row>
    <row r="37" spans="2:3" x14ac:dyDescent="0.25">
      <c r="B37" s="131" t="s">
        <v>39</v>
      </c>
      <c r="C37" s="132" t="s">
        <v>40</v>
      </c>
    </row>
    <row r="38" spans="2:3" x14ac:dyDescent="0.25">
      <c r="B38" s="105" t="s">
        <v>33</v>
      </c>
      <c r="C38" s="133" t="s">
        <v>41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3" stopIfTrue="1">
      <formula>AND(SUM($P12:$T12)&gt;0,NOT(ISBLANK(J12)))</formula>
    </cfRule>
    <cfRule type="expression" dxfId="222" priority="4" stopIfTrue="1">
      <formula>SUM($P12:$T12)&gt;0</formula>
    </cfRule>
  </conditionalFormatting>
  <conditionalFormatting sqref="E5 C12:C31 C5 B1:E1 B3:E3">
    <cfRule type="expression" dxfId="221" priority="5" stopIfTrue="1">
      <formula>ISBLANK(B1)</formula>
    </cfRule>
  </conditionalFormatting>
  <conditionalFormatting sqref="L12:N12 L19:N31 L15:N17 M14:N14">
    <cfRule type="expression" dxfId="220" priority="6" stopIfTrue="1">
      <formula>AND(NOT(ISBLANK($C12)),ISBLANK(L12))</formula>
    </cfRule>
  </conditionalFormatting>
  <conditionalFormatting sqref="B12:B31">
    <cfRule type="expression" dxfId="219" priority="7" stopIfTrue="1">
      <formula>AND(NOT(ISBLANK(C12)),ISBLANK(B12))</formula>
    </cfRule>
  </conditionalFormatting>
  <conditionalFormatting sqref="A12:A31">
    <cfRule type="expression" dxfId="218" priority="8" stopIfTrue="1">
      <formula>AND(NOT(ISBLANK(C12)),ISBLANK(A12))</formula>
    </cfRule>
  </conditionalFormatting>
  <conditionalFormatting sqref="E12:E21 E24:E31">
    <cfRule type="expression" dxfId="217" priority="9" stopIfTrue="1">
      <formula>AND(NOT(ISBLANK(C12)),ISBLANK(E12),B12="S")</formula>
    </cfRule>
  </conditionalFormatting>
  <conditionalFormatting sqref="M13:N13">
    <cfRule type="expression" dxfId="216" priority="10" stopIfTrue="1">
      <formula>AND(NOT(ISBLANK($C18)),ISBLANK(M13))</formula>
    </cfRule>
  </conditionalFormatting>
  <conditionalFormatting sqref="N18">
    <cfRule type="expression" dxfId="215" priority="2" stopIfTrue="1">
      <formula>AND(NOT(ISBLANK($C18)),ISBLANK(N18))</formula>
    </cfRule>
  </conditionalFormatting>
  <conditionalFormatting sqref="L18">
    <cfRule type="expression" dxfId="214" priority="1" stopIfTrue="1">
      <formula>AND(NOT(ISBLANK($C18)),ISBLANK(L18))</formula>
    </cfRule>
  </conditionalFormatting>
  <conditionalFormatting sqref="E22">
    <cfRule type="expression" dxfId="213" priority="11" stopIfTrue="1">
      <formula>AND(NOT(ISBLANK(C23)),ISBLANK(E22),B23="S")</formula>
    </cfRule>
  </conditionalFormatting>
  <conditionalFormatting sqref="L13">
    <cfRule type="expression" dxfId="212" priority="12" stopIfTrue="1">
      <formula>AND(NOT(ISBLANK($C14)),ISBLANK(L13))</formula>
    </cfRule>
  </conditionalFormatting>
  <dataValidations count="4">
    <dataValidation type="list" allowBlank="1" showInputMessage="1" showErrorMessage="1" sqref="B1:E1" xr:uid="{497969BE-1317-4BD2-AE38-51DCB500F32F}">
      <formula1>"BARCLAYCARD,CORPORATE CARD"</formula1>
    </dataValidation>
    <dataValidation type="date" allowBlank="1" showInputMessage="1" showErrorMessage="1" sqref="E5" xr:uid="{E6579387-13BE-430D-B386-5BF3CBB79184}">
      <formula1>C5+1</formula1>
      <formula2>NOW()</formula2>
    </dataValidation>
    <dataValidation type="date" allowBlank="1" showInputMessage="1" showErrorMessage="1" sqref="C5" xr:uid="{C36F9855-028D-4ABE-B92A-25F1243F23F7}">
      <formula1>NOW()-120</formula1>
      <formula2>NOW()</formula2>
    </dataValidation>
    <dataValidation type="list" allowBlank="1" showInputMessage="1" showErrorMessage="1" sqref="B12:B31" xr:uid="{B17D3A06-8BDB-4980-9407-A6860F0CD114}">
      <formula1>$B$35:$B$38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Y52"/>
  <sheetViews>
    <sheetView workbookViewId="0">
      <selection activeCell="B3" sqref="B3"/>
    </sheetView>
  </sheetViews>
  <sheetFormatPr defaultColWidth="9.1796875" defaultRowHeight="12.5" outlineLevelCol="1" x14ac:dyDescent="0.25"/>
  <cols>
    <col min="1" max="1" width="11.81640625" style="5" bestFit="1" customWidth="1"/>
    <col min="2" max="2" width="10.453125" style="5" customWidth="1"/>
    <col min="3" max="6" width="15.7265625" style="5" customWidth="1"/>
    <col min="7" max="7" width="8.453125" style="5" customWidth="1"/>
    <col min="8" max="8" width="9" style="5" customWidth="1"/>
    <col min="9" max="9" width="11.7265625" style="5" bestFit="1" customWidth="1"/>
    <col min="10" max="10" width="29.7265625" style="5" customWidth="1"/>
    <col min="11" max="11" width="50.7265625" style="5" customWidth="1"/>
    <col min="12" max="13" width="27.453125" style="5" customWidth="1"/>
    <col min="14" max="14" width="9.1796875" style="5"/>
    <col min="15" max="18" width="0" style="5" hidden="1" customWidth="1" outlineLevel="1"/>
    <col min="19" max="19" width="9.1796875" style="5" collapsed="1"/>
    <col min="20" max="16384" width="9.1796875" style="5"/>
  </cols>
  <sheetData>
    <row r="1" spans="1:25" customFormat="1" ht="36.75" customHeight="1" x14ac:dyDescent="0.3">
      <c r="A1" s="245" t="s">
        <v>0</v>
      </c>
      <c r="B1" s="309"/>
      <c r="C1" s="310" t="s">
        <v>42</v>
      </c>
      <c r="D1" s="310"/>
      <c r="E1" s="311"/>
      <c r="F1" s="246"/>
      <c r="G1" s="246"/>
      <c r="H1" s="246"/>
      <c r="I1" s="246"/>
      <c r="J1" s="246"/>
      <c r="K1" s="247"/>
      <c r="L1" s="247"/>
      <c r="M1" s="248"/>
    </row>
    <row r="2" spans="1:25" customFormat="1" x14ac:dyDescent="0.25">
      <c r="A2" s="249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50"/>
    </row>
    <row r="3" spans="1:25" customFormat="1" ht="36.75" customHeight="1" x14ac:dyDescent="0.3">
      <c r="A3" s="251" t="s">
        <v>2</v>
      </c>
      <c r="B3" s="309" t="s">
        <v>131</v>
      </c>
      <c r="C3" s="310"/>
      <c r="D3" s="310"/>
      <c r="E3" s="311"/>
      <c r="F3" s="238"/>
      <c r="G3" s="238"/>
      <c r="H3" s="238"/>
      <c r="I3" s="238"/>
      <c r="J3" s="238"/>
      <c r="K3" s="216"/>
      <c r="L3" s="216"/>
      <c r="M3" s="250"/>
    </row>
    <row r="4" spans="1:25" customFormat="1" x14ac:dyDescent="0.25">
      <c r="A4" s="249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50"/>
    </row>
    <row r="5" spans="1:25" customFormat="1" ht="36" customHeight="1" x14ac:dyDescent="0.3">
      <c r="A5" s="252" t="s">
        <v>3</v>
      </c>
      <c r="B5" s="253" t="s">
        <v>4</v>
      </c>
      <c r="C5" s="254">
        <v>44572</v>
      </c>
      <c r="D5" s="253" t="s">
        <v>5</v>
      </c>
      <c r="E5" s="254">
        <v>44602</v>
      </c>
      <c r="F5" s="238"/>
      <c r="G5" s="255"/>
      <c r="H5" s="232"/>
      <c r="I5" s="232"/>
      <c r="J5" s="232"/>
      <c r="K5" s="216"/>
      <c r="L5" s="216"/>
      <c r="M5" s="250"/>
    </row>
    <row r="6" spans="1:25" customFormat="1" x14ac:dyDescent="0.25">
      <c r="A6" s="249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50"/>
    </row>
    <row r="7" spans="1:25" customFormat="1" x14ac:dyDescent="0.25">
      <c r="A7" s="249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50"/>
    </row>
    <row r="8" spans="1:25" customFormat="1" ht="13" x14ac:dyDescent="0.3">
      <c r="A8" s="308" t="s">
        <v>6</v>
      </c>
      <c r="B8" s="198" t="s">
        <v>7</v>
      </c>
      <c r="C8" s="198" t="s">
        <v>8</v>
      </c>
      <c r="D8" s="198" t="s">
        <v>7</v>
      </c>
      <c r="E8" s="198" t="s">
        <v>9</v>
      </c>
      <c r="F8" s="198" t="s">
        <v>10</v>
      </c>
      <c r="G8" s="307" t="s">
        <v>11</v>
      </c>
      <c r="H8" s="312"/>
      <c r="I8" s="312"/>
      <c r="J8" s="198" t="s">
        <v>12</v>
      </c>
      <c r="K8" s="198" t="s">
        <v>13</v>
      </c>
      <c r="L8" s="199" t="s">
        <v>14</v>
      </c>
      <c r="M8" s="199" t="s">
        <v>15</v>
      </c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</row>
    <row r="9" spans="1:25" customFormat="1" ht="13" x14ac:dyDescent="0.3">
      <c r="A9" s="200" t="s">
        <v>16</v>
      </c>
      <c r="B9" s="201" t="s">
        <v>17</v>
      </c>
      <c r="C9" s="201" t="s">
        <v>18</v>
      </c>
      <c r="D9" s="201" t="s">
        <v>18</v>
      </c>
      <c r="E9" s="201" t="s">
        <v>19</v>
      </c>
      <c r="F9" s="201" t="s">
        <v>18</v>
      </c>
      <c r="G9" s="313"/>
      <c r="H9" s="314"/>
      <c r="I9" s="314"/>
      <c r="J9" s="201" t="s">
        <v>20</v>
      </c>
      <c r="K9" s="201" t="s">
        <v>21</v>
      </c>
      <c r="L9" s="202"/>
      <c r="M9" s="203" t="s">
        <v>22</v>
      </c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</row>
    <row r="10" spans="1:25" customFormat="1" ht="13" x14ac:dyDescent="0.3">
      <c r="A10" s="204" t="s">
        <v>23</v>
      </c>
      <c r="B10" s="205" t="s">
        <v>24</v>
      </c>
      <c r="C10" s="205" t="s">
        <v>25</v>
      </c>
      <c r="D10" s="205" t="s">
        <v>25</v>
      </c>
      <c r="E10" s="205" t="s">
        <v>25</v>
      </c>
      <c r="F10" s="205" t="s">
        <v>25</v>
      </c>
      <c r="G10" s="206" t="s">
        <v>26</v>
      </c>
      <c r="H10" s="206" t="s">
        <v>27</v>
      </c>
      <c r="I10" s="256" t="s">
        <v>28</v>
      </c>
      <c r="J10" s="207" t="s">
        <v>29</v>
      </c>
      <c r="K10" s="208"/>
      <c r="L10" s="209"/>
      <c r="M10" s="210"/>
    </row>
    <row r="11" spans="1:25" customFormat="1" ht="0.75" customHeight="1" x14ac:dyDescent="0.25">
      <c r="A11" s="211"/>
      <c r="B11" s="205"/>
      <c r="C11" s="205"/>
      <c r="D11" s="205"/>
      <c r="E11" s="205"/>
      <c r="F11" s="205"/>
      <c r="G11" s="257"/>
      <c r="H11" s="257"/>
      <c r="I11" s="257"/>
      <c r="J11" s="206" t="s">
        <v>30</v>
      </c>
      <c r="K11" s="208"/>
      <c r="L11" s="209"/>
      <c r="M11" s="209"/>
    </row>
    <row r="12" spans="1:25" customFormat="1" ht="15.5" x14ac:dyDescent="0.35">
      <c r="A12" s="239">
        <v>44572</v>
      </c>
      <c r="B12" s="60" t="s">
        <v>39</v>
      </c>
      <c r="C12" s="258">
        <v>54.72</v>
      </c>
      <c r="D12" s="258">
        <v>9.1199999999999992</v>
      </c>
      <c r="E12" s="258"/>
      <c r="F12" s="258">
        <v>45.6</v>
      </c>
      <c r="G12" s="259">
        <v>490</v>
      </c>
      <c r="H12" s="213">
        <v>4001</v>
      </c>
      <c r="I12" s="260"/>
      <c r="J12" s="261" t="s">
        <v>133</v>
      </c>
      <c r="K12" s="262" t="s">
        <v>134</v>
      </c>
      <c r="L12" s="263" t="s">
        <v>135</v>
      </c>
      <c r="M12" s="263" t="s">
        <v>96</v>
      </c>
      <c r="N12" s="216"/>
    </row>
    <row r="13" spans="1:25" customFormat="1" ht="20.149999999999999" customHeight="1" x14ac:dyDescent="0.35">
      <c r="A13" s="239">
        <v>44579</v>
      </c>
      <c r="B13" s="60" t="s">
        <v>39</v>
      </c>
      <c r="C13" s="258">
        <v>127.07</v>
      </c>
      <c r="D13" s="258">
        <v>21.18</v>
      </c>
      <c r="E13" s="258"/>
      <c r="F13" s="258">
        <v>105.89</v>
      </c>
      <c r="G13" s="264">
        <v>118</v>
      </c>
      <c r="H13" s="213">
        <v>4400</v>
      </c>
      <c r="I13" s="265" t="s">
        <v>97</v>
      </c>
      <c r="J13" s="261" t="s">
        <v>95</v>
      </c>
      <c r="K13" s="262" t="s">
        <v>119</v>
      </c>
      <c r="L13" s="263" t="s">
        <v>116</v>
      </c>
      <c r="M13" s="266" t="s">
        <v>130</v>
      </c>
      <c r="N13" s="238">
        <v>0</v>
      </c>
    </row>
    <row r="14" spans="1:25" customFormat="1" ht="20.149999999999999" customHeight="1" x14ac:dyDescent="0.35">
      <c r="A14" s="239">
        <v>44579</v>
      </c>
      <c r="B14" s="60" t="s">
        <v>39</v>
      </c>
      <c r="C14" s="258">
        <v>610.70000000000005</v>
      </c>
      <c r="D14" s="258">
        <v>101.78</v>
      </c>
      <c r="E14" s="258"/>
      <c r="F14" s="258">
        <v>508.92</v>
      </c>
      <c r="G14" s="264">
        <v>118</v>
      </c>
      <c r="H14" s="213">
        <v>4400</v>
      </c>
      <c r="I14" s="265" t="s">
        <v>97</v>
      </c>
      <c r="J14" s="261" t="s">
        <v>95</v>
      </c>
      <c r="K14" s="262" t="s">
        <v>119</v>
      </c>
      <c r="L14" s="263" t="s">
        <v>116</v>
      </c>
      <c r="M14" s="266" t="s">
        <v>130</v>
      </c>
      <c r="N14" s="238"/>
    </row>
    <row r="15" spans="1:25" customFormat="1" ht="20.149999999999999" customHeight="1" x14ac:dyDescent="0.35">
      <c r="A15" s="239">
        <v>44579</v>
      </c>
      <c r="B15" s="60" t="s">
        <v>33</v>
      </c>
      <c r="C15" s="258">
        <v>8.2899999999999991</v>
      </c>
      <c r="D15" s="258">
        <v>0</v>
      </c>
      <c r="E15" s="258"/>
      <c r="F15" s="258">
        <v>8.2899999999999991</v>
      </c>
      <c r="G15" s="264">
        <v>118</v>
      </c>
      <c r="H15" s="213">
        <v>4400</v>
      </c>
      <c r="I15" s="260" t="s">
        <v>97</v>
      </c>
      <c r="J15" s="261" t="s">
        <v>95</v>
      </c>
      <c r="K15" s="263" t="s">
        <v>136</v>
      </c>
      <c r="L15" s="263" t="s">
        <v>116</v>
      </c>
      <c r="M15" s="263" t="s">
        <v>130</v>
      </c>
      <c r="N15" s="238"/>
    </row>
    <row r="16" spans="1:25" customFormat="1" ht="15.5" x14ac:dyDescent="0.35">
      <c r="A16" s="239">
        <v>44582</v>
      </c>
      <c r="B16" s="60" t="s">
        <v>39</v>
      </c>
      <c r="C16" s="267">
        <v>14.99</v>
      </c>
      <c r="D16" s="258">
        <v>2.5</v>
      </c>
      <c r="E16" s="258"/>
      <c r="F16" s="258">
        <v>12.49</v>
      </c>
      <c r="G16" s="264">
        <v>112</v>
      </c>
      <c r="H16" s="213">
        <v>4201</v>
      </c>
      <c r="I16" s="260"/>
      <c r="J16" s="261" t="s">
        <v>95</v>
      </c>
      <c r="K16" s="263" t="s">
        <v>137</v>
      </c>
      <c r="L16" s="262" t="s">
        <v>138</v>
      </c>
      <c r="M16" s="266" t="s">
        <v>139</v>
      </c>
      <c r="N16" s="216"/>
    </row>
    <row r="17" spans="1:14" customFormat="1" ht="15.5" x14ac:dyDescent="0.35">
      <c r="A17" s="239"/>
      <c r="B17" s="60"/>
      <c r="C17" s="258"/>
      <c r="D17" s="258"/>
      <c r="E17" s="258"/>
      <c r="F17" s="258"/>
      <c r="G17" s="264"/>
      <c r="H17" s="213"/>
      <c r="I17" s="260"/>
      <c r="J17" s="261"/>
      <c r="K17" s="263"/>
      <c r="L17" s="262"/>
      <c r="M17" s="266"/>
      <c r="N17" s="216"/>
    </row>
    <row r="18" spans="1:14" customFormat="1" ht="20.149999999999999" customHeight="1" x14ac:dyDescent="0.35">
      <c r="A18" s="239"/>
      <c r="B18" s="60"/>
      <c r="C18" s="216"/>
      <c r="D18" s="258"/>
      <c r="E18" s="258"/>
      <c r="F18" s="258"/>
      <c r="G18" s="264"/>
      <c r="H18" s="213"/>
      <c r="I18" s="260"/>
      <c r="J18" s="261"/>
      <c r="K18" s="263"/>
      <c r="L18" s="263"/>
      <c r="M18" s="266"/>
      <c r="N18" s="216"/>
    </row>
    <row r="19" spans="1:14" customFormat="1" ht="20.149999999999999" customHeight="1" x14ac:dyDescent="0.35">
      <c r="A19" s="239"/>
      <c r="B19" s="60"/>
      <c r="C19" s="258"/>
      <c r="D19" s="258"/>
      <c r="E19" s="258"/>
      <c r="F19" s="258"/>
      <c r="G19" s="264"/>
      <c r="H19" s="213"/>
      <c r="I19" s="260"/>
      <c r="J19" s="261"/>
      <c r="K19" s="263"/>
      <c r="L19" s="263"/>
      <c r="M19" s="266"/>
      <c r="N19" s="216"/>
    </row>
    <row r="20" spans="1:14" customFormat="1" ht="18.75" customHeight="1" x14ac:dyDescent="0.35">
      <c r="A20" s="239"/>
      <c r="B20" s="60"/>
      <c r="C20" s="258"/>
      <c r="D20" s="258"/>
      <c r="E20" s="258"/>
      <c r="F20" s="258"/>
      <c r="G20" s="264"/>
      <c r="H20" s="213"/>
      <c r="I20" s="260"/>
      <c r="J20" s="261"/>
      <c r="K20" s="263"/>
      <c r="L20" s="263"/>
      <c r="M20" s="266"/>
      <c r="N20" s="216"/>
    </row>
    <row r="21" spans="1:14" customFormat="1" ht="20.149999999999999" customHeight="1" x14ac:dyDescent="0.35">
      <c r="A21" s="239"/>
      <c r="B21" s="60"/>
      <c r="C21" s="258"/>
      <c r="D21" s="258"/>
      <c r="E21" s="258"/>
      <c r="F21" s="258"/>
      <c r="G21" s="264"/>
      <c r="H21" s="213"/>
      <c r="I21" s="260"/>
      <c r="J21" s="261"/>
      <c r="K21" s="263"/>
      <c r="L21" s="263"/>
      <c r="M21" s="266"/>
      <c r="N21" s="216"/>
    </row>
    <row r="22" spans="1:14" customFormat="1" ht="16.5" customHeight="1" x14ac:dyDescent="0.35">
      <c r="A22" s="239"/>
      <c r="B22" s="60"/>
      <c r="C22" s="258"/>
      <c r="D22" s="258"/>
      <c r="E22" s="258"/>
      <c r="F22" s="258"/>
      <c r="G22" s="264"/>
      <c r="H22" s="213"/>
      <c r="I22" s="260"/>
      <c r="J22" s="261"/>
      <c r="K22" s="263"/>
      <c r="L22" s="263"/>
      <c r="M22" s="266"/>
      <c r="N22" s="216"/>
    </row>
    <row r="23" spans="1:14" customFormat="1" ht="15.5" x14ac:dyDescent="0.35">
      <c r="A23" s="239"/>
      <c r="B23" s="60"/>
      <c r="C23" s="258"/>
      <c r="D23" s="258"/>
      <c r="E23" s="258"/>
      <c r="F23" s="196"/>
      <c r="G23" s="264"/>
      <c r="H23" s="213"/>
      <c r="I23" s="260"/>
      <c r="J23" s="261"/>
      <c r="K23" s="263"/>
      <c r="L23" s="263"/>
      <c r="M23" s="266"/>
      <c r="N23" s="216"/>
    </row>
    <row r="24" spans="1:14" customFormat="1" ht="15.5" x14ac:dyDescent="0.35">
      <c r="A24" s="239"/>
      <c r="B24" s="60"/>
      <c r="C24" s="258"/>
      <c r="D24" s="258"/>
      <c r="E24" s="258"/>
      <c r="F24" s="196"/>
      <c r="G24" s="264"/>
      <c r="H24" s="213"/>
      <c r="I24" s="260"/>
      <c r="J24" s="261"/>
      <c r="K24" s="262"/>
      <c r="L24" s="263"/>
      <c r="M24" s="266"/>
      <c r="N24" s="216"/>
    </row>
    <row r="25" spans="1:14" customFormat="1" ht="20.149999999999999" customHeight="1" x14ac:dyDescent="0.35">
      <c r="A25" s="239"/>
      <c r="B25" s="60"/>
      <c r="C25" s="258"/>
      <c r="D25" s="258"/>
      <c r="E25" s="258"/>
      <c r="F25" s="196"/>
      <c r="G25" s="264"/>
      <c r="H25" s="213"/>
      <c r="I25" s="260"/>
      <c r="J25" s="261"/>
      <c r="K25" s="262"/>
      <c r="L25" s="263"/>
      <c r="M25" s="266"/>
    </row>
    <row r="26" spans="1:14" customFormat="1" ht="15.5" x14ac:dyDescent="0.35">
      <c r="A26" s="239"/>
      <c r="B26" s="60"/>
      <c r="C26" s="258"/>
      <c r="D26" s="258"/>
      <c r="E26" s="258"/>
      <c r="F26" s="196"/>
      <c r="G26" s="264"/>
      <c r="H26" s="213"/>
      <c r="I26" s="260"/>
      <c r="J26" s="261"/>
      <c r="K26" s="263"/>
      <c r="L26" s="263"/>
      <c r="M26" s="266"/>
    </row>
    <row r="27" spans="1:14" customFormat="1" ht="15.5" x14ac:dyDescent="0.35">
      <c r="A27" s="239"/>
      <c r="B27" s="60"/>
      <c r="C27" s="258"/>
      <c r="D27" s="258"/>
      <c r="E27" s="258"/>
      <c r="F27" s="196"/>
      <c r="G27" s="264"/>
      <c r="H27" s="213"/>
      <c r="I27" s="260"/>
      <c r="J27" s="261"/>
      <c r="K27" s="262"/>
      <c r="L27" s="263"/>
      <c r="M27" s="266"/>
    </row>
    <row r="28" spans="1:14" customFormat="1" ht="15.5" x14ac:dyDescent="0.35">
      <c r="A28" s="268"/>
      <c r="B28" s="269"/>
      <c r="C28" s="59"/>
      <c r="D28" s="59"/>
      <c r="E28" s="208"/>
      <c r="F28" s="196"/>
      <c r="G28" s="264"/>
      <c r="H28" s="213"/>
      <c r="I28" s="260"/>
      <c r="J28" s="261"/>
      <c r="K28" s="263"/>
      <c r="L28" s="263"/>
      <c r="M28" s="266"/>
    </row>
    <row r="29" spans="1:14" customFormat="1" ht="15.5" x14ac:dyDescent="0.35">
      <c r="A29" s="268"/>
      <c r="B29" s="269"/>
      <c r="C29" s="59"/>
      <c r="D29" s="215"/>
      <c r="E29" s="59"/>
      <c r="F29" s="196"/>
      <c r="G29" s="264"/>
      <c r="H29" s="213"/>
      <c r="I29" s="260"/>
      <c r="J29" s="261"/>
      <c r="K29" s="262"/>
      <c r="L29" s="263"/>
      <c r="M29" s="266"/>
    </row>
    <row r="30" spans="1:14" customFormat="1" ht="15.5" x14ac:dyDescent="0.35">
      <c r="A30" s="268"/>
      <c r="B30" s="269"/>
      <c r="C30" s="59"/>
      <c r="D30" s="215"/>
      <c r="E30" s="59"/>
      <c r="F30" s="196"/>
      <c r="G30" s="264"/>
      <c r="H30" s="213"/>
      <c r="I30" s="260"/>
      <c r="J30" s="261"/>
      <c r="K30" s="262"/>
      <c r="L30" s="263"/>
      <c r="M30" s="263"/>
    </row>
    <row r="31" spans="1:14" customFormat="1" ht="15.5" x14ac:dyDescent="0.35">
      <c r="A31" s="268"/>
      <c r="B31" s="269"/>
      <c r="C31" s="59"/>
      <c r="D31" s="215"/>
      <c r="E31" s="59"/>
      <c r="F31" s="196"/>
      <c r="G31" s="264"/>
      <c r="H31" s="213"/>
      <c r="I31" s="260"/>
      <c r="J31" s="261"/>
      <c r="K31" s="262"/>
      <c r="L31" s="263"/>
      <c r="M31" s="263"/>
    </row>
    <row r="32" spans="1:14" ht="15.5" x14ac:dyDescent="0.35">
      <c r="A32" s="268"/>
      <c r="B32" s="269"/>
      <c r="C32" s="59"/>
      <c r="D32" s="215"/>
      <c r="E32" s="59"/>
      <c r="F32" s="196"/>
      <c r="G32" s="264"/>
      <c r="H32" s="213"/>
      <c r="I32" s="260"/>
      <c r="J32" s="261"/>
      <c r="K32" s="263"/>
      <c r="L32" s="263"/>
      <c r="M32" s="263"/>
    </row>
    <row r="33" spans="1:13" ht="15.5" x14ac:dyDescent="0.35">
      <c r="A33" s="268"/>
      <c r="B33" s="269"/>
      <c r="C33" s="59"/>
      <c r="D33" s="215"/>
      <c r="E33" s="59"/>
      <c r="F33" s="196"/>
      <c r="G33" s="264"/>
      <c r="H33" s="213"/>
      <c r="I33" s="260"/>
      <c r="J33" s="261"/>
      <c r="K33" s="263"/>
      <c r="L33" s="263"/>
      <c r="M33" s="266"/>
    </row>
    <row r="34" spans="1:13" ht="15.5" x14ac:dyDescent="0.35">
      <c r="A34" s="268"/>
      <c r="B34" s="269"/>
      <c r="C34" s="59"/>
      <c r="D34" s="270"/>
      <c r="E34" s="59"/>
      <c r="F34" s="196"/>
      <c r="G34" s="264"/>
      <c r="H34" s="213"/>
      <c r="I34" s="260"/>
      <c r="J34" s="261"/>
      <c r="K34" s="263"/>
      <c r="L34" s="263"/>
      <c r="M34" s="263"/>
    </row>
    <row r="35" spans="1:13" ht="15.5" x14ac:dyDescent="0.35">
      <c r="A35" s="268"/>
      <c r="B35" s="269"/>
      <c r="C35" s="59"/>
      <c r="D35" s="270"/>
      <c r="E35" s="59"/>
      <c r="F35" s="196"/>
      <c r="G35" s="264"/>
      <c r="H35" s="213"/>
      <c r="I35" s="260"/>
      <c r="J35" s="261"/>
      <c r="K35" s="263"/>
      <c r="L35" s="263"/>
      <c r="M35" s="263"/>
    </row>
    <row r="36" spans="1:13" ht="15.5" x14ac:dyDescent="0.35">
      <c r="A36" s="268"/>
      <c r="B36" s="269"/>
      <c r="C36" s="59"/>
      <c r="D36" s="270"/>
      <c r="E36" s="59"/>
      <c r="F36" s="196"/>
      <c r="G36" s="264"/>
      <c r="H36" s="213"/>
      <c r="I36" s="260"/>
      <c r="J36" s="261"/>
      <c r="K36" s="263"/>
      <c r="L36" s="263"/>
      <c r="M36" s="263"/>
    </row>
    <row r="37" spans="1:13" ht="15.5" x14ac:dyDescent="0.35">
      <c r="A37" s="268"/>
      <c r="B37" s="269"/>
      <c r="C37" s="59"/>
      <c r="D37" s="270"/>
      <c r="E37" s="59"/>
      <c r="F37" s="196"/>
      <c r="G37" s="264"/>
      <c r="H37" s="213"/>
      <c r="I37" s="260"/>
      <c r="J37" s="261"/>
      <c r="K37" s="263"/>
      <c r="L37" s="263"/>
      <c r="M37" s="263"/>
    </row>
    <row r="38" spans="1:13" ht="15.5" x14ac:dyDescent="0.35">
      <c r="A38" s="268"/>
      <c r="B38" s="269"/>
      <c r="C38" s="59"/>
      <c r="D38" s="270"/>
      <c r="E38" s="59"/>
      <c r="F38" s="196"/>
      <c r="G38" s="264"/>
      <c r="H38" s="213"/>
      <c r="I38" s="260"/>
      <c r="J38" s="261"/>
      <c r="K38" s="263"/>
      <c r="L38" s="263"/>
      <c r="M38" s="263"/>
    </row>
    <row r="39" spans="1:13" ht="15.5" x14ac:dyDescent="0.35">
      <c r="A39" s="268"/>
      <c r="B39" s="269"/>
      <c r="C39" s="59"/>
      <c r="D39" s="270"/>
      <c r="E39" s="59"/>
      <c r="F39" s="196"/>
      <c r="G39" s="264"/>
      <c r="H39" s="213"/>
      <c r="I39" s="260"/>
      <c r="J39" s="261"/>
      <c r="K39" s="263"/>
      <c r="L39" s="263"/>
      <c r="M39" s="263"/>
    </row>
    <row r="40" spans="1:13" ht="15.5" x14ac:dyDescent="0.35">
      <c r="A40" s="268"/>
      <c r="B40" s="269"/>
      <c r="C40" s="59"/>
      <c r="D40" s="270"/>
      <c r="E40" s="59"/>
      <c r="F40" s="196"/>
      <c r="G40" s="264"/>
      <c r="H40" s="213"/>
      <c r="I40" s="260"/>
      <c r="J40" s="261"/>
      <c r="K40" s="263"/>
      <c r="L40" s="263"/>
      <c r="M40" s="263"/>
    </row>
    <row r="41" spans="1:13" ht="15.5" x14ac:dyDescent="0.35">
      <c r="A41" s="268"/>
      <c r="B41" s="269"/>
      <c r="C41" s="59"/>
      <c r="D41" s="270"/>
      <c r="E41" s="59"/>
      <c r="F41" s="196"/>
      <c r="G41" s="264"/>
      <c r="H41" s="213"/>
      <c r="I41" s="260"/>
      <c r="J41" s="261"/>
      <c r="K41" s="263"/>
      <c r="L41" s="263"/>
      <c r="M41" s="263"/>
    </row>
    <row r="42" spans="1:13" ht="15.5" x14ac:dyDescent="0.35">
      <c r="A42" s="268"/>
      <c r="B42" s="269"/>
      <c r="C42" s="59"/>
      <c r="D42" s="270"/>
      <c r="E42" s="59"/>
      <c r="F42" s="196"/>
      <c r="G42" s="264"/>
      <c r="H42" s="213"/>
      <c r="I42" s="260"/>
      <c r="J42" s="261"/>
      <c r="K42" s="263"/>
      <c r="L42" s="263"/>
      <c r="M42" s="263"/>
    </row>
    <row r="43" spans="1:13" ht="16" thickBot="1" x14ac:dyDescent="0.4">
      <c r="A43" s="271"/>
      <c r="B43" s="269"/>
      <c r="C43" s="59"/>
      <c r="D43" s="272"/>
      <c r="E43" s="59"/>
      <c r="F43" s="196"/>
      <c r="G43" s="264"/>
      <c r="H43" s="213"/>
      <c r="I43" s="260"/>
      <c r="J43" s="261"/>
      <c r="K43" s="263"/>
      <c r="L43" s="263"/>
      <c r="M43" s="263"/>
    </row>
    <row r="44" spans="1:13" ht="13.5" thickBot="1" x14ac:dyDescent="0.35">
      <c r="A44" s="305"/>
      <c r="B44" s="306"/>
      <c r="C44" s="217"/>
      <c r="D44" s="217"/>
      <c r="E44" s="217"/>
      <c r="F44" s="273"/>
      <c r="G44" s="274"/>
      <c r="H44" s="218"/>
      <c r="I44" s="275"/>
      <c r="J44" s="276"/>
      <c r="K44" s="219"/>
      <c r="L44" s="220"/>
      <c r="M44" s="221"/>
    </row>
    <row r="45" spans="1:13" x14ac:dyDescent="0.25">
      <c r="A45" s="216" t="s">
        <v>34</v>
      </c>
      <c r="B45" s="216"/>
      <c r="C45" s="216">
        <v>815.77</v>
      </c>
      <c r="D45" s="216">
        <v>134.58000000000001</v>
      </c>
      <c r="E45" s="216"/>
      <c r="F45" s="216">
        <v>681.19</v>
      </c>
      <c r="G45" s="216"/>
      <c r="H45" s="216"/>
      <c r="I45" s="216"/>
      <c r="J45" s="216"/>
      <c r="K45" s="216"/>
      <c r="L45" s="216"/>
      <c r="M45" s="216"/>
    </row>
    <row r="46" spans="1:13" ht="13" x14ac:dyDescent="0.3">
      <c r="A46" s="216"/>
      <c r="B46" s="307"/>
      <c r="C46" s="308"/>
      <c r="D46" s="216"/>
      <c r="E46" s="216"/>
      <c r="F46" s="216"/>
      <c r="G46" s="216"/>
      <c r="H46" s="216"/>
      <c r="I46" s="216"/>
      <c r="J46" s="216"/>
      <c r="K46" s="216"/>
      <c r="L46" s="216"/>
      <c r="M46" s="216"/>
    </row>
    <row r="47" spans="1:13" x14ac:dyDescent="0.25">
      <c r="A47" s="216"/>
      <c r="B47" s="277" t="s">
        <v>35</v>
      </c>
      <c r="C47" s="278"/>
      <c r="D47" s="216"/>
      <c r="E47" s="216"/>
      <c r="F47" s="216"/>
      <c r="G47" s="216"/>
      <c r="H47" s="216"/>
      <c r="I47" s="216"/>
      <c r="J47" s="216"/>
      <c r="K47" s="216"/>
      <c r="L47" s="216"/>
      <c r="M47" s="216"/>
    </row>
    <row r="48" spans="1:13" x14ac:dyDescent="0.25">
      <c r="A48" s="216"/>
      <c r="B48" s="277" t="s">
        <v>36</v>
      </c>
      <c r="C48" s="278" t="s">
        <v>37</v>
      </c>
      <c r="D48" s="216"/>
      <c r="E48" s="216"/>
      <c r="F48" s="216"/>
      <c r="G48" s="216"/>
      <c r="H48" s="216"/>
      <c r="I48" s="216"/>
      <c r="J48" s="216"/>
      <c r="K48" s="216"/>
      <c r="L48" s="216"/>
      <c r="M48" s="216"/>
    </row>
    <row r="49" spans="1:13" x14ac:dyDescent="0.25">
      <c r="A49" s="216"/>
      <c r="B49" s="277" t="s">
        <v>31</v>
      </c>
      <c r="C49" s="278" t="s">
        <v>38</v>
      </c>
      <c r="D49" s="216"/>
      <c r="E49" s="216"/>
      <c r="F49" s="216"/>
      <c r="G49" s="216"/>
      <c r="H49" s="216"/>
      <c r="I49" s="216"/>
      <c r="J49" s="216"/>
      <c r="K49" s="216"/>
      <c r="L49" s="216"/>
      <c r="M49" s="216"/>
    </row>
    <row r="50" spans="1:13" x14ac:dyDescent="0.25">
      <c r="A50" s="216"/>
      <c r="B50" s="209" t="s">
        <v>39</v>
      </c>
      <c r="C50" s="279" t="s">
        <v>40</v>
      </c>
      <c r="D50" s="216"/>
      <c r="E50" s="216"/>
      <c r="F50" s="216"/>
      <c r="G50" s="216"/>
      <c r="H50" s="216"/>
      <c r="I50" s="216"/>
      <c r="J50" s="216"/>
      <c r="K50" s="216"/>
      <c r="L50" s="216"/>
      <c r="M50" s="216"/>
    </row>
    <row r="51" spans="1:13" x14ac:dyDescent="0.25">
      <c r="A51" s="216"/>
      <c r="B51" s="216" t="s">
        <v>33</v>
      </c>
      <c r="C51" s="216" t="s">
        <v>41</v>
      </c>
      <c r="D51" s="216"/>
      <c r="E51" s="216"/>
      <c r="F51" s="216"/>
      <c r="G51" s="280"/>
      <c r="H51" s="216"/>
      <c r="I51" s="216"/>
      <c r="J51" s="216"/>
      <c r="K51" s="216"/>
      <c r="L51" s="216"/>
      <c r="M51" s="216"/>
    </row>
    <row r="52" spans="1:13" x14ac:dyDescent="0.25">
      <c r="A52" s="216"/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</row>
  </sheetData>
  <conditionalFormatting sqref="B1:E1 B3:E3 F12:F13 C12:C13 C15:C17 C19:C43 F15:F22">
    <cfRule type="expression" dxfId="211" priority="55" stopIfTrue="1">
      <formula>ISBLANK(B1)</formula>
    </cfRule>
  </conditionalFormatting>
  <conditionalFormatting sqref="K12:L12 K32:M32 K24:L24 K34:M43 K15:L17 K20:L21">
    <cfRule type="expression" dxfId="210" priority="56" stopIfTrue="1">
      <formula>AND(NOT(ISBLANK($C12)),ISBLANK(K12))</formula>
    </cfRule>
  </conditionalFormatting>
  <conditionalFormatting sqref="B12 B19:B43">
    <cfRule type="expression" dxfId="209" priority="57" stopIfTrue="1">
      <formula>AND(NOT(ISBLANK(C12)),ISBLANK(B12))</formula>
    </cfRule>
  </conditionalFormatting>
  <conditionalFormatting sqref="A12 A21:A42 A19">
    <cfRule type="expression" dxfId="208" priority="58" stopIfTrue="1">
      <formula>AND(NOT(ISBLANK(C12)),ISBLANK(A12))</formula>
    </cfRule>
  </conditionalFormatting>
  <conditionalFormatting sqref="E29:E43 D15:D28 D12:E13 E14:E26">
    <cfRule type="expression" dxfId="207" priority="59" stopIfTrue="1">
      <formula>AND(NOT(ISBLANK(B12)),ISBLANK(D12),A12="S")</formula>
    </cfRule>
  </conditionalFormatting>
  <conditionalFormatting sqref="J32 J34:J43 J24 J20:J21">
    <cfRule type="expression" priority="60" stopIfTrue="1">
      <formula>AND(SUM($O20:$S20)&gt;0,NOT(ISBLANK(J20)))</formula>
    </cfRule>
    <cfRule type="expression" dxfId="206" priority="61" stopIfTrue="1">
      <formula>SUM($O20:$S20)&gt;0</formula>
    </cfRule>
  </conditionalFormatting>
  <conditionalFormatting sqref="B13 B15:B17">
    <cfRule type="expression" dxfId="205" priority="53" stopIfTrue="1">
      <formula>AND(NOT(ISBLANK(C13)),ISBLANK(B13))</formula>
    </cfRule>
  </conditionalFormatting>
  <conditionalFormatting sqref="A13 A15:A17">
    <cfRule type="expression" dxfId="204" priority="54" stopIfTrue="1">
      <formula>AND(NOT(ISBLANK(C13)),ISBLANK(A13))</formula>
    </cfRule>
  </conditionalFormatting>
  <conditionalFormatting sqref="M12">
    <cfRule type="expression" dxfId="203" priority="52" stopIfTrue="1">
      <formula>AND(NOT(ISBLANK($C12)),ISBLANK(M12))</formula>
    </cfRule>
  </conditionalFormatting>
  <conditionalFormatting sqref="A20">
    <cfRule type="expression" dxfId="202" priority="51" stopIfTrue="1">
      <formula>AND(NOT(ISBLANK(C20)),ISBLANK(A20))</formula>
    </cfRule>
  </conditionalFormatting>
  <conditionalFormatting sqref="L13">
    <cfRule type="expression" dxfId="201" priority="50" stopIfTrue="1">
      <formula>AND(NOT(ISBLANK($C13)),ISBLANK(L13))</formula>
    </cfRule>
  </conditionalFormatting>
  <conditionalFormatting sqref="M15">
    <cfRule type="expression" dxfId="200" priority="49" stopIfTrue="1">
      <formula>AND(NOT(ISBLANK($C15)),ISBLANK(M15))</formula>
    </cfRule>
  </conditionalFormatting>
  <conditionalFormatting sqref="K13">
    <cfRule type="expression" dxfId="199" priority="48" stopIfTrue="1">
      <formula>AND(NOT(ISBLANK($C13)),ISBLANK(K13))</formula>
    </cfRule>
  </conditionalFormatting>
  <conditionalFormatting sqref="J31">
    <cfRule type="expression" priority="35" stopIfTrue="1">
      <formula>AND(SUM($O31:$S31)&gt;0,NOT(ISBLANK(J31)))</formula>
    </cfRule>
    <cfRule type="expression" dxfId="198" priority="36" stopIfTrue="1">
      <formula>SUM($O31:$S31)&gt;0</formula>
    </cfRule>
  </conditionalFormatting>
  <conditionalFormatting sqref="L22">
    <cfRule type="expression" dxfId="197" priority="47" stopIfTrue="1">
      <formula>AND(NOT(ISBLANK($C22)),ISBLANK(L22))</formula>
    </cfRule>
  </conditionalFormatting>
  <conditionalFormatting sqref="K31">
    <cfRule type="expression" dxfId="196" priority="33" stopIfTrue="1">
      <formula>AND(NOT(ISBLANK($C31)),ISBLANK(K31))</formula>
    </cfRule>
  </conditionalFormatting>
  <conditionalFormatting sqref="L23">
    <cfRule type="expression" dxfId="195" priority="46" stopIfTrue="1">
      <formula>AND(NOT(ISBLANK($C23)),ISBLANK(L23))</formula>
    </cfRule>
  </conditionalFormatting>
  <conditionalFormatting sqref="K27:L27">
    <cfRule type="expression" dxfId="194" priority="43" stopIfTrue="1">
      <formula>AND(NOT(ISBLANK($C27)),ISBLANK(K27))</formula>
    </cfRule>
  </conditionalFormatting>
  <conditionalFormatting sqref="J27">
    <cfRule type="expression" priority="44" stopIfTrue="1">
      <formula>AND(SUM($O27:$S27)&gt;0,NOT(ISBLANK(J27)))</formula>
    </cfRule>
    <cfRule type="expression" dxfId="193" priority="45" stopIfTrue="1">
      <formula>SUM($O27:$S27)&gt;0</formula>
    </cfRule>
  </conditionalFormatting>
  <conditionalFormatting sqref="L28">
    <cfRule type="expression" dxfId="192" priority="42" stopIfTrue="1">
      <formula>AND(NOT(ISBLANK($C28)),ISBLANK(L28))</formula>
    </cfRule>
  </conditionalFormatting>
  <conditionalFormatting sqref="K29:L29">
    <cfRule type="expression" dxfId="191" priority="41" stopIfTrue="1">
      <formula>AND(NOT(ISBLANK($C29)),ISBLANK(K29))</formula>
    </cfRule>
  </conditionalFormatting>
  <conditionalFormatting sqref="L30:M30">
    <cfRule type="expression" dxfId="190" priority="38" stopIfTrue="1">
      <formula>AND(NOT(ISBLANK($C30)),ISBLANK(L30))</formula>
    </cfRule>
  </conditionalFormatting>
  <conditionalFormatting sqref="J30">
    <cfRule type="expression" priority="39" stopIfTrue="1">
      <formula>AND(SUM($O30:$S30)&gt;0,NOT(ISBLANK(J30)))</formula>
    </cfRule>
    <cfRule type="expression" dxfId="189" priority="40" stopIfTrue="1">
      <formula>SUM($O30:$S30)&gt;0</formula>
    </cfRule>
  </conditionalFormatting>
  <conditionalFormatting sqref="K30">
    <cfRule type="expression" dxfId="188" priority="37" stopIfTrue="1">
      <formula>AND(NOT(ISBLANK($C30)),ISBLANK(K30))</formula>
    </cfRule>
  </conditionalFormatting>
  <conditionalFormatting sqref="L31:M31">
    <cfRule type="expression" dxfId="187" priority="34" stopIfTrue="1">
      <formula>AND(NOT(ISBLANK($C31)),ISBLANK(L31))</formula>
    </cfRule>
  </conditionalFormatting>
  <conditionalFormatting sqref="J33">
    <cfRule type="expression" priority="31" stopIfTrue="1">
      <formula>AND(SUM($O33:$S33)&gt;0,NOT(ISBLANK(J33)))</formula>
    </cfRule>
    <cfRule type="expression" dxfId="186" priority="32" stopIfTrue="1">
      <formula>SUM($O33:$S33)&gt;0</formula>
    </cfRule>
  </conditionalFormatting>
  <conditionalFormatting sqref="L33">
    <cfRule type="expression" dxfId="185" priority="30" stopIfTrue="1">
      <formula>AND(NOT(ISBLANK($C33)),ISBLANK(L33))</formula>
    </cfRule>
  </conditionalFormatting>
  <conditionalFormatting sqref="K33">
    <cfRule type="expression" dxfId="184" priority="29" stopIfTrue="1">
      <formula>AND(NOT(ISBLANK($C33)),ISBLANK(K33))</formula>
    </cfRule>
  </conditionalFormatting>
  <conditionalFormatting sqref="J12:J43">
    <cfRule type="expression" priority="27" stopIfTrue="1">
      <formula>AND(SUM($O12:$S12)&gt;0,NOT(ISBLANK(J12)))</formula>
    </cfRule>
    <cfRule type="expression" dxfId="183" priority="28" stopIfTrue="1">
      <formula>SUM($O12:$S12)&gt;0</formula>
    </cfRule>
  </conditionalFormatting>
  <conditionalFormatting sqref="J22">
    <cfRule type="expression" priority="25" stopIfTrue="1">
      <formula>AND(SUM($O22:$S22)&gt;0,NOT(ISBLANK(J22)))</formula>
    </cfRule>
    <cfRule type="expression" dxfId="182" priority="26" stopIfTrue="1">
      <formula>SUM($O22:$S22)&gt;0</formula>
    </cfRule>
  </conditionalFormatting>
  <conditionalFormatting sqref="K22">
    <cfRule type="expression" dxfId="181" priority="24" stopIfTrue="1">
      <formula>AND(NOT(ISBLANK($C22)),ISBLANK(K22))</formula>
    </cfRule>
  </conditionalFormatting>
  <conditionalFormatting sqref="J23">
    <cfRule type="expression" priority="22" stopIfTrue="1">
      <formula>AND(SUM($O23:$S23)&gt;0,NOT(ISBLANK(J23)))</formula>
    </cfRule>
    <cfRule type="expression" dxfId="180" priority="23" stopIfTrue="1">
      <formula>SUM($O23:$S23)&gt;0</formula>
    </cfRule>
  </conditionalFormatting>
  <conditionalFormatting sqref="K23">
    <cfRule type="expression" dxfId="179" priority="21" stopIfTrue="1">
      <formula>AND(NOT(ISBLANK($C23)),ISBLANK(K23))</formula>
    </cfRule>
  </conditionalFormatting>
  <conditionalFormatting sqref="K25:L25">
    <cfRule type="expression" dxfId="178" priority="18" stopIfTrue="1">
      <formula>AND(NOT(ISBLANK($C25)),ISBLANK(K25))</formula>
    </cfRule>
  </conditionalFormatting>
  <conditionalFormatting sqref="J25">
    <cfRule type="expression" priority="19" stopIfTrue="1">
      <formula>AND(SUM($O25:$S25)&gt;0,NOT(ISBLANK(J25)))</formula>
    </cfRule>
    <cfRule type="expression" dxfId="177" priority="20" stopIfTrue="1">
      <formula>SUM($O25:$S25)&gt;0</formula>
    </cfRule>
  </conditionalFormatting>
  <conditionalFormatting sqref="J26">
    <cfRule type="expression" priority="16" stopIfTrue="1">
      <formula>AND(SUM($O26:$S26)&gt;0,NOT(ISBLANK(J26)))</formula>
    </cfRule>
    <cfRule type="expression" dxfId="176" priority="17" stopIfTrue="1">
      <formula>SUM($O26:$S26)&gt;0</formula>
    </cfRule>
  </conditionalFormatting>
  <conditionalFormatting sqref="L26">
    <cfRule type="expression" dxfId="175" priority="15" stopIfTrue="1">
      <formula>AND(NOT(ISBLANK($C26)),ISBLANK(L26))</formula>
    </cfRule>
  </conditionalFormatting>
  <conditionalFormatting sqref="K26">
    <cfRule type="expression" dxfId="174" priority="14" stopIfTrue="1">
      <formula>AND(NOT(ISBLANK($C26)),ISBLANK(K26))</formula>
    </cfRule>
  </conditionalFormatting>
  <conditionalFormatting sqref="J28">
    <cfRule type="expression" priority="12" stopIfTrue="1">
      <formula>AND(SUM($O28:$S28)&gt;0,NOT(ISBLANK(J28)))</formula>
    </cfRule>
    <cfRule type="expression" dxfId="173" priority="13" stopIfTrue="1">
      <formula>SUM($O28:$S28)&gt;0</formula>
    </cfRule>
  </conditionalFormatting>
  <conditionalFormatting sqref="K28">
    <cfRule type="expression" dxfId="172" priority="11" stopIfTrue="1">
      <formula>AND(NOT(ISBLANK($C28)),ISBLANK(K28))</formula>
    </cfRule>
  </conditionalFormatting>
  <conditionalFormatting sqref="J29">
    <cfRule type="expression" priority="9" stopIfTrue="1">
      <formula>AND(SUM($O29:$S29)&gt;0,NOT(ISBLANK(J29)))</formula>
    </cfRule>
    <cfRule type="expression" dxfId="171" priority="10" stopIfTrue="1">
      <formula>SUM($O29:$S29)&gt;0</formula>
    </cfRule>
  </conditionalFormatting>
  <conditionalFormatting sqref="E27">
    <cfRule type="expression" dxfId="170" priority="62" stopIfTrue="1">
      <formula>AND(NOT(ISBLANK(#REF!)),ISBLANK(E27),#REF!="S")</formula>
    </cfRule>
  </conditionalFormatting>
  <conditionalFormatting sqref="C14 F14">
    <cfRule type="expression" dxfId="169" priority="7" stopIfTrue="1">
      <formula>ISBLANK(C14)</formula>
    </cfRule>
  </conditionalFormatting>
  <conditionalFormatting sqref="D14">
    <cfRule type="expression" dxfId="168" priority="8" stopIfTrue="1">
      <formula>AND(NOT(ISBLANK(B14)),ISBLANK(D14),A14="S")</formula>
    </cfRule>
  </conditionalFormatting>
  <conditionalFormatting sqref="B14">
    <cfRule type="expression" dxfId="167" priority="5" stopIfTrue="1">
      <formula>AND(NOT(ISBLANK(C14)),ISBLANK(B14))</formula>
    </cfRule>
  </conditionalFormatting>
  <conditionalFormatting sqref="A14">
    <cfRule type="expression" dxfId="166" priority="6" stopIfTrue="1">
      <formula>AND(NOT(ISBLANK(C14)),ISBLANK(A14))</formula>
    </cfRule>
  </conditionalFormatting>
  <conditionalFormatting sqref="L14">
    <cfRule type="expression" dxfId="165" priority="4" stopIfTrue="1">
      <formula>AND(NOT(ISBLANK($C14)),ISBLANK(L14))</formula>
    </cfRule>
  </conditionalFormatting>
  <conditionalFormatting sqref="K14">
    <cfRule type="expression" dxfId="164" priority="3" stopIfTrue="1">
      <formula>AND(NOT(ISBLANK($C14)),ISBLANK(K14))</formula>
    </cfRule>
  </conditionalFormatting>
  <conditionalFormatting sqref="B18">
    <cfRule type="expression" dxfId="163" priority="63" stopIfTrue="1">
      <formula>AND(NOT(ISBLANK(F18)),ISBLANK(B18))</formula>
    </cfRule>
  </conditionalFormatting>
  <conditionalFormatting sqref="A18">
    <cfRule type="expression" dxfId="162" priority="64" stopIfTrue="1">
      <formula>AND(NOT(ISBLANK(F18)),ISBLANK(A18))</formula>
    </cfRule>
  </conditionalFormatting>
  <conditionalFormatting sqref="K18:L18">
    <cfRule type="expression" dxfId="161" priority="65" stopIfTrue="1">
      <formula>AND(NOT(ISBLANK($F18)),ISBLANK(K18))</formula>
    </cfRule>
  </conditionalFormatting>
  <conditionalFormatting sqref="K19">
    <cfRule type="expression" dxfId="160" priority="2" stopIfTrue="1">
      <formula>AND(NOT(ISBLANK($F19)),ISBLANK(K19))</formula>
    </cfRule>
  </conditionalFormatting>
  <conditionalFormatting sqref="L19">
    <cfRule type="expression" dxfId="159" priority="1" stopIfTrue="1">
      <formula>AND(NOT(ISBLANK($F19)),ISBLANK(L19))</formula>
    </cfRule>
  </conditionalFormatting>
  <dataValidations count="2">
    <dataValidation type="list" allowBlank="1" showInputMessage="1" showErrorMessage="1" sqref="B1:E1" xr:uid="{BA0CA880-0DA6-4B94-A28A-99F2EC141BC5}">
      <formula1>"BARCLAYCARD,CORPORATE CARD"</formula1>
    </dataValidation>
    <dataValidation type="list" allowBlank="1" showInputMessage="1" showErrorMessage="1" sqref="B12:B43" xr:uid="{F2D88ECB-383E-4EDA-9839-41675F0B2956}">
      <formula1>$B$47:$B$50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Y36"/>
  <sheetViews>
    <sheetView workbookViewId="0">
      <selection activeCell="B4" sqref="B4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29.7265625" customWidth="1"/>
    <col min="11" max="11" width="50.7265625" customWidth="1"/>
    <col min="12" max="13" width="27.453125" customWidth="1"/>
    <col min="15" max="18" width="0" hidden="1" customWidth="1" outlineLevel="1"/>
    <col min="19" max="19" width="9.1796875" collapsed="1"/>
  </cols>
  <sheetData>
    <row r="1" spans="1:25" ht="36.75" customHeight="1" x14ac:dyDescent="0.3">
      <c r="A1" s="80" t="s">
        <v>0</v>
      </c>
      <c r="B1" s="396" t="s">
        <v>1</v>
      </c>
      <c r="C1" s="397"/>
      <c r="D1" s="397"/>
      <c r="E1" s="398"/>
      <c r="F1" s="81"/>
      <c r="G1" s="81"/>
      <c r="H1" s="81"/>
      <c r="I1" s="81"/>
      <c r="J1" s="81"/>
      <c r="K1" s="82"/>
      <c r="L1" s="82"/>
      <c r="M1" s="83"/>
    </row>
    <row r="2" spans="1:25" x14ac:dyDescent="0.25">
      <c r="A2" s="84"/>
      <c r="M2" s="85"/>
    </row>
    <row r="3" spans="1:25" ht="36.75" customHeight="1" x14ac:dyDescent="0.3">
      <c r="A3" s="86" t="s">
        <v>2</v>
      </c>
      <c r="B3" s="396" t="s">
        <v>95</v>
      </c>
      <c r="C3" s="397"/>
      <c r="D3" s="397"/>
      <c r="E3" s="398"/>
      <c r="F3" s="87"/>
      <c r="G3" s="87"/>
      <c r="H3" s="87"/>
      <c r="I3" s="87"/>
      <c r="J3" s="87"/>
      <c r="M3" s="85"/>
    </row>
    <row r="4" spans="1:25" x14ac:dyDescent="0.25">
      <c r="A4" s="84"/>
      <c r="M4" s="85"/>
    </row>
    <row r="5" spans="1:25" ht="36" customHeight="1" x14ac:dyDescent="0.3">
      <c r="A5" s="88" t="s">
        <v>3</v>
      </c>
      <c r="B5" s="89" t="s">
        <v>4</v>
      </c>
      <c r="C5" s="134">
        <v>44572</v>
      </c>
      <c r="D5" s="89" t="s">
        <v>5</v>
      </c>
      <c r="E5" s="134">
        <v>44602</v>
      </c>
      <c r="F5" s="87"/>
      <c r="G5" s="90"/>
      <c r="H5" s="91"/>
      <c r="I5" s="91"/>
      <c r="J5" s="91"/>
      <c r="M5" s="85"/>
    </row>
    <row r="6" spans="1:25" x14ac:dyDescent="0.25">
      <c r="A6" s="84"/>
      <c r="M6" s="85"/>
    </row>
    <row r="7" spans="1:25" x14ac:dyDescent="0.25">
      <c r="A7" s="84"/>
      <c r="M7" s="85"/>
    </row>
    <row r="8" spans="1:25" ht="13" x14ac:dyDescent="0.3">
      <c r="A8" s="295" t="s">
        <v>6</v>
      </c>
      <c r="B8" s="92" t="s">
        <v>7</v>
      </c>
      <c r="C8" s="92" t="s">
        <v>8</v>
      </c>
      <c r="D8" s="92" t="s">
        <v>7</v>
      </c>
      <c r="E8" s="92" t="s">
        <v>9</v>
      </c>
      <c r="F8" s="92" t="s">
        <v>10</v>
      </c>
      <c r="G8" s="392" t="s">
        <v>11</v>
      </c>
      <c r="H8" s="399"/>
      <c r="I8" s="399"/>
      <c r="J8" s="92" t="s">
        <v>12</v>
      </c>
      <c r="K8" s="92" t="s">
        <v>13</v>
      </c>
      <c r="L8" s="93" t="s">
        <v>14</v>
      </c>
      <c r="M8" s="93" t="s">
        <v>15</v>
      </c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</row>
    <row r="9" spans="1:25" ht="13" x14ac:dyDescent="0.3">
      <c r="A9" s="95" t="s">
        <v>16</v>
      </c>
      <c r="B9" s="96" t="s">
        <v>17</v>
      </c>
      <c r="C9" s="96" t="s">
        <v>18</v>
      </c>
      <c r="D9" s="96" t="s">
        <v>18</v>
      </c>
      <c r="E9" s="96" t="s">
        <v>19</v>
      </c>
      <c r="F9" s="96" t="s">
        <v>18</v>
      </c>
      <c r="G9" s="400"/>
      <c r="H9" s="401"/>
      <c r="I9" s="401"/>
      <c r="J9" s="96" t="s">
        <v>20</v>
      </c>
      <c r="K9" s="96" t="s">
        <v>21</v>
      </c>
      <c r="L9" s="97"/>
      <c r="M9" s="98" t="s">
        <v>22</v>
      </c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</row>
    <row r="10" spans="1:25" ht="13" x14ac:dyDescent="0.3">
      <c r="A10" s="99" t="s">
        <v>23</v>
      </c>
      <c r="B10" s="100" t="s">
        <v>24</v>
      </c>
      <c r="C10" s="100" t="s">
        <v>25</v>
      </c>
      <c r="D10" s="100" t="s">
        <v>25</v>
      </c>
      <c r="E10" s="100" t="s">
        <v>25</v>
      </c>
      <c r="F10" s="100" t="s">
        <v>25</v>
      </c>
      <c r="G10" s="101" t="s">
        <v>26</v>
      </c>
      <c r="H10" s="101" t="s">
        <v>27</v>
      </c>
      <c r="I10" s="102" t="s">
        <v>28</v>
      </c>
      <c r="J10" s="103" t="s">
        <v>29</v>
      </c>
      <c r="K10" s="104"/>
      <c r="L10" s="105"/>
      <c r="M10" s="106"/>
    </row>
    <row r="11" spans="1:25" ht="0.75" customHeight="1" x14ac:dyDescent="0.25">
      <c r="A11" s="107"/>
      <c r="B11" s="100"/>
      <c r="C11" s="100"/>
      <c r="D11" s="100"/>
      <c r="E11" s="100"/>
      <c r="F11" s="100"/>
      <c r="G11" s="108"/>
      <c r="H11" s="108"/>
      <c r="I11" s="108"/>
      <c r="J11" s="101"/>
      <c r="K11" s="104"/>
      <c r="L11" s="105"/>
      <c r="M11" s="105"/>
    </row>
    <row r="12" spans="1:25" ht="20.149999999999999" customHeight="1" x14ac:dyDescent="0.35">
      <c r="A12" s="117">
        <v>44562</v>
      </c>
      <c r="B12" s="118" t="s">
        <v>31</v>
      </c>
      <c r="C12" s="111">
        <v>16.989999999999998</v>
      </c>
      <c r="D12" s="195"/>
      <c r="E12" s="119"/>
      <c r="F12" s="196">
        <v>16.989999999999998</v>
      </c>
      <c r="G12" s="115">
        <v>110</v>
      </c>
      <c r="H12" s="62">
        <v>4400</v>
      </c>
      <c r="I12" s="112" t="s">
        <v>106</v>
      </c>
      <c r="J12" s="113" t="s">
        <v>95</v>
      </c>
      <c r="K12" s="114" t="s">
        <v>107</v>
      </c>
      <c r="L12" s="114" t="s">
        <v>108</v>
      </c>
      <c r="M12" s="114" t="s">
        <v>132</v>
      </c>
      <c r="O12" t="b">
        <f t="shared" ref="O12:O29" si="0">OR(G12&lt;100,LEN(G12)=2)</f>
        <v>0</v>
      </c>
      <c r="P12" t="b">
        <f t="shared" ref="P12:P29" si="1">OR(H12&lt;1000,LEN(H12)=3)</f>
        <v>0</v>
      </c>
      <c r="Q12" t="b">
        <f t="shared" ref="Q12:Q29" si="2">IF(I12&lt;1000,TRUE)</f>
        <v>0</v>
      </c>
      <c r="R12" t="e">
        <f>OR(#REF!&lt;100000,LEN(#REF!)=5)</f>
        <v>#REF!</v>
      </c>
    </row>
    <row r="13" spans="1:25" ht="20.149999999999999" customHeight="1" x14ac:dyDescent="0.35">
      <c r="A13" s="117"/>
      <c r="B13" s="118"/>
      <c r="C13" s="119"/>
      <c r="D13" s="120"/>
      <c r="E13" s="119"/>
      <c r="F13" s="116"/>
      <c r="G13" s="115"/>
      <c r="H13" s="62"/>
      <c r="I13" s="112"/>
      <c r="J13" s="113"/>
      <c r="K13" s="114"/>
      <c r="L13" s="114"/>
      <c r="M13" s="114"/>
      <c r="O13" t="b">
        <f t="shared" si="0"/>
        <v>1</v>
      </c>
      <c r="P13" t="b">
        <f t="shared" si="1"/>
        <v>1</v>
      </c>
      <c r="Q13" t="b">
        <f t="shared" si="2"/>
        <v>1</v>
      </c>
      <c r="R13" t="e">
        <f>OR(#REF!&lt;100000,LEN(#REF!)=5)</f>
        <v>#REF!</v>
      </c>
    </row>
    <row r="14" spans="1:25" ht="20.149999999999999" customHeight="1" x14ac:dyDescent="0.35">
      <c r="A14" s="117"/>
      <c r="B14" s="118"/>
      <c r="C14" s="119"/>
      <c r="D14" s="120"/>
      <c r="E14" s="119"/>
      <c r="F14" s="116"/>
      <c r="G14" s="115"/>
      <c r="H14" s="62"/>
      <c r="I14" s="112"/>
      <c r="J14" s="113"/>
      <c r="K14" s="114"/>
      <c r="L14" s="114"/>
      <c r="M14" s="114"/>
      <c r="O14" t="b">
        <f t="shared" si="0"/>
        <v>1</v>
      </c>
      <c r="P14" t="b">
        <f t="shared" si="1"/>
        <v>1</v>
      </c>
      <c r="Q14" t="b">
        <f t="shared" si="2"/>
        <v>1</v>
      </c>
      <c r="R14" t="e">
        <f>OR(#REF!&lt;100000,LEN(#REF!)=5)</f>
        <v>#REF!</v>
      </c>
    </row>
    <row r="15" spans="1:25" ht="20.149999999999999" customHeight="1" x14ac:dyDescent="0.35">
      <c r="A15" s="117"/>
      <c r="B15" s="118"/>
      <c r="C15" s="119"/>
      <c r="D15" s="120"/>
      <c r="E15" s="119"/>
      <c r="F15" s="116"/>
      <c r="G15" s="115"/>
      <c r="H15" s="62"/>
      <c r="I15" s="112"/>
      <c r="J15" s="113"/>
      <c r="K15" s="114"/>
      <c r="L15" s="114"/>
      <c r="M15" s="114"/>
      <c r="O15" t="b">
        <f t="shared" si="0"/>
        <v>1</v>
      </c>
      <c r="P15" t="b">
        <f t="shared" si="1"/>
        <v>1</v>
      </c>
      <c r="Q15" t="b">
        <f t="shared" si="2"/>
        <v>1</v>
      </c>
      <c r="R15" t="e">
        <f>OR(#REF!&lt;100000,LEN(#REF!)=5)</f>
        <v>#REF!</v>
      </c>
    </row>
    <row r="16" spans="1:25" ht="20.149999999999999" customHeight="1" x14ac:dyDescent="0.35">
      <c r="A16" s="117"/>
      <c r="B16" s="118"/>
      <c r="C16" s="119"/>
      <c r="D16" s="120"/>
      <c r="E16" s="119"/>
      <c r="F16" s="116"/>
      <c r="G16" s="115"/>
      <c r="H16" s="62"/>
      <c r="I16" s="112"/>
      <c r="J16" s="113"/>
      <c r="K16" s="114"/>
      <c r="L16" s="114"/>
      <c r="M16" s="114"/>
      <c r="O16" t="b">
        <f t="shared" si="0"/>
        <v>1</v>
      </c>
      <c r="P16" t="b">
        <f t="shared" si="1"/>
        <v>1</v>
      </c>
    </row>
    <row r="17" spans="1:18" ht="20.149999999999999" customHeight="1" x14ac:dyDescent="0.35">
      <c r="A17" s="117"/>
      <c r="B17" s="118"/>
      <c r="C17" s="119"/>
      <c r="D17" s="120"/>
      <c r="E17" s="119"/>
      <c r="F17" s="116"/>
      <c r="G17" s="115"/>
      <c r="H17" s="62"/>
      <c r="I17" s="112"/>
      <c r="J17" s="113"/>
      <c r="K17" s="114"/>
      <c r="L17" s="114"/>
      <c r="M17" s="114"/>
    </row>
    <row r="18" spans="1:18" ht="20.149999999999999" customHeight="1" x14ac:dyDescent="0.35">
      <c r="A18" s="117"/>
      <c r="B18" s="118"/>
      <c r="C18" s="119"/>
      <c r="D18" s="120"/>
      <c r="E18" s="119"/>
      <c r="F18" s="116"/>
      <c r="G18" s="115"/>
      <c r="H18" s="62"/>
      <c r="I18" s="112"/>
      <c r="J18" s="113"/>
      <c r="K18" s="114"/>
      <c r="L18" s="114"/>
      <c r="M18" s="114"/>
    </row>
    <row r="19" spans="1:18" ht="20.149999999999999" customHeight="1" x14ac:dyDescent="0.35">
      <c r="A19" s="117"/>
      <c r="B19" s="118"/>
      <c r="C19" s="119"/>
      <c r="D19" s="120"/>
      <c r="E19" s="119"/>
      <c r="F19" s="116"/>
      <c r="G19" s="115"/>
      <c r="H19" s="62"/>
      <c r="I19" s="112"/>
      <c r="J19" s="113"/>
      <c r="K19" s="114"/>
      <c r="L19" s="114"/>
      <c r="M19" s="114"/>
    </row>
    <row r="20" spans="1:18" ht="20.149999999999999" customHeight="1" x14ac:dyDescent="0.35">
      <c r="A20" s="117"/>
      <c r="B20" s="118"/>
      <c r="C20" s="119"/>
      <c r="D20" s="120"/>
      <c r="E20" s="119"/>
      <c r="F20" s="116"/>
      <c r="G20" s="115"/>
      <c r="H20" s="62"/>
      <c r="I20" s="112"/>
      <c r="J20" s="113"/>
      <c r="K20" s="114"/>
      <c r="L20" s="114"/>
      <c r="M20" s="114"/>
    </row>
    <row r="21" spans="1:18" ht="20.149999999999999" customHeight="1" x14ac:dyDescent="0.35">
      <c r="A21" s="117"/>
      <c r="B21" s="118"/>
      <c r="C21" s="119"/>
      <c r="D21" s="120"/>
      <c r="E21" s="119"/>
      <c r="F21" s="116"/>
      <c r="G21" s="115"/>
      <c r="H21" s="62"/>
      <c r="I21" s="112"/>
      <c r="J21" s="113"/>
      <c r="K21" s="114"/>
      <c r="L21" s="114"/>
      <c r="M21" s="114"/>
      <c r="O21" t="b">
        <f t="shared" si="0"/>
        <v>1</v>
      </c>
      <c r="P21" t="b">
        <f t="shared" si="1"/>
        <v>1</v>
      </c>
      <c r="Q21" t="b">
        <f t="shared" si="2"/>
        <v>1</v>
      </c>
      <c r="R21" t="e">
        <f>OR(#REF!&lt;100000,LEN(#REF!)=5)</f>
        <v>#REF!</v>
      </c>
    </row>
    <row r="22" spans="1:18" ht="20.149999999999999" customHeight="1" x14ac:dyDescent="0.35">
      <c r="A22" s="117"/>
      <c r="B22" s="118"/>
      <c r="C22" s="119"/>
      <c r="D22" s="121"/>
      <c r="E22" s="119"/>
      <c r="F22" s="116"/>
      <c r="G22" s="115"/>
      <c r="H22" s="62"/>
      <c r="I22" s="112"/>
      <c r="J22" s="113"/>
      <c r="K22" s="114"/>
      <c r="L22" s="114"/>
      <c r="M22" s="114"/>
    </row>
    <row r="23" spans="1:18" ht="20.149999999999999" customHeight="1" x14ac:dyDescent="0.35">
      <c r="A23" s="117"/>
      <c r="B23" s="118"/>
      <c r="C23" s="119"/>
      <c r="D23" s="121"/>
      <c r="E23" s="119"/>
      <c r="F23" s="116"/>
      <c r="G23" s="115"/>
      <c r="H23" s="62"/>
      <c r="I23" s="112"/>
      <c r="J23" s="113"/>
      <c r="K23" s="114"/>
      <c r="L23" s="114"/>
      <c r="M23" s="114"/>
    </row>
    <row r="24" spans="1:18" ht="20.149999999999999" customHeight="1" x14ac:dyDescent="0.35">
      <c r="A24" s="117"/>
      <c r="B24" s="118"/>
      <c r="C24" s="119"/>
      <c r="D24" s="121"/>
      <c r="E24" s="119"/>
      <c r="F24" s="116"/>
      <c r="G24" s="115"/>
      <c r="H24" s="62"/>
      <c r="I24" s="112"/>
      <c r="J24" s="113"/>
      <c r="K24" s="114"/>
      <c r="L24" s="114"/>
      <c r="M24" s="114"/>
    </row>
    <row r="25" spans="1:18" ht="20.149999999999999" customHeight="1" x14ac:dyDescent="0.35">
      <c r="A25" s="117"/>
      <c r="B25" s="118"/>
      <c r="C25" s="119"/>
      <c r="D25" s="121"/>
      <c r="E25" s="119"/>
      <c r="F25" s="116"/>
      <c r="G25" s="115"/>
      <c r="H25" s="62"/>
      <c r="I25" s="112"/>
      <c r="J25" s="113"/>
      <c r="K25" s="114"/>
      <c r="L25" s="114"/>
      <c r="M25" s="114"/>
    </row>
    <row r="26" spans="1:18" ht="20.149999999999999" customHeight="1" x14ac:dyDescent="0.35">
      <c r="A26" s="117"/>
      <c r="B26" s="118"/>
      <c r="C26" s="119"/>
      <c r="D26" s="121"/>
      <c r="E26" s="119"/>
      <c r="F26" s="116"/>
      <c r="G26" s="115"/>
      <c r="H26" s="62"/>
      <c r="I26" s="112"/>
      <c r="J26" s="113"/>
      <c r="K26" s="114"/>
      <c r="L26" s="114"/>
      <c r="M26" s="114"/>
    </row>
    <row r="27" spans="1:18" ht="20.149999999999999" customHeight="1" x14ac:dyDescent="0.35">
      <c r="A27" s="117"/>
      <c r="B27" s="118"/>
      <c r="C27" s="119"/>
      <c r="D27" s="121"/>
      <c r="E27" s="119"/>
      <c r="F27" s="116"/>
      <c r="G27" s="115"/>
      <c r="H27" s="62"/>
      <c r="I27" s="112"/>
      <c r="J27" s="113"/>
      <c r="K27" s="114"/>
      <c r="L27" s="114"/>
      <c r="M27" s="114"/>
    </row>
    <row r="28" spans="1:18" ht="20.149999999999999" customHeight="1" x14ac:dyDescent="0.35">
      <c r="A28" s="117"/>
      <c r="B28" s="118"/>
      <c r="C28" s="119"/>
      <c r="D28" s="121"/>
      <c r="E28" s="119"/>
      <c r="F28" s="116"/>
      <c r="G28" s="115"/>
      <c r="H28" s="62"/>
      <c r="I28" s="112"/>
      <c r="J28" s="113"/>
      <c r="K28" s="114"/>
      <c r="L28" s="114"/>
      <c r="M28" s="114"/>
    </row>
    <row r="29" spans="1:18" ht="20.149999999999999" customHeight="1" thickBot="1" x14ac:dyDescent="0.4">
      <c r="A29" s="281"/>
      <c r="B29" s="118"/>
      <c r="C29" s="119"/>
      <c r="D29" s="282"/>
      <c r="E29" s="119"/>
      <c r="F29" s="116"/>
      <c r="G29" s="115"/>
      <c r="H29" s="62"/>
      <c r="I29" s="112"/>
      <c r="J29" s="113"/>
      <c r="K29" s="114"/>
      <c r="L29" s="114"/>
      <c r="M29" s="114"/>
      <c r="O29" t="b">
        <f t="shared" si="0"/>
        <v>1</v>
      </c>
      <c r="P29" t="b">
        <f t="shared" si="1"/>
        <v>1</v>
      </c>
      <c r="Q29" t="b">
        <f t="shared" si="2"/>
        <v>1</v>
      </c>
      <c r="R29" t="e">
        <f>OR(#REF!&lt;100000,LEN(#REF!)=5)</f>
        <v>#REF!</v>
      </c>
    </row>
    <row r="30" spans="1:18" ht="20.149999999999999" customHeight="1" thickBot="1" x14ac:dyDescent="0.35">
      <c r="A30" s="403" t="s">
        <v>34</v>
      </c>
      <c r="B30" s="404"/>
      <c r="C30" s="122">
        <f>SUM(C12:C29)</f>
        <v>16.989999999999998</v>
      </c>
      <c r="D30" s="122">
        <f>SUM(D12:D29)</f>
        <v>0</v>
      </c>
      <c r="E30" s="122"/>
      <c r="F30" s="123">
        <f>SUM(F12:F29)</f>
        <v>16.989999999999998</v>
      </c>
      <c r="G30" s="124"/>
      <c r="H30" s="125"/>
      <c r="I30" s="126"/>
      <c r="J30" s="127"/>
      <c r="K30" s="128"/>
      <c r="L30" s="129"/>
      <c r="M30" s="130"/>
    </row>
    <row r="32" spans="1:18" ht="13" x14ac:dyDescent="0.3">
      <c r="B32" s="392" t="s">
        <v>35</v>
      </c>
      <c r="C32" s="393"/>
    </row>
    <row r="33" spans="2:3" x14ac:dyDescent="0.25">
      <c r="B33" s="131" t="s">
        <v>36</v>
      </c>
      <c r="C33" s="132" t="s">
        <v>37</v>
      </c>
    </row>
    <row r="34" spans="2:3" x14ac:dyDescent="0.25">
      <c r="B34" s="131" t="s">
        <v>31</v>
      </c>
      <c r="C34" s="132" t="s">
        <v>38</v>
      </c>
    </row>
    <row r="35" spans="2:3" x14ac:dyDescent="0.25">
      <c r="B35" s="131" t="s">
        <v>39</v>
      </c>
      <c r="C35" s="132" t="s">
        <v>40</v>
      </c>
    </row>
    <row r="36" spans="2:3" x14ac:dyDescent="0.25">
      <c r="B36" s="105" t="s">
        <v>33</v>
      </c>
      <c r="C36" s="133" t="s">
        <v>41</v>
      </c>
    </row>
  </sheetData>
  <mergeCells count="6">
    <mergeCell ref="B32:C32"/>
    <mergeCell ref="B1:E1"/>
    <mergeCell ref="B3:E3"/>
    <mergeCell ref="G8:I8"/>
    <mergeCell ref="G9:I9"/>
    <mergeCell ref="A30:B30"/>
  </mergeCells>
  <conditionalFormatting sqref="E5 C5 B1:E1 B3:E3 C12:C29">
    <cfRule type="expression" dxfId="158" priority="3" stopIfTrue="1">
      <formula>ISBLANK(B1)</formula>
    </cfRule>
  </conditionalFormatting>
  <conditionalFormatting sqref="K12:M29">
    <cfRule type="expression" dxfId="157" priority="4" stopIfTrue="1">
      <formula>AND(NOT(ISBLANK($C12)),ISBLANK(K12))</formula>
    </cfRule>
  </conditionalFormatting>
  <conditionalFormatting sqref="B12:B29">
    <cfRule type="expression" dxfId="156" priority="5" stopIfTrue="1">
      <formula>AND(NOT(ISBLANK(C12)),ISBLANK(B12))</formula>
    </cfRule>
  </conditionalFormatting>
  <conditionalFormatting sqref="A12:A29">
    <cfRule type="expression" dxfId="155" priority="6" stopIfTrue="1">
      <formula>AND(NOT(ISBLANK(C12)),ISBLANK(A12))</formula>
    </cfRule>
  </conditionalFormatting>
  <conditionalFormatting sqref="E12:E29">
    <cfRule type="expression" dxfId="154" priority="7" stopIfTrue="1">
      <formula>AND(NOT(ISBLANK(C12)),ISBLANK(E12),B12="S")</formula>
    </cfRule>
  </conditionalFormatting>
  <conditionalFormatting sqref="J12:J29">
    <cfRule type="expression" priority="1" stopIfTrue="1">
      <formula>AND(SUM($O12:$S12)&gt;0,NOT(ISBLANK(J12)))</formula>
    </cfRule>
    <cfRule type="expression" dxfId="153" priority="2" stopIfTrue="1">
      <formula>SUM($O12:$S12)&gt;0</formula>
    </cfRule>
  </conditionalFormatting>
  <dataValidations count="4">
    <dataValidation type="list" allowBlank="1" showInputMessage="1" showErrorMessage="1" sqref="B1:E1" xr:uid="{AEB45B82-1033-4121-A505-B5A2315923AC}">
      <formula1>"BARCLAYCARD,CORPORATE CARD"</formula1>
    </dataValidation>
    <dataValidation type="date" allowBlank="1" showInputMessage="1" showErrorMessage="1" sqref="C5" xr:uid="{F584317E-F1B4-4A7A-965A-027BE7E922C6}">
      <formula1>NOW()-120</formula1>
      <formula2>NOW()</formula2>
    </dataValidation>
    <dataValidation type="date" allowBlank="1" showInputMessage="1" showErrorMessage="1" sqref="E5" xr:uid="{1B1B4BE5-F7FA-457A-9241-511AD05E1196}">
      <formula1>C5+1</formula1>
      <formula2>NOW()</formula2>
    </dataValidation>
    <dataValidation type="list" allowBlank="1" showInputMessage="1" showErrorMessage="1" sqref="B12:B29" xr:uid="{AFF7F2FA-4D06-4888-A72C-89D4CB890489}">
      <formula1>$B$33:$B$36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Z1048545"/>
  <sheetViews>
    <sheetView tabSelected="1" workbookViewId="0">
      <selection activeCell="G5" sqref="G5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9.7265625" customWidth="1"/>
    <col min="12" max="12" width="50.7265625" customWidth="1"/>
    <col min="13" max="14" width="27.453125" customWidth="1"/>
    <col min="16" max="19" width="9.1796875" hidden="1" customWidth="1" outlineLevel="1"/>
    <col min="20" max="20" width="9.1796875" collapsed="1"/>
  </cols>
  <sheetData>
    <row r="1" spans="1:26" ht="36.75" customHeight="1" x14ac:dyDescent="0.3">
      <c r="A1" s="80" t="s">
        <v>0</v>
      </c>
      <c r="B1" s="396" t="s">
        <v>42</v>
      </c>
      <c r="C1" s="397"/>
      <c r="D1" s="397"/>
      <c r="E1" s="398"/>
      <c r="F1" s="81"/>
      <c r="G1" s="81"/>
      <c r="H1" s="81"/>
      <c r="I1" s="81"/>
      <c r="J1" s="81"/>
      <c r="K1" s="81"/>
      <c r="L1" s="82"/>
      <c r="M1" s="82"/>
      <c r="N1" s="83"/>
    </row>
    <row r="2" spans="1:26" x14ac:dyDescent="0.25">
      <c r="A2" s="84"/>
      <c r="N2" s="85"/>
    </row>
    <row r="3" spans="1:26" ht="36.75" customHeight="1" x14ac:dyDescent="0.3">
      <c r="A3" s="86" t="s">
        <v>2</v>
      </c>
      <c r="B3" s="396" t="s">
        <v>95</v>
      </c>
      <c r="C3" s="397"/>
      <c r="D3" s="397"/>
      <c r="E3" s="398"/>
      <c r="F3" s="87"/>
      <c r="G3" s="87"/>
      <c r="H3" s="87"/>
      <c r="I3" s="87"/>
      <c r="J3" s="87"/>
      <c r="K3" s="87"/>
      <c r="N3" s="85"/>
    </row>
    <row r="4" spans="1:26" x14ac:dyDescent="0.25">
      <c r="A4" s="84"/>
      <c r="N4" s="85"/>
    </row>
    <row r="5" spans="1:26" ht="36" customHeight="1" x14ac:dyDescent="0.3">
      <c r="A5" s="88" t="s">
        <v>3</v>
      </c>
      <c r="B5" s="89" t="s">
        <v>4</v>
      </c>
      <c r="C5" s="134">
        <v>44572</v>
      </c>
      <c r="D5" s="89" t="s">
        <v>5</v>
      </c>
      <c r="E5" s="134">
        <v>44602</v>
      </c>
      <c r="F5" s="87"/>
      <c r="G5" s="90"/>
      <c r="H5" s="91"/>
      <c r="I5" s="91"/>
      <c r="J5" s="91"/>
      <c r="K5" s="91"/>
      <c r="N5" s="85"/>
    </row>
    <row r="6" spans="1:26" x14ac:dyDescent="0.25">
      <c r="A6" s="84"/>
      <c r="N6" s="85"/>
    </row>
    <row r="7" spans="1:26" x14ac:dyDescent="0.25">
      <c r="A7" s="84"/>
      <c r="N7" s="85"/>
    </row>
    <row r="8" spans="1:26" ht="13" x14ac:dyDescent="0.3">
      <c r="A8" s="295" t="s">
        <v>6</v>
      </c>
      <c r="B8" s="92" t="s">
        <v>7</v>
      </c>
      <c r="C8" s="92" t="s">
        <v>8</v>
      </c>
      <c r="D8" s="92" t="s">
        <v>7</v>
      </c>
      <c r="E8" s="92" t="s">
        <v>9</v>
      </c>
      <c r="F8" s="92" t="s">
        <v>10</v>
      </c>
      <c r="G8" s="392" t="s">
        <v>11</v>
      </c>
      <c r="H8" s="399"/>
      <c r="I8" s="399"/>
      <c r="J8" s="393"/>
      <c r="K8" s="295" t="s">
        <v>12</v>
      </c>
      <c r="L8" s="92" t="s">
        <v>13</v>
      </c>
      <c r="M8" s="93" t="s">
        <v>14</v>
      </c>
      <c r="N8" s="93" t="s">
        <v>15</v>
      </c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</row>
    <row r="9" spans="1:26" ht="13" x14ac:dyDescent="0.3">
      <c r="A9" s="95" t="s">
        <v>16</v>
      </c>
      <c r="B9" s="96" t="s">
        <v>17</v>
      </c>
      <c r="C9" s="96" t="s">
        <v>18</v>
      </c>
      <c r="D9" s="96" t="s">
        <v>18</v>
      </c>
      <c r="E9" s="96" t="s">
        <v>19</v>
      </c>
      <c r="F9" s="96" t="s">
        <v>18</v>
      </c>
      <c r="G9" s="400"/>
      <c r="H9" s="401"/>
      <c r="I9" s="401"/>
      <c r="J9" s="402"/>
      <c r="K9" s="95" t="s">
        <v>20</v>
      </c>
      <c r="L9" s="96" t="s">
        <v>21</v>
      </c>
      <c r="M9" s="97"/>
      <c r="N9" s="98" t="s">
        <v>22</v>
      </c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</row>
    <row r="10" spans="1:26" ht="13" x14ac:dyDescent="0.3">
      <c r="A10" s="99" t="s">
        <v>23</v>
      </c>
      <c r="B10" s="100" t="s">
        <v>24</v>
      </c>
      <c r="C10" s="100" t="s">
        <v>25</v>
      </c>
      <c r="D10" s="100" t="s">
        <v>25</v>
      </c>
      <c r="E10" s="100" t="s">
        <v>25</v>
      </c>
      <c r="F10" s="100" t="s">
        <v>25</v>
      </c>
      <c r="G10" s="101" t="s">
        <v>26</v>
      </c>
      <c r="H10" s="101" t="s">
        <v>27</v>
      </c>
      <c r="I10" s="101" t="s">
        <v>28</v>
      </c>
      <c r="J10" s="101"/>
      <c r="K10" s="103" t="s">
        <v>29</v>
      </c>
      <c r="L10" s="104"/>
      <c r="M10" s="105"/>
      <c r="N10" s="106"/>
    </row>
    <row r="11" spans="1:26" ht="0.75" customHeight="1" x14ac:dyDescent="0.25">
      <c r="A11" s="107"/>
      <c r="B11" s="100"/>
      <c r="C11" s="100"/>
      <c r="D11" s="100"/>
      <c r="E11" s="100"/>
      <c r="F11" s="100"/>
      <c r="G11" s="101"/>
      <c r="H11" s="101"/>
      <c r="I11" s="101"/>
      <c r="J11" s="101"/>
      <c r="K11" s="101"/>
      <c r="L11" s="104"/>
      <c r="M11" s="105"/>
      <c r="N11" s="105"/>
    </row>
    <row r="12" spans="1:26" ht="15.5" x14ac:dyDescent="0.35">
      <c r="A12" s="212" t="s">
        <v>177</v>
      </c>
      <c r="B12" s="110" t="s">
        <v>31</v>
      </c>
      <c r="C12" s="119">
        <v>129.99</v>
      </c>
      <c r="D12" s="119">
        <v>0</v>
      </c>
      <c r="E12" s="119"/>
      <c r="F12" s="136">
        <f>C12-D12</f>
        <v>129.99</v>
      </c>
      <c r="G12" s="62">
        <v>110</v>
      </c>
      <c r="H12" s="62">
        <v>4001</v>
      </c>
      <c r="I12" s="140"/>
      <c r="J12" s="137" t="s">
        <v>39</v>
      </c>
      <c r="K12" s="137" t="s">
        <v>95</v>
      </c>
      <c r="L12" s="139" t="s">
        <v>178</v>
      </c>
      <c r="M12" s="139" t="s">
        <v>120</v>
      </c>
      <c r="N12" s="197" t="s">
        <v>179</v>
      </c>
      <c r="O12" s="316"/>
    </row>
    <row r="13" spans="1:26" ht="15.5" x14ac:dyDescent="0.35">
      <c r="A13" s="212" t="s">
        <v>180</v>
      </c>
      <c r="B13" s="110" t="s">
        <v>39</v>
      </c>
      <c r="C13" s="119">
        <v>23.49</v>
      </c>
      <c r="D13" s="119">
        <f>1.67+2.25</f>
        <v>3.92</v>
      </c>
      <c r="E13" s="119"/>
      <c r="F13" s="136">
        <f t="shared" ref="F13:F16" si="0">C13-D13</f>
        <v>19.57</v>
      </c>
      <c r="G13" s="62">
        <v>110</v>
      </c>
      <c r="H13" s="62">
        <v>2001</v>
      </c>
      <c r="I13" s="140"/>
      <c r="J13" s="137" t="s">
        <v>39</v>
      </c>
      <c r="K13" s="137" t="s">
        <v>95</v>
      </c>
      <c r="L13" s="139" t="s">
        <v>181</v>
      </c>
      <c r="M13" s="139" t="s">
        <v>32</v>
      </c>
      <c r="N13" s="197" t="s">
        <v>109</v>
      </c>
      <c r="O13" s="316"/>
    </row>
    <row r="14" spans="1:26" ht="18" customHeight="1" x14ac:dyDescent="0.35">
      <c r="A14" s="212" t="s">
        <v>182</v>
      </c>
      <c r="B14" s="110" t="s">
        <v>39</v>
      </c>
      <c r="C14" s="119">
        <v>19.989999999999998</v>
      </c>
      <c r="D14" s="119">
        <v>3.32</v>
      </c>
      <c r="E14" s="119"/>
      <c r="F14" s="136">
        <f t="shared" si="0"/>
        <v>16.669999999999998</v>
      </c>
      <c r="G14" s="62">
        <v>119</v>
      </c>
      <c r="H14" s="62">
        <v>2001</v>
      </c>
      <c r="I14" s="140"/>
      <c r="J14" s="137" t="s">
        <v>39</v>
      </c>
      <c r="K14" s="137" t="s">
        <v>183</v>
      </c>
      <c r="L14" s="139" t="s">
        <v>184</v>
      </c>
      <c r="M14" s="139" t="s">
        <v>117</v>
      </c>
      <c r="N14" s="197" t="s">
        <v>109</v>
      </c>
      <c r="O14" s="316"/>
      <c r="P14" t="b">
        <f t="shared" ref="P14:P16" si="1">OR(G14&lt;100,LEN(G14)=2)</f>
        <v>0</v>
      </c>
      <c r="Q14" t="b">
        <f t="shared" ref="Q14:Q16" si="2">OR(H14&lt;1000,LEN(H14)=3)</f>
        <v>0</v>
      </c>
      <c r="R14" t="b">
        <f t="shared" ref="R14:R16" si="3">IF(I14&lt;1000,TRUE)</f>
        <v>1</v>
      </c>
      <c r="S14" t="e">
        <f>OR(#REF!&lt;100000,LEN(#REF!)=5)</f>
        <v>#REF!</v>
      </c>
      <c r="T14" s="284"/>
    </row>
    <row r="15" spans="1:26" ht="20.149999999999999" customHeight="1" x14ac:dyDescent="0.35">
      <c r="A15" s="212" t="s">
        <v>185</v>
      </c>
      <c r="B15" s="110" t="s">
        <v>39</v>
      </c>
      <c r="C15" s="119">
        <v>53.94</v>
      </c>
      <c r="D15" s="119">
        <v>8.99</v>
      </c>
      <c r="E15" s="119"/>
      <c r="F15" s="136">
        <f t="shared" si="0"/>
        <v>44.949999999999996</v>
      </c>
      <c r="G15" s="62">
        <v>110</v>
      </c>
      <c r="H15" s="62">
        <v>4001</v>
      </c>
      <c r="I15" s="62" t="s">
        <v>186</v>
      </c>
      <c r="J15" s="137" t="s">
        <v>39</v>
      </c>
      <c r="K15" s="137" t="s">
        <v>95</v>
      </c>
      <c r="L15" s="139" t="s">
        <v>187</v>
      </c>
      <c r="M15" s="139" t="s">
        <v>188</v>
      </c>
      <c r="N15" s="197" t="s">
        <v>109</v>
      </c>
      <c r="O15" s="316"/>
      <c r="P15" t="b">
        <f t="shared" si="1"/>
        <v>0</v>
      </c>
      <c r="Q15" t="b">
        <f t="shared" si="2"/>
        <v>0</v>
      </c>
      <c r="R15" t="b">
        <f t="shared" si="3"/>
        <v>0</v>
      </c>
      <c r="S15" t="e">
        <f>OR(#REF!&lt;100000,LEN(#REF!)=5)</f>
        <v>#REF!</v>
      </c>
    </row>
    <row r="16" spans="1:26" ht="20.149999999999999" customHeight="1" x14ac:dyDescent="0.35">
      <c r="A16" s="212">
        <v>44594</v>
      </c>
      <c r="B16" s="285" t="s">
        <v>39</v>
      </c>
      <c r="C16" s="286">
        <v>11.59</v>
      </c>
      <c r="D16" s="287">
        <v>1.93</v>
      </c>
      <c r="E16" s="286"/>
      <c r="F16" s="136">
        <f t="shared" si="0"/>
        <v>9.66</v>
      </c>
      <c r="G16" s="62">
        <v>110</v>
      </c>
      <c r="H16" s="289">
        <v>2001</v>
      </c>
      <c r="I16" s="289"/>
      <c r="J16" s="137" t="s">
        <v>39</v>
      </c>
      <c r="K16" s="137" t="s">
        <v>95</v>
      </c>
      <c r="L16" s="290" t="s">
        <v>189</v>
      </c>
      <c r="M16" s="290" t="s">
        <v>32</v>
      </c>
      <c r="N16" s="291" t="s">
        <v>190</v>
      </c>
      <c r="O16" s="316"/>
      <c r="P16" t="b">
        <f t="shared" si="1"/>
        <v>0</v>
      </c>
      <c r="Q16" t="b">
        <f t="shared" si="2"/>
        <v>0</v>
      </c>
      <c r="R16" t="b">
        <f t="shared" si="3"/>
        <v>1</v>
      </c>
      <c r="S16" t="e">
        <f>OR(#REF!&lt;100000,LEN(#REF!)=5)</f>
        <v>#REF!</v>
      </c>
    </row>
    <row r="17" spans="1:15" ht="20.149999999999999" customHeight="1" x14ac:dyDescent="0.35">
      <c r="A17" s="292"/>
      <c r="B17" s="285"/>
      <c r="C17" s="286"/>
      <c r="D17" s="287"/>
      <c r="E17" s="286"/>
      <c r="F17" s="288"/>
      <c r="G17" s="289"/>
      <c r="H17" s="289"/>
      <c r="I17" s="289"/>
      <c r="J17" s="137"/>
      <c r="K17" s="137"/>
      <c r="L17" s="290"/>
      <c r="M17" s="290"/>
      <c r="N17" s="291"/>
      <c r="O17" s="283"/>
    </row>
    <row r="18" spans="1:15" ht="20.149999999999999" customHeight="1" x14ac:dyDescent="0.35">
      <c r="A18" s="292"/>
      <c r="B18" s="285"/>
      <c r="C18" s="286"/>
      <c r="D18" s="286"/>
      <c r="E18" s="286"/>
      <c r="F18" s="288"/>
      <c r="G18" s="289"/>
      <c r="H18" s="289"/>
      <c r="I18" s="289"/>
      <c r="J18" s="137"/>
      <c r="K18" s="137"/>
      <c r="L18" s="290"/>
      <c r="M18" s="290"/>
      <c r="N18" s="291"/>
      <c r="O18" s="283"/>
    </row>
    <row r="19" spans="1:15" ht="20.149999999999999" customHeight="1" x14ac:dyDescent="0.35">
      <c r="A19" s="292"/>
      <c r="B19" s="285"/>
      <c r="C19" s="286"/>
      <c r="D19" s="286"/>
      <c r="E19" s="286"/>
      <c r="F19" s="288"/>
      <c r="G19" s="289"/>
      <c r="H19" s="289"/>
      <c r="I19" s="289"/>
      <c r="J19" s="137"/>
      <c r="K19" s="137"/>
      <c r="L19" s="290"/>
      <c r="M19" s="290"/>
      <c r="N19" s="291"/>
      <c r="O19" s="283"/>
    </row>
    <row r="20" spans="1:15" ht="20.149999999999999" customHeight="1" x14ac:dyDescent="0.35">
      <c r="A20" s="293"/>
      <c r="B20" s="110"/>
      <c r="C20" s="119"/>
      <c r="D20" s="120"/>
      <c r="E20" s="119"/>
      <c r="F20" s="136"/>
      <c r="G20" s="62"/>
      <c r="H20" s="62"/>
      <c r="I20" s="62"/>
      <c r="J20" s="137"/>
      <c r="K20" s="137"/>
      <c r="L20" s="139"/>
      <c r="M20" s="139"/>
      <c r="N20" s="197"/>
    </row>
    <row r="21" spans="1:15" ht="20.149999999999999" customHeight="1" x14ac:dyDescent="0.35">
      <c r="A21" s="293"/>
      <c r="B21" s="110"/>
      <c r="C21" s="119"/>
      <c r="D21" s="120"/>
      <c r="E21" s="119"/>
      <c r="F21" s="136"/>
      <c r="G21" s="62"/>
      <c r="H21" s="62"/>
      <c r="I21" s="62"/>
      <c r="J21" s="137"/>
      <c r="K21" s="137"/>
      <c r="L21" s="139"/>
      <c r="M21" s="139"/>
      <c r="N21" s="197"/>
    </row>
    <row r="22" spans="1:15" ht="20.149999999999999" customHeight="1" x14ac:dyDescent="0.35">
      <c r="A22" s="117"/>
      <c r="B22" s="110"/>
      <c r="C22" s="119"/>
      <c r="D22" s="120"/>
      <c r="E22" s="119"/>
      <c r="F22" s="136"/>
      <c r="G22" s="62"/>
      <c r="H22" s="62"/>
      <c r="I22" s="62"/>
      <c r="J22" s="137"/>
      <c r="K22" s="137"/>
      <c r="L22" s="139"/>
      <c r="M22" s="139"/>
      <c r="N22" s="139"/>
    </row>
    <row r="23" spans="1:15" ht="20.149999999999999" customHeight="1" x14ac:dyDescent="0.35">
      <c r="A23" s="117"/>
      <c r="B23" s="110"/>
      <c r="C23" s="119"/>
      <c r="D23" s="120"/>
      <c r="E23" s="119"/>
      <c r="F23" s="136"/>
      <c r="G23" s="62"/>
      <c r="H23" s="62"/>
      <c r="I23" s="62"/>
      <c r="J23" s="137"/>
      <c r="K23" s="137"/>
      <c r="L23" s="139"/>
      <c r="M23" s="139"/>
      <c r="N23" s="139"/>
    </row>
    <row r="24" spans="1:15" ht="20.149999999999999" customHeight="1" x14ac:dyDescent="0.35">
      <c r="A24" s="117"/>
      <c r="B24" s="110"/>
      <c r="C24" s="119"/>
      <c r="D24" s="120"/>
      <c r="E24" s="119"/>
      <c r="F24" s="136"/>
      <c r="G24" s="62"/>
      <c r="H24" s="62"/>
      <c r="I24" s="62"/>
      <c r="J24" s="137"/>
      <c r="K24" s="137"/>
      <c r="L24" s="139"/>
      <c r="M24" s="139"/>
      <c r="N24" s="139"/>
    </row>
    <row r="25" spans="1:15" ht="20.149999999999999" customHeight="1" x14ac:dyDescent="0.35">
      <c r="A25" s="117"/>
      <c r="B25" s="118"/>
      <c r="C25" s="119"/>
      <c r="D25" s="120"/>
      <c r="E25" s="119"/>
      <c r="F25" s="136"/>
      <c r="G25" s="62"/>
      <c r="H25" s="62"/>
      <c r="I25" s="62"/>
      <c r="J25" s="137"/>
      <c r="K25" s="137"/>
      <c r="L25" s="139"/>
      <c r="M25" s="139"/>
      <c r="N25" s="139"/>
    </row>
    <row r="26" spans="1:15" ht="20.149999999999999" customHeight="1" thickBot="1" x14ac:dyDescent="0.35">
      <c r="A26" s="403" t="s">
        <v>34</v>
      </c>
      <c r="B26" s="404"/>
      <c r="C26" s="122">
        <f>SUM(C12:C25)</f>
        <v>239.00000000000003</v>
      </c>
      <c r="D26" s="122">
        <f>SUM(D12:D25)</f>
        <v>18.16</v>
      </c>
      <c r="E26" s="122"/>
      <c r="F26" s="122">
        <f>SUM(F12:F25)</f>
        <v>220.83999999999997</v>
      </c>
      <c r="G26" s="125"/>
      <c r="H26" s="125"/>
      <c r="I26" s="125"/>
      <c r="J26" s="142"/>
      <c r="K26" s="142"/>
      <c r="L26" s="128"/>
      <c r="M26" s="129"/>
      <c r="N26" s="130"/>
    </row>
    <row r="28" spans="1:15" ht="13" x14ac:dyDescent="0.3">
      <c r="B28" s="392" t="s">
        <v>35</v>
      </c>
      <c r="C28" s="393"/>
    </row>
    <row r="29" spans="1:15" x14ac:dyDescent="0.25">
      <c r="B29" s="131" t="s">
        <v>36</v>
      </c>
      <c r="C29" s="132" t="s">
        <v>37</v>
      </c>
    </row>
    <row r="30" spans="1:15" x14ac:dyDescent="0.25">
      <c r="B30" s="131" t="s">
        <v>31</v>
      </c>
      <c r="C30" s="132" t="s">
        <v>38</v>
      </c>
    </row>
    <row r="31" spans="1:15" x14ac:dyDescent="0.25">
      <c r="B31" s="131" t="s">
        <v>39</v>
      </c>
      <c r="C31" s="132" t="s">
        <v>40</v>
      </c>
    </row>
    <row r="32" spans="1:15" x14ac:dyDescent="0.25">
      <c r="B32" s="105" t="s">
        <v>33</v>
      </c>
      <c r="C32" s="133" t="s">
        <v>41</v>
      </c>
    </row>
    <row r="33" spans="6:6" x14ac:dyDescent="0.25">
      <c r="F33" s="56"/>
    </row>
    <row r="36" spans="6:6" x14ac:dyDescent="0.25">
      <c r="F36" s="56"/>
    </row>
    <row r="1048545" spans="8:8" x14ac:dyDescent="0.25">
      <c r="H1048545" s="62"/>
    </row>
  </sheetData>
  <mergeCells count="6">
    <mergeCell ref="A26:B26"/>
    <mergeCell ref="B28:C28"/>
    <mergeCell ref="B1:E1"/>
    <mergeCell ref="B3:E3"/>
    <mergeCell ref="G8:J8"/>
    <mergeCell ref="G9:J9"/>
  </mergeCells>
  <conditionalFormatting sqref="J12:K12 K14:K15 K17:K18 J20:K25 J13:J19">
    <cfRule type="expression" priority="15" stopIfTrue="1">
      <formula>AND(SUM($P12:$T12)&gt;0,NOT(ISBLANK(J12)))</formula>
    </cfRule>
    <cfRule type="expression" dxfId="152" priority="16" stopIfTrue="1">
      <formula>SUM($P12:$T12)&gt;0</formula>
    </cfRule>
  </conditionalFormatting>
  <conditionalFormatting sqref="C5 B1:E1 B3:E3 E5 C12 C14:C15 C18:C25">
    <cfRule type="expression" dxfId="151" priority="17" stopIfTrue="1">
      <formula>ISBLANK(B1)</formula>
    </cfRule>
  </conditionalFormatting>
  <conditionalFormatting sqref="L12:N12 L20:L25 L14:N15 L18:M19 N16:N25">
    <cfRule type="expression" dxfId="150" priority="18" stopIfTrue="1">
      <formula>AND(NOT(ISBLANK($C12)),ISBLANK(L12))</formula>
    </cfRule>
  </conditionalFormatting>
  <conditionalFormatting sqref="B12 B14:B25">
    <cfRule type="expression" dxfId="149" priority="19" stopIfTrue="1">
      <formula>AND(NOT(ISBLANK(C12)),ISBLANK(B12))</formula>
    </cfRule>
  </conditionalFormatting>
  <conditionalFormatting sqref="A12 A14:A15 A18:A25">
    <cfRule type="expression" dxfId="148" priority="20" stopIfTrue="1">
      <formula>AND(NOT(ISBLANK(C12)),ISBLANK(A12))</formula>
    </cfRule>
  </conditionalFormatting>
  <conditionalFormatting sqref="D18:D19 E14:E25">
    <cfRule type="expression" dxfId="147" priority="21" stopIfTrue="1">
      <formula>AND(NOT(ISBLANK(B14)),ISBLANK(D14),A14="S")</formula>
    </cfRule>
  </conditionalFormatting>
  <conditionalFormatting sqref="E12">
    <cfRule type="expression" dxfId="146" priority="14" stopIfTrue="1">
      <formula>AND(NOT(ISBLANK(C12)),ISBLANK(E12),B12="S")</formula>
    </cfRule>
  </conditionalFormatting>
  <conditionalFormatting sqref="M21:M24">
    <cfRule type="expression" dxfId="145" priority="22" stopIfTrue="1">
      <formula>AND(NOT(ISBLANK($C20)),ISBLANK(M21))</formula>
    </cfRule>
  </conditionalFormatting>
  <conditionalFormatting sqref="M25">
    <cfRule type="expression" dxfId="144" priority="23" stopIfTrue="1">
      <formula>AND(NOT(ISBLANK($C21)),ISBLANK(M25))</formula>
    </cfRule>
  </conditionalFormatting>
  <conditionalFormatting sqref="C16:C17">
    <cfRule type="expression" dxfId="143" priority="11" stopIfTrue="1">
      <formula>ISBLANK(C16)</formula>
    </cfRule>
  </conditionalFormatting>
  <conditionalFormatting sqref="L16:M17">
    <cfRule type="expression" dxfId="142" priority="12" stopIfTrue="1">
      <formula>AND(NOT(ISBLANK($C16)),ISBLANK(L16))</formula>
    </cfRule>
  </conditionalFormatting>
  <conditionalFormatting sqref="A16:A17">
    <cfRule type="expression" dxfId="141" priority="13" stopIfTrue="1">
      <formula>AND(NOT(ISBLANK(C16)),ISBLANK(A16))</formula>
    </cfRule>
  </conditionalFormatting>
  <conditionalFormatting sqref="D14:D15">
    <cfRule type="expression" dxfId="140" priority="10" stopIfTrue="1">
      <formula>AND(NOT(ISBLANK(B14)),ISBLANK(D14),A14="S")</formula>
    </cfRule>
  </conditionalFormatting>
  <conditionalFormatting sqref="D12">
    <cfRule type="expression" dxfId="139" priority="9" stopIfTrue="1">
      <formula>AND(NOT(ISBLANK(B12)),ISBLANK(D12),A12="S")</formula>
    </cfRule>
  </conditionalFormatting>
  <conditionalFormatting sqref="K13 K16 K19">
    <cfRule type="expression" priority="3" stopIfTrue="1">
      <formula>AND(SUM($P13:$T13)&gt;0,NOT(ISBLANK(K13)))</formula>
    </cfRule>
    <cfRule type="expression" dxfId="138" priority="4" stopIfTrue="1">
      <formula>SUM($P13:$T13)&gt;0</formula>
    </cfRule>
  </conditionalFormatting>
  <conditionalFormatting sqref="C13">
    <cfRule type="expression" dxfId="137" priority="5" stopIfTrue="1">
      <formula>ISBLANK(C13)</formula>
    </cfRule>
  </conditionalFormatting>
  <conditionalFormatting sqref="L13:N13">
    <cfRule type="expression" dxfId="136" priority="6" stopIfTrue="1">
      <formula>AND(NOT(ISBLANK($C13)),ISBLANK(L13))</formula>
    </cfRule>
  </conditionalFormatting>
  <conditionalFormatting sqref="B13">
    <cfRule type="expression" dxfId="135" priority="7" stopIfTrue="1">
      <formula>AND(NOT(ISBLANK(C13)),ISBLANK(B13))</formula>
    </cfRule>
  </conditionalFormatting>
  <conditionalFormatting sqref="A13">
    <cfRule type="expression" dxfId="134" priority="8" stopIfTrue="1">
      <formula>AND(NOT(ISBLANK(C13)),ISBLANK(A13))</formula>
    </cfRule>
  </conditionalFormatting>
  <conditionalFormatting sqref="E13">
    <cfRule type="expression" dxfId="133" priority="2" stopIfTrue="1">
      <formula>AND(NOT(ISBLANK(C13)),ISBLANK(E13),B13="S")</formula>
    </cfRule>
  </conditionalFormatting>
  <conditionalFormatting sqref="D13">
    <cfRule type="expression" dxfId="132" priority="1" stopIfTrue="1">
      <formula>AND(NOT(ISBLANK(B13)),ISBLANK(D13),A13="S")</formula>
    </cfRule>
  </conditionalFormatting>
  <conditionalFormatting sqref="M20">
    <cfRule type="expression" dxfId="131" priority="24" stopIfTrue="1">
      <formula>AND(NOT(ISBLANK(#REF!)),ISBLANK(M20))</formula>
    </cfRule>
  </conditionalFormatting>
  <dataValidations count="3">
    <dataValidation type="date" allowBlank="1" showInputMessage="1" showErrorMessage="1" sqref="C5 E5" xr:uid="{4F4E2E8E-035D-4A74-A439-B1882B1AACB3}">
      <formula1>NOW()-120</formula1>
      <formula2>NOW()</formula2>
    </dataValidation>
    <dataValidation type="list" allowBlank="1" showInputMessage="1" showErrorMessage="1" sqref="B1:E1" xr:uid="{16B22AD8-1820-44E3-A79C-7FC9CDB702E9}">
      <formula1>"BARCLAYCARD,CORPORATE CARD"</formula1>
    </dataValidation>
    <dataValidation type="list" allowBlank="1" showInputMessage="1" showErrorMessage="1" sqref="B12:B25" xr:uid="{E4B1EFBC-BD86-429E-A45D-C7AB8F9EC8C5}">
      <formula1>$B$29:$B$32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38"/>
  <sheetViews>
    <sheetView zoomScale="90" workbookViewId="0">
      <selection activeCell="H35" sqref="H35"/>
    </sheetView>
  </sheetViews>
  <sheetFormatPr defaultColWidth="9.1796875" defaultRowHeight="12.5" outlineLevelCol="1" x14ac:dyDescent="0.25"/>
  <cols>
    <col min="1" max="1" width="9.1796875" style="5"/>
    <col min="2" max="2" width="10.453125" style="5" customWidth="1"/>
    <col min="3" max="6" width="15.7265625" style="5" customWidth="1"/>
    <col min="7" max="7" width="5.26953125" style="5" bestFit="1" customWidth="1"/>
    <col min="8" max="8" width="7.453125" style="5" bestFit="1" customWidth="1"/>
    <col min="9" max="9" width="5.26953125" style="5" customWidth="1"/>
    <col min="10" max="10" width="9.7265625" style="5" bestFit="1" customWidth="1"/>
    <col min="11" max="11" width="7.54296875" style="5" customWidth="1"/>
    <col min="12" max="12" width="3" style="5" customWidth="1"/>
    <col min="13" max="13" width="50.7265625" style="5" customWidth="1"/>
    <col min="14" max="14" width="27.453125" style="5" customWidth="1"/>
    <col min="15" max="15" width="9.1796875" style="5"/>
    <col min="16" max="19" width="0" style="5" hidden="1" customWidth="1" outlineLevel="1"/>
    <col min="20" max="20" width="9.1796875" style="5" collapsed="1"/>
    <col min="21" max="16384" width="9.1796875" style="5"/>
  </cols>
  <sheetData>
    <row r="1" spans="1:26" ht="36.75" customHeight="1" x14ac:dyDescent="0.3">
      <c r="A1" s="2" t="s">
        <v>0</v>
      </c>
      <c r="B1" s="426" t="s">
        <v>42</v>
      </c>
      <c r="C1" s="427"/>
      <c r="D1" s="427"/>
      <c r="E1" s="428"/>
      <c r="F1" s="1"/>
      <c r="G1" s="1"/>
      <c r="H1" s="1"/>
      <c r="I1" s="1"/>
      <c r="J1" s="1"/>
      <c r="K1" s="1"/>
      <c r="L1" s="1"/>
      <c r="M1" s="3"/>
      <c r="N1" s="4"/>
    </row>
    <row r="2" spans="1:26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3">
      <c r="A3" s="9" t="s">
        <v>2</v>
      </c>
      <c r="B3" s="426" t="s">
        <v>43</v>
      </c>
      <c r="C3" s="427"/>
      <c r="D3" s="427"/>
      <c r="E3" s="428"/>
      <c r="F3" s="10"/>
      <c r="G3" s="10"/>
      <c r="H3" s="10"/>
      <c r="I3" s="10"/>
      <c r="J3" s="10"/>
      <c r="K3" s="10"/>
      <c r="L3" s="10"/>
      <c r="M3" s="7"/>
      <c r="N3" s="8"/>
    </row>
    <row r="4" spans="1:26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3">
      <c r="A5" s="11" t="s">
        <v>3</v>
      </c>
      <c r="B5" s="12" t="s">
        <v>4</v>
      </c>
      <c r="C5" s="48"/>
      <c r="D5" s="12" t="s">
        <v>5</v>
      </c>
      <c r="E5" s="48"/>
      <c r="F5" s="13"/>
      <c r="G5" s="14"/>
      <c r="H5" s="15"/>
      <c r="I5" s="15"/>
      <c r="J5" s="15"/>
      <c r="K5" s="15"/>
      <c r="L5" s="15"/>
      <c r="M5" s="7"/>
      <c r="N5" s="8"/>
    </row>
    <row r="6" spans="1:26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ht="13" x14ac:dyDescent="0.3">
      <c r="A8" s="16" t="s">
        <v>44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418" t="s">
        <v>11</v>
      </c>
      <c r="H8" s="419"/>
      <c r="I8" s="419"/>
      <c r="J8" s="419"/>
      <c r="K8" s="419"/>
      <c r="L8" s="420"/>
      <c r="M8" s="17" t="s">
        <v>13</v>
      </c>
      <c r="N8" s="18" t="s">
        <v>14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3" x14ac:dyDescent="0.3">
      <c r="A9" s="20" t="s">
        <v>45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421"/>
      <c r="H9" s="422"/>
      <c r="I9" s="422"/>
      <c r="J9" s="422"/>
      <c r="K9" s="422"/>
      <c r="L9" s="423"/>
      <c r="M9" s="22" t="s">
        <v>46</v>
      </c>
      <c r="N9" s="23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5">
      <c r="A10" s="24"/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47</v>
      </c>
      <c r="H10" s="26" t="s">
        <v>48</v>
      </c>
      <c r="I10" s="26" t="s">
        <v>49</v>
      </c>
      <c r="J10" s="26" t="s">
        <v>50</v>
      </c>
      <c r="K10" s="26"/>
      <c r="L10" s="26"/>
      <c r="M10" s="27"/>
      <c r="N10" s="28"/>
    </row>
    <row r="11" spans="1:26" ht="0.75" customHeight="1" x14ac:dyDescent="0.25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7"/>
      <c r="N11" s="43"/>
    </row>
    <row r="12" spans="1:26" ht="20.149999999999999" customHeight="1" x14ac:dyDescent="0.35">
      <c r="A12" s="29" t="s">
        <v>51</v>
      </c>
      <c r="B12" s="30" t="s">
        <v>31</v>
      </c>
      <c r="C12" s="31">
        <v>127.95</v>
      </c>
      <c r="D12" s="32" t="str">
        <f>IF(B12="S",IF(ISBLANK(E12),ROUND(C12*0.2/1.2,2),E12),"")</f>
        <v/>
      </c>
      <c r="E12" s="31"/>
      <c r="F12" s="32">
        <f>IF(ISBLANK(C12),"",IF(B12="S",C12-D12,C12))</f>
        <v>127.95</v>
      </c>
      <c r="G12" s="33">
        <v>45</v>
      </c>
      <c r="H12" s="34">
        <v>450</v>
      </c>
      <c r="I12" s="34">
        <v>301</v>
      </c>
      <c r="J12" s="35">
        <v>0</v>
      </c>
      <c r="K12" s="36">
        <v>0</v>
      </c>
      <c r="L12" s="37" t="s">
        <v>39</v>
      </c>
      <c r="M12" s="45" t="s">
        <v>52</v>
      </c>
      <c r="N12" s="45" t="s">
        <v>53</v>
      </c>
      <c r="P12" s="5" t="b">
        <f>OR(G12&lt;100,LEN(G12)=2)</f>
        <v>1</v>
      </c>
      <c r="Q12" s="5" t="b">
        <f>OR(H12&lt;1000,LEN(H12)=3)</f>
        <v>1</v>
      </c>
      <c r="R12" s="5" t="b">
        <f>IF(I12&lt;1000,TRUE)</f>
        <v>1</v>
      </c>
      <c r="S12" s="5" t="b">
        <f>OR(J12&lt;100000,LEN(J12)=5)</f>
        <v>1</v>
      </c>
    </row>
    <row r="13" spans="1:26" ht="20.149999999999999" customHeight="1" x14ac:dyDescent="0.35">
      <c r="A13" s="29" t="s">
        <v>51</v>
      </c>
      <c r="B13" s="30" t="s">
        <v>39</v>
      </c>
      <c r="C13" s="31">
        <v>10.38</v>
      </c>
      <c r="D13" s="32">
        <f>IF(B13="S",IF(ISBLANK(E13),ROUND(C13*0.2/1.2,2),E13),"")</f>
        <v>1.73</v>
      </c>
      <c r="E13" s="31"/>
      <c r="F13" s="32">
        <f>IF(ISBLANK(C13),"",IF(B13="S",C13-D13,C13))</f>
        <v>8.65</v>
      </c>
      <c r="G13" s="33">
        <v>45</v>
      </c>
      <c r="H13" s="34">
        <v>450</v>
      </c>
      <c r="I13" s="34">
        <v>301</v>
      </c>
      <c r="J13" s="35">
        <v>0</v>
      </c>
      <c r="K13" s="36">
        <v>0</v>
      </c>
      <c r="L13" s="37" t="s">
        <v>39</v>
      </c>
      <c r="M13" s="45" t="s">
        <v>54</v>
      </c>
      <c r="N13" s="45" t="s">
        <v>53</v>
      </c>
      <c r="P13" s="5" t="b">
        <f t="shared" ref="P13:P31" si="0">OR(G13&lt;100,LEN(G13)=2)</f>
        <v>1</v>
      </c>
      <c r="Q13" s="5" t="b">
        <f t="shared" ref="Q13:Q31" si="1">OR(H13&lt;1000,LEN(H13)=3)</f>
        <v>1</v>
      </c>
      <c r="R13" s="5" t="b">
        <f t="shared" ref="R13:R31" si="2">IF(I13&lt;1000,TRUE)</f>
        <v>1</v>
      </c>
      <c r="S13" s="5" t="b">
        <f t="shared" ref="S13:S31" si="3">OR(J13&lt;100000,LEN(J13)=5)</f>
        <v>1</v>
      </c>
    </row>
    <row r="14" spans="1:26" ht="20.149999999999999" customHeight="1" x14ac:dyDescent="0.35">
      <c r="A14" s="29" t="s">
        <v>55</v>
      </c>
      <c r="B14" s="30" t="s">
        <v>31</v>
      </c>
      <c r="C14" s="31">
        <v>25.59</v>
      </c>
      <c r="D14" s="32" t="str">
        <f t="shared" ref="D14:D31" si="4">IF(B14="S",IF(ISBLANK(E14),ROUND(C14*0.2/1.2,2),E14),"")</f>
        <v/>
      </c>
      <c r="E14" s="31"/>
      <c r="F14" s="32">
        <f t="shared" ref="F14:F31" si="5">IF(ISBLANK(C14),"",IF(B14="S",C14-D14,C14))</f>
        <v>25.59</v>
      </c>
      <c r="G14" s="33">
        <v>45</v>
      </c>
      <c r="H14" s="34">
        <v>450</v>
      </c>
      <c r="I14" s="34">
        <v>301</v>
      </c>
      <c r="J14" s="35">
        <v>0</v>
      </c>
      <c r="K14" s="36">
        <v>0</v>
      </c>
      <c r="L14" s="37" t="s">
        <v>39</v>
      </c>
      <c r="M14" s="45" t="s">
        <v>56</v>
      </c>
      <c r="N14" s="45" t="s">
        <v>32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b">
        <f t="shared" si="3"/>
        <v>1</v>
      </c>
    </row>
    <row r="15" spans="1:26" ht="20.149999999999999" customHeight="1" x14ac:dyDescent="0.35">
      <c r="A15" s="29" t="s">
        <v>57</v>
      </c>
      <c r="B15" s="30" t="s">
        <v>39</v>
      </c>
      <c r="C15" s="31">
        <v>35.97</v>
      </c>
      <c r="D15" s="32">
        <f t="shared" si="4"/>
        <v>5.99</v>
      </c>
      <c r="E15" s="31">
        <v>5.99</v>
      </c>
      <c r="F15" s="32">
        <f t="shared" si="5"/>
        <v>29.979999999999997</v>
      </c>
      <c r="G15" s="33">
        <v>45</v>
      </c>
      <c r="H15" s="34">
        <v>450</v>
      </c>
      <c r="I15" s="34">
        <v>301</v>
      </c>
      <c r="J15" s="35">
        <v>0</v>
      </c>
      <c r="K15" s="36">
        <v>0</v>
      </c>
      <c r="L15" s="37" t="s">
        <v>39</v>
      </c>
      <c r="M15" s="45" t="s">
        <v>58</v>
      </c>
      <c r="N15" s="45" t="s">
        <v>59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b">
        <f t="shared" si="3"/>
        <v>1</v>
      </c>
    </row>
    <row r="16" spans="1:26" ht="20.149999999999999" customHeight="1" x14ac:dyDescent="0.35">
      <c r="A16" s="29" t="s">
        <v>60</v>
      </c>
      <c r="B16" s="30" t="s">
        <v>31</v>
      </c>
      <c r="C16" s="31">
        <v>63.84</v>
      </c>
      <c r="D16" s="32" t="str">
        <f t="shared" si="4"/>
        <v/>
      </c>
      <c r="E16" s="31"/>
      <c r="F16" s="32">
        <f t="shared" si="5"/>
        <v>63.84</v>
      </c>
      <c r="G16" s="33">
        <v>45</v>
      </c>
      <c r="H16" s="34">
        <v>450</v>
      </c>
      <c r="I16" s="34">
        <v>352</v>
      </c>
      <c r="J16" s="35">
        <v>0</v>
      </c>
      <c r="K16" s="36">
        <v>0</v>
      </c>
      <c r="L16" s="37" t="s">
        <v>39</v>
      </c>
      <c r="M16" s="45" t="s">
        <v>61</v>
      </c>
      <c r="N16" s="45" t="s">
        <v>62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b">
        <f t="shared" si="3"/>
        <v>1</v>
      </c>
    </row>
    <row r="17" spans="1:19" ht="20.149999999999999" customHeight="1" x14ac:dyDescent="0.35">
      <c r="A17" s="29" t="s">
        <v>63</v>
      </c>
      <c r="B17" s="30" t="s">
        <v>39</v>
      </c>
      <c r="C17" s="31">
        <v>196.65</v>
      </c>
      <c r="D17" s="32">
        <f t="shared" si="4"/>
        <v>32.770000000000003</v>
      </c>
      <c r="E17" s="31">
        <v>32.770000000000003</v>
      </c>
      <c r="F17" s="32">
        <f t="shared" si="5"/>
        <v>163.88</v>
      </c>
      <c r="G17" s="33">
        <v>45</v>
      </c>
      <c r="H17" s="34">
        <v>450</v>
      </c>
      <c r="I17" s="34">
        <v>430</v>
      </c>
      <c r="J17" s="35">
        <v>0</v>
      </c>
      <c r="K17" s="36">
        <v>0</v>
      </c>
      <c r="L17" s="37" t="s">
        <v>39</v>
      </c>
      <c r="M17" s="45" t="s">
        <v>64</v>
      </c>
      <c r="N17" s="45" t="s">
        <v>65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b">
        <f t="shared" si="3"/>
        <v>1</v>
      </c>
    </row>
    <row r="18" spans="1:19" ht="20.149999999999999" customHeight="1" x14ac:dyDescent="0.35">
      <c r="A18" s="29" t="s">
        <v>66</v>
      </c>
      <c r="B18" s="30" t="s">
        <v>31</v>
      </c>
      <c r="C18" s="31">
        <v>160.38</v>
      </c>
      <c r="D18" s="32" t="str">
        <f t="shared" si="4"/>
        <v/>
      </c>
      <c r="E18" s="31"/>
      <c r="F18" s="32">
        <f t="shared" si="5"/>
        <v>160.38</v>
      </c>
      <c r="G18" s="33">
        <v>45</v>
      </c>
      <c r="H18" s="34">
        <v>450</v>
      </c>
      <c r="I18" s="34">
        <v>430</v>
      </c>
      <c r="J18" s="35">
        <v>0</v>
      </c>
      <c r="K18" s="36">
        <v>0</v>
      </c>
      <c r="L18" s="37" t="s">
        <v>39</v>
      </c>
      <c r="M18" s="45" t="s">
        <v>67</v>
      </c>
      <c r="N18" s="45" t="s">
        <v>68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b">
        <f t="shared" si="3"/>
        <v>1</v>
      </c>
    </row>
    <row r="19" spans="1:19" ht="20.149999999999999" customHeight="1" x14ac:dyDescent="0.35">
      <c r="A19" s="29" t="s">
        <v>69</v>
      </c>
      <c r="B19" s="30" t="s">
        <v>33</v>
      </c>
      <c r="C19" s="31">
        <v>36.36</v>
      </c>
      <c r="D19" s="32" t="str">
        <f t="shared" si="4"/>
        <v/>
      </c>
      <c r="E19" s="31"/>
      <c r="F19" s="32">
        <f t="shared" si="5"/>
        <v>36.36</v>
      </c>
      <c r="G19" s="33">
        <v>45</v>
      </c>
      <c r="H19" s="34">
        <v>210</v>
      </c>
      <c r="I19" s="34">
        <v>390</v>
      </c>
      <c r="J19" s="35">
        <v>0</v>
      </c>
      <c r="K19" s="36">
        <v>0</v>
      </c>
      <c r="L19" s="37" t="s">
        <v>39</v>
      </c>
      <c r="M19" s="45" t="s">
        <v>70</v>
      </c>
      <c r="N19" s="45" t="s">
        <v>32</v>
      </c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b">
        <f t="shared" si="3"/>
        <v>1</v>
      </c>
    </row>
    <row r="20" spans="1:19" ht="20.149999999999999" customHeight="1" x14ac:dyDescent="0.35">
      <c r="A20" s="29" t="s">
        <v>71</v>
      </c>
      <c r="B20" s="30" t="s">
        <v>33</v>
      </c>
      <c r="C20" s="31">
        <v>103</v>
      </c>
      <c r="D20" s="32" t="str">
        <f t="shared" si="4"/>
        <v/>
      </c>
      <c r="E20" s="31"/>
      <c r="F20" s="32">
        <f t="shared" si="5"/>
        <v>103</v>
      </c>
      <c r="G20" s="33">
        <v>52</v>
      </c>
      <c r="H20" s="34">
        <v>527</v>
      </c>
      <c r="I20" s="34">
        <v>230</v>
      </c>
      <c r="J20" s="35">
        <v>7055</v>
      </c>
      <c r="K20" s="36">
        <v>0</v>
      </c>
      <c r="L20" s="37" t="s">
        <v>39</v>
      </c>
      <c r="M20" s="45" t="s">
        <v>72</v>
      </c>
      <c r="N20" s="45" t="s">
        <v>73</v>
      </c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b">
        <f t="shared" si="3"/>
        <v>1</v>
      </c>
    </row>
    <row r="21" spans="1:19" ht="20.149999999999999" customHeight="1" x14ac:dyDescent="0.35">
      <c r="A21" s="29" t="s">
        <v>71</v>
      </c>
      <c r="B21" s="30" t="s">
        <v>33</v>
      </c>
      <c r="C21" s="31">
        <v>103</v>
      </c>
      <c r="D21" s="32" t="str">
        <f t="shared" si="4"/>
        <v/>
      </c>
      <c r="E21" s="31"/>
      <c r="F21" s="32">
        <f t="shared" si="5"/>
        <v>103</v>
      </c>
      <c r="G21" s="33">
        <v>52</v>
      </c>
      <c r="H21" s="34">
        <v>527</v>
      </c>
      <c r="I21" s="34">
        <v>230</v>
      </c>
      <c r="J21" s="35">
        <v>7056</v>
      </c>
      <c r="K21" s="36">
        <v>0</v>
      </c>
      <c r="L21" s="37" t="s">
        <v>39</v>
      </c>
      <c r="M21" s="45" t="s">
        <v>72</v>
      </c>
      <c r="N21" s="45" t="s">
        <v>73</v>
      </c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b">
        <f t="shared" si="3"/>
        <v>1</v>
      </c>
    </row>
    <row r="22" spans="1:19" ht="20.149999999999999" customHeight="1" x14ac:dyDescent="0.35">
      <c r="A22" s="29" t="s">
        <v>74</v>
      </c>
      <c r="B22" s="30" t="s">
        <v>39</v>
      </c>
      <c r="C22" s="31">
        <v>43.82</v>
      </c>
      <c r="D22" s="32">
        <f t="shared" si="4"/>
        <v>7.3</v>
      </c>
      <c r="E22" s="31"/>
      <c r="F22" s="32">
        <f t="shared" si="5"/>
        <v>36.520000000000003</v>
      </c>
      <c r="G22" s="33">
        <v>76</v>
      </c>
      <c r="H22" s="34">
        <v>561</v>
      </c>
      <c r="I22" s="34">
        <v>399</v>
      </c>
      <c r="J22" s="35">
        <v>0</v>
      </c>
      <c r="K22" s="36">
        <v>0</v>
      </c>
      <c r="L22" s="37" t="s">
        <v>39</v>
      </c>
      <c r="M22" s="45" t="s">
        <v>75</v>
      </c>
      <c r="N22" s="45" t="s">
        <v>76</v>
      </c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b">
        <f t="shared" si="3"/>
        <v>1</v>
      </c>
    </row>
    <row r="23" spans="1:19" ht="20.149999999999999" customHeight="1" x14ac:dyDescent="0.35">
      <c r="A23" s="29"/>
      <c r="B23" s="30"/>
      <c r="C23" s="31"/>
      <c r="D23" s="32" t="str">
        <f t="shared" si="4"/>
        <v/>
      </c>
      <c r="E23" s="31"/>
      <c r="F23" s="32" t="str">
        <f t="shared" si="5"/>
        <v/>
      </c>
      <c r="G23" s="33"/>
      <c r="H23" s="34"/>
      <c r="I23" s="34"/>
      <c r="J23" s="35"/>
      <c r="K23" s="36">
        <v>0</v>
      </c>
      <c r="L23" s="37" t="s">
        <v>39</v>
      </c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b">
        <f t="shared" si="3"/>
        <v>1</v>
      </c>
    </row>
    <row r="24" spans="1:19" ht="20.149999999999999" customHeight="1" x14ac:dyDescent="0.35">
      <c r="A24" s="29"/>
      <c r="B24" s="30"/>
      <c r="C24" s="31"/>
      <c r="D24" s="32" t="str">
        <f t="shared" si="4"/>
        <v/>
      </c>
      <c r="E24" s="31"/>
      <c r="F24" s="32" t="str">
        <f t="shared" si="5"/>
        <v/>
      </c>
      <c r="G24" s="33"/>
      <c r="H24" s="34"/>
      <c r="I24" s="34"/>
      <c r="J24" s="35"/>
      <c r="K24" s="36">
        <v>0</v>
      </c>
      <c r="L24" s="37" t="s">
        <v>39</v>
      </c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b">
        <f t="shared" si="3"/>
        <v>1</v>
      </c>
    </row>
    <row r="25" spans="1:19" ht="20.149999999999999" customHeight="1" x14ac:dyDescent="0.35">
      <c r="A25" s="29"/>
      <c r="B25" s="30"/>
      <c r="C25" s="31"/>
      <c r="D25" s="32" t="str">
        <f t="shared" si="4"/>
        <v/>
      </c>
      <c r="E25" s="31"/>
      <c r="F25" s="32" t="str">
        <f t="shared" si="5"/>
        <v/>
      </c>
      <c r="G25" s="33"/>
      <c r="H25" s="34"/>
      <c r="I25" s="34"/>
      <c r="J25" s="35"/>
      <c r="K25" s="36">
        <v>0</v>
      </c>
      <c r="L25" s="37" t="s">
        <v>39</v>
      </c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b">
        <f t="shared" si="3"/>
        <v>1</v>
      </c>
    </row>
    <row r="26" spans="1:19" ht="20.149999999999999" customHeight="1" x14ac:dyDescent="0.35">
      <c r="A26" s="29"/>
      <c r="B26" s="30"/>
      <c r="C26" s="31"/>
      <c r="D26" s="32" t="str">
        <f t="shared" si="4"/>
        <v/>
      </c>
      <c r="E26" s="31"/>
      <c r="F26" s="32" t="str">
        <f t="shared" si="5"/>
        <v/>
      </c>
      <c r="G26" s="33"/>
      <c r="H26" s="34"/>
      <c r="I26" s="34"/>
      <c r="J26" s="35"/>
      <c r="K26" s="36">
        <v>0</v>
      </c>
      <c r="L26" s="37" t="s">
        <v>39</v>
      </c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b">
        <f t="shared" si="3"/>
        <v>1</v>
      </c>
    </row>
    <row r="27" spans="1:19" ht="20.149999999999999" customHeight="1" x14ac:dyDescent="0.35">
      <c r="A27" s="29"/>
      <c r="B27" s="30"/>
      <c r="C27" s="31"/>
      <c r="D27" s="32" t="str">
        <f t="shared" si="4"/>
        <v/>
      </c>
      <c r="E27" s="31"/>
      <c r="F27" s="32" t="str">
        <f t="shared" si="5"/>
        <v/>
      </c>
      <c r="G27" s="33"/>
      <c r="H27" s="34"/>
      <c r="I27" s="34"/>
      <c r="J27" s="35"/>
      <c r="K27" s="36">
        <v>0</v>
      </c>
      <c r="L27" s="37" t="s">
        <v>39</v>
      </c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b">
        <f t="shared" si="3"/>
        <v>1</v>
      </c>
    </row>
    <row r="28" spans="1:19" ht="20.149999999999999" customHeight="1" x14ac:dyDescent="0.35">
      <c r="A28" s="29"/>
      <c r="B28" s="30"/>
      <c r="C28" s="31"/>
      <c r="D28" s="32" t="str">
        <f t="shared" si="4"/>
        <v/>
      </c>
      <c r="E28" s="31"/>
      <c r="F28" s="32" t="str">
        <f t="shared" si="5"/>
        <v/>
      </c>
      <c r="G28" s="33"/>
      <c r="H28" s="34"/>
      <c r="I28" s="34"/>
      <c r="J28" s="35"/>
      <c r="K28" s="36">
        <v>0</v>
      </c>
      <c r="L28" s="37" t="s">
        <v>39</v>
      </c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b">
        <f t="shared" si="3"/>
        <v>1</v>
      </c>
    </row>
    <row r="29" spans="1:19" ht="20.149999999999999" customHeight="1" x14ac:dyDescent="0.35">
      <c r="A29" s="29"/>
      <c r="B29" s="30"/>
      <c r="C29" s="31"/>
      <c r="D29" s="32" t="str">
        <f t="shared" si="4"/>
        <v/>
      </c>
      <c r="E29" s="31"/>
      <c r="F29" s="32" t="str">
        <f t="shared" si="5"/>
        <v/>
      </c>
      <c r="G29" s="33"/>
      <c r="H29" s="34"/>
      <c r="I29" s="34"/>
      <c r="J29" s="35"/>
      <c r="K29" s="36">
        <v>0</v>
      </c>
      <c r="L29" s="37" t="s">
        <v>39</v>
      </c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b">
        <f t="shared" si="3"/>
        <v>1</v>
      </c>
    </row>
    <row r="30" spans="1:19" ht="20.149999999999999" customHeight="1" x14ac:dyDescent="0.35">
      <c r="A30" s="29"/>
      <c r="B30" s="30"/>
      <c r="C30" s="31"/>
      <c r="D30" s="32" t="str">
        <f t="shared" si="4"/>
        <v/>
      </c>
      <c r="E30" s="31"/>
      <c r="F30" s="32" t="str">
        <f t="shared" si="5"/>
        <v/>
      </c>
      <c r="G30" s="33"/>
      <c r="H30" s="34"/>
      <c r="I30" s="34"/>
      <c r="J30" s="35"/>
      <c r="K30" s="36">
        <v>0</v>
      </c>
      <c r="L30" s="37" t="s">
        <v>39</v>
      </c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b">
        <f t="shared" si="3"/>
        <v>1</v>
      </c>
    </row>
    <row r="31" spans="1:19" ht="20.149999999999999" customHeight="1" thickBot="1" x14ac:dyDescent="0.4">
      <c r="A31" s="29"/>
      <c r="B31" s="30"/>
      <c r="C31" s="31"/>
      <c r="D31" s="38" t="str">
        <f t="shared" si="4"/>
        <v/>
      </c>
      <c r="E31" s="31"/>
      <c r="F31" s="38" t="str">
        <f t="shared" si="5"/>
        <v/>
      </c>
      <c r="G31" s="33"/>
      <c r="H31" s="34"/>
      <c r="I31" s="34"/>
      <c r="J31" s="35"/>
      <c r="K31" s="36">
        <v>0</v>
      </c>
      <c r="L31" s="37" t="s">
        <v>39</v>
      </c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1</v>
      </c>
      <c r="S31" s="5" t="b">
        <f t="shared" si="3"/>
        <v>1</v>
      </c>
    </row>
    <row r="32" spans="1:19" ht="20.149999999999999" customHeight="1" thickBot="1" x14ac:dyDescent="0.35">
      <c r="A32" s="424" t="s">
        <v>34</v>
      </c>
      <c r="B32" s="425"/>
      <c r="C32" s="39">
        <f>SUM(C12:C31)</f>
        <v>906.94</v>
      </c>
      <c r="D32" s="39">
        <f>SUM(D12:D31)</f>
        <v>47.79</v>
      </c>
      <c r="E32" s="39"/>
      <c r="F32" s="39">
        <f>SUM(F12:F31)</f>
        <v>859.15</v>
      </c>
      <c r="G32" s="39"/>
      <c r="H32" s="39"/>
      <c r="I32" s="39"/>
      <c r="J32" s="39"/>
      <c r="K32" s="39"/>
      <c r="L32" s="40"/>
      <c r="M32" s="46"/>
      <c r="N32" s="47"/>
    </row>
    <row r="34" spans="2:3" ht="13" x14ac:dyDescent="0.3">
      <c r="B34" s="418" t="s">
        <v>35</v>
      </c>
      <c r="C34" s="420"/>
    </row>
    <row r="35" spans="2:3" x14ac:dyDescent="0.25">
      <c r="B35" s="41" t="s">
        <v>36</v>
      </c>
      <c r="C35" s="42" t="s">
        <v>37</v>
      </c>
    </row>
    <row r="36" spans="2:3" x14ac:dyDescent="0.25">
      <c r="B36" s="41" t="s">
        <v>31</v>
      </c>
      <c r="C36" s="42" t="s">
        <v>38</v>
      </c>
    </row>
    <row r="37" spans="2:3" x14ac:dyDescent="0.25">
      <c r="B37" s="41" t="s">
        <v>39</v>
      </c>
      <c r="C37" s="42" t="s">
        <v>40</v>
      </c>
    </row>
    <row r="38" spans="2:3" x14ac:dyDescent="0.25">
      <c r="B38" s="43" t="s">
        <v>33</v>
      </c>
      <c r="C38" s="44" t="s">
        <v>41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130" priority="2" stopIfTrue="1">
      <formula>SUM($P12:$T12)&gt;0</formula>
    </cfRule>
  </conditionalFormatting>
  <conditionalFormatting sqref="E5 C12:C31 C5 B1:E1 B3:E3">
    <cfRule type="expression" dxfId="129" priority="3" stopIfTrue="1">
      <formula>ISBLANK(B1)</formula>
    </cfRule>
  </conditionalFormatting>
  <conditionalFormatting sqref="M12:N31">
    <cfRule type="expression" dxfId="128" priority="4" stopIfTrue="1">
      <formula>AND(NOT(ISBLANK($C12)),ISBLANK(M12))</formula>
    </cfRule>
  </conditionalFormatting>
  <conditionalFormatting sqref="B12:B31">
    <cfRule type="expression" dxfId="127" priority="5" stopIfTrue="1">
      <formula>AND(NOT(ISBLANK(C12)),ISBLANK(B12))</formula>
    </cfRule>
  </conditionalFormatting>
  <conditionalFormatting sqref="A12:A31">
    <cfRule type="expression" dxfId="126" priority="6" stopIfTrue="1">
      <formula>AND(NOT(ISBLANK(C12)),ISBLANK(A12))</formula>
    </cfRule>
  </conditionalFormatting>
  <conditionalFormatting sqref="G12:G31">
    <cfRule type="expression" dxfId="125" priority="7" stopIfTrue="1">
      <formula>AND(ISBLANK(G12),NOT(ISBLANK(C12)))</formula>
    </cfRule>
  </conditionalFormatting>
  <conditionalFormatting sqref="H12:I31">
    <cfRule type="expression" dxfId="124" priority="8" stopIfTrue="1">
      <formula>AND(ISBLANK(H12),NOT(ISBLANK($C12)))</formula>
    </cfRule>
  </conditionalFormatting>
  <conditionalFormatting sqref="J12:J31">
    <cfRule type="expression" dxfId="123" priority="9" stopIfTrue="1">
      <formula>AND(ISBLANK(J12),NOT(ISBLANK(C12)))</formula>
    </cfRule>
  </conditionalFormatting>
  <conditionalFormatting sqref="E12:E31">
    <cfRule type="expression" dxfId="122" priority="10" stopIfTrue="1">
      <formula>AND(NOT(ISBLANK(C12)),ISBLANK(E12),B12="S")</formula>
    </cfRule>
  </conditionalFormatting>
  <dataValidations count="5">
    <dataValidation type="list" allowBlank="1" showInputMessage="1" showErrorMessage="1" sqref="B1:E1" xr:uid="{00000000-0002-0000-0C00-000000000000}">
      <formula1>"BARCLAYCARD,CORPORATE CARD"</formula1>
    </dataValidation>
    <dataValidation type="date" allowBlank="1" showInputMessage="1" showErrorMessage="1" sqref="E5" xr:uid="{00000000-0002-0000-0C00-000001000000}">
      <formula1>C5+1</formula1>
      <formula2>NOW()</formula2>
    </dataValidation>
    <dataValidation type="date" allowBlank="1" showInputMessage="1" showErrorMessage="1" sqref="C5" xr:uid="{00000000-0002-0000-0C00-000002000000}">
      <formula1>NOW()-120</formula1>
      <formula2>NOW()</formula2>
    </dataValidation>
    <dataValidation type="custom" allowBlank="1" showInputMessage="1" showErrorMessage="1" sqref="G12:J31" xr:uid="{00000000-0002-0000-0C00-000003000000}">
      <formula1>P12=TRUE</formula1>
    </dataValidation>
    <dataValidation type="list" allowBlank="1" showInputMessage="1" showErrorMessage="1" sqref="B12:B31" xr:uid="{00000000-0002-0000-0C00-000004000000}">
      <formula1>$B$35:$B$38</formula1>
    </dataValidation>
  </dataValidation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7"/>
  <sheetViews>
    <sheetView workbookViewId="0">
      <selection activeCell="I39" sqref="C31:I39"/>
    </sheetView>
  </sheetViews>
  <sheetFormatPr defaultRowHeight="12.5" x14ac:dyDescent="0.25"/>
  <sheetData>
    <row r="1" spans="1:8" ht="13" x14ac:dyDescent="0.3">
      <c r="A1" s="58" t="s">
        <v>6</v>
      </c>
      <c r="B1" s="17" t="s">
        <v>7</v>
      </c>
      <c r="C1" s="17" t="s">
        <v>8</v>
      </c>
      <c r="D1" s="17" t="s">
        <v>7</v>
      </c>
      <c r="E1" s="17" t="s">
        <v>9</v>
      </c>
      <c r="F1" s="17" t="s">
        <v>10</v>
      </c>
      <c r="G1" s="54" t="s">
        <v>77</v>
      </c>
      <c r="H1" s="55" t="s">
        <v>78</v>
      </c>
    </row>
    <row r="2" spans="1:8" x14ac:dyDescent="0.25">
      <c r="A2" s="50" t="s">
        <v>79</v>
      </c>
      <c r="B2" s="30" t="s">
        <v>31</v>
      </c>
      <c r="C2" s="31">
        <v>104.2</v>
      </c>
      <c r="D2" s="31">
        <v>0</v>
      </c>
      <c r="E2" s="31"/>
      <c r="F2" s="31">
        <f t="shared" ref="F2:F13" si="0">C2-D2</f>
        <v>104.2</v>
      </c>
      <c r="G2" s="53">
        <v>110</v>
      </c>
      <c r="H2" s="49">
        <v>8052</v>
      </c>
    </row>
    <row r="3" spans="1:8" x14ac:dyDescent="0.25">
      <c r="A3" s="50" t="s">
        <v>80</v>
      </c>
      <c r="B3" s="30" t="s">
        <v>31</v>
      </c>
      <c r="C3" s="31">
        <v>16.399999999999999</v>
      </c>
      <c r="D3" s="31">
        <v>0</v>
      </c>
      <c r="E3" s="31"/>
      <c r="F3" s="31">
        <f t="shared" si="0"/>
        <v>16.399999999999999</v>
      </c>
      <c r="G3" s="53">
        <v>110</v>
      </c>
      <c r="H3" s="49">
        <v>8052</v>
      </c>
    </row>
    <row r="4" spans="1:8" x14ac:dyDescent="0.25">
      <c r="A4" s="50" t="s">
        <v>81</v>
      </c>
      <c r="B4" s="30" t="s">
        <v>82</v>
      </c>
      <c r="C4" s="31">
        <v>194.16</v>
      </c>
      <c r="D4" s="31">
        <v>0</v>
      </c>
      <c r="E4" s="31"/>
      <c r="F4" s="31">
        <f t="shared" si="0"/>
        <v>194.16</v>
      </c>
      <c r="G4" s="53">
        <v>115</v>
      </c>
      <c r="H4" s="49">
        <v>4014</v>
      </c>
    </row>
    <row r="5" spans="1:8" x14ac:dyDescent="0.25">
      <c r="A5" s="50" t="s">
        <v>83</v>
      </c>
      <c r="B5" s="30" t="s">
        <v>39</v>
      </c>
      <c r="C5" s="57">
        <v>11.95</v>
      </c>
      <c r="D5" s="31">
        <f t="shared" ref="D5:D11" si="1">IF(B5="S",IF(ISBLANK(E5),ROUND(C5*0.2/1.2,2),E5),"")</f>
        <v>1.99</v>
      </c>
      <c r="E5" s="31"/>
      <c r="F5" s="31">
        <f t="shared" si="0"/>
        <v>9.9599999999999991</v>
      </c>
      <c r="G5" s="53">
        <v>110</v>
      </c>
      <c r="H5" s="49">
        <v>4400</v>
      </c>
    </row>
    <row r="6" spans="1:8" x14ac:dyDescent="0.25">
      <c r="A6" s="50" t="s">
        <v>83</v>
      </c>
      <c r="B6" s="30" t="s">
        <v>39</v>
      </c>
      <c r="C6" s="57">
        <v>12</v>
      </c>
      <c r="D6" s="31">
        <f t="shared" si="1"/>
        <v>2</v>
      </c>
      <c r="E6" s="31"/>
      <c r="F6" s="31">
        <f t="shared" si="0"/>
        <v>10</v>
      </c>
      <c r="G6" s="53">
        <v>110</v>
      </c>
      <c r="H6" s="49">
        <v>4400</v>
      </c>
    </row>
    <row r="7" spans="1:8" x14ac:dyDescent="0.25">
      <c r="A7" s="50" t="s">
        <v>80</v>
      </c>
      <c r="B7" s="30" t="s">
        <v>39</v>
      </c>
      <c r="C7" s="57">
        <v>53.97</v>
      </c>
      <c r="D7" s="31">
        <f t="shared" si="1"/>
        <v>9</v>
      </c>
      <c r="E7" s="31"/>
      <c r="F7" s="31">
        <f t="shared" si="0"/>
        <v>44.97</v>
      </c>
      <c r="G7" s="53">
        <v>110</v>
      </c>
      <c r="H7" s="49">
        <v>4400</v>
      </c>
    </row>
    <row r="8" spans="1:8" x14ac:dyDescent="0.25">
      <c r="A8" s="50" t="s">
        <v>81</v>
      </c>
      <c r="B8" s="30" t="s">
        <v>84</v>
      </c>
      <c r="C8" s="57">
        <v>144.25</v>
      </c>
      <c r="D8" s="31">
        <f t="shared" si="1"/>
        <v>24.04</v>
      </c>
      <c r="E8" s="31"/>
      <c r="F8" s="31">
        <f t="shared" si="0"/>
        <v>120.21000000000001</v>
      </c>
      <c r="G8" s="53">
        <v>115</v>
      </c>
      <c r="H8" s="49">
        <v>4014</v>
      </c>
    </row>
    <row r="9" spans="1:8" x14ac:dyDescent="0.25">
      <c r="A9" s="50" t="s">
        <v>85</v>
      </c>
      <c r="B9" s="30" t="s">
        <v>84</v>
      </c>
      <c r="C9" s="57">
        <v>59.99</v>
      </c>
      <c r="D9" s="31">
        <f t="shared" si="1"/>
        <v>10</v>
      </c>
      <c r="E9" s="31"/>
      <c r="F9" s="31">
        <f t="shared" si="0"/>
        <v>49.99</v>
      </c>
      <c r="G9" s="53">
        <v>110</v>
      </c>
      <c r="H9" s="49">
        <v>4400</v>
      </c>
    </row>
    <row r="10" spans="1:8" x14ac:dyDescent="0.25">
      <c r="A10" s="50" t="s">
        <v>86</v>
      </c>
      <c r="B10" s="30" t="s">
        <v>84</v>
      </c>
      <c r="C10" s="57">
        <v>194.4</v>
      </c>
      <c r="D10" s="31">
        <f t="shared" si="1"/>
        <v>32.4</v>
      </c>
      <c r="E10" s="31"/>
      <c r="F10" s="52">
        <f t="shared" si="0"/>
        <v>162</v>
      </c>
      <c r="G10" s="53">
        <v>110</v>
      </c>
      <c r="H10" s="49">
        <v>4400</v>
      </c>
    </row>
    <row r="11" spans="1:8" x14ac:dyDescent="0.25">
      <c r="A11" s="50" t="s">
        <v>87</v>
      </c>
      <c r="B11" s="30" t="s">
        <v>84</v>
      </c>
      <c r="C11" s="57">
        <v>3.1</v>
      </c>
      <c r="D11" s="32">
        <f t="shared" si="1"/>
        <v>0.52</v>
      </c>
      <c r="E11" s="31"/>
      <c r="F11" s="52">
        <f t="shared" si="0"/>
        <v>2.58</v>
      </c>
      <c r="G11" s="53">
        <v>115</v>
      </c>
      <c r="H11" s="49">
        <v>4014</v>
      </c>
    </row>
    <row r="12" spans="1:8" x14ac:dyDescent="0.25">
      <c r="A12" s="50" t="s">
        <v>87</v>
      </c>
      <c r="B12" s="30" t="s">
        <v>88</v>
      </c>
      <c r="C12" s="31">
        <v>13.2</v>
      </c>
      <c r="D12" s="31">
        <v>0</v>
      </c>
      <c r="E12" s="31"/>
      <c r="F12" s="52">
        <f t="shared" si="0"/>
        <v>13.2</v>
      </c>
      <c r="G12" s="53">
        <v>115</v>
      </c>
      <c r="H12" s="49">
        <v>4014</v>
      </c>
    </row>
    <row r="13" spans="1:8" x14ac:dyDescent="0.25">
      <c r="A13" s="50" t="s">
        <v>87</v>
      </c>
      <c r="B13" s="30" t="s">
        <v>88</v>
      </c>
      <c r="C13" s="31">
        <v>24.75</v>
      </c>
      <c r="D13" s="32">
        <v>0</v>
      </c>
      <c r="E13" s="51"/>
      <c r="F13" s="52">
        <f t="shared" si="0"/>
        <v>24.75</v>
      </c>
      <c r="G13" s="53">
        <v>115</v>
      </c>
      <c r="H13" s="49">
        <v>4014</v>
      </c>
    </row>
    <row r="19" spans="2:7" x14ac:dyDescent="0.25">
      <c r="D19" t="s">
        <v>89</v>
      </c>
      <c r="E19" t="s">
        <v>90</v>
      </c>
      <c r="G19" t="s">
        <v>91</v>
      </c>
    </row>
    <row r="20" spans="2:7" x14ac:dyDescent="0.25">
      <c r="C20" t="s">
        <v>92</v>
      </c>
      <c r="D20" s="56">
        <f>SUM(C5:C11)</f>
        <v>479.66000000000008</v>
      </c>
      <c r="E20" s="56">
        <f>SUM(D5:D11)</f>
        <v>79.95</v>
      </c>
      <c r="F20" s="56"/>
      <c r="G20" s="56">
        <f t="shared" ref="G20" si="2">SUM(F5:F11)</f>
        <v>399.71</v>
      </c>
    </row>
    <row r="23" spans="2:7" x14ac:dyDescent="0.25">
      <c r="B23">
        <v>110</v>
      </c>
      <c r="C23">
        <v>4400</v>
      </c>
      <c r="D23" s="56">
        <f>SUM(C5:C7)</f>
        <v>77.92</v>
      </c>
      <c r="E23" s="56">
        <f t="shared" ref="E23:G23" si="3">SUM(D5:D7)</f>
        <v>12.99</v>
      </c>
      <c r="F23" s="56"/>
      <c r="G23" s="56">
        <f t="shared" si="3"/>
        <v>64.930000000000007</v>
      </c>
    </row>
    <row r="24" spans="2:7" x14ac:dyDescent="0.25">
      <c r="B24">
        <v>110</v>
      </c>
      <c r="C24">
        <v>4400</v>
      </c>
      <c r="D24" s="56">
        <f>SUM(C9:C10)</f>
        <v>254.39000000000001</v>
      </c>
      <c r="E24" s="56">
        <f t="shared" ref="E24:G24" si="4">SUM(D9:D10)</f>
        <v>42.4</v>
      </c>
      <c r="F24" s="56">
        <f t="shared" si="4"/>
        <v>0</v>
      </c>
      <c r="G24" s="56">
        <f t="shared" si="4"/>
        <v>211.99</v>
      </c>
    </row>
    <row r="25" spans="2:7" x14ac:dyDescent="0.25">
      <c r="B25">
        <v>115</v>
      </c>
      <c r="C25">
        <v>4014</v>
      </c>
      <c r="D25" s="56">
        <f>SUM(C8)</f>
        <v>144.25</v>
      </c>
      <c r="E25" s="56">
        <f>SUM(D8)</f>
        <v>24.04</v>
      </c>
      <c r="F25" s="56"/>
      <c r="G25" s="56">
        <f>SUM(F8)</f>
        <v>120.21000000000001</v>
      </c>
    </row>
    <row r="26" spans="2:7" x14ac:dyDescent="0.25">
      <c r="B26">
        <v>115</v>
      </c>
      <c r="C26">
        <v>4014</v>
      </c>
      <c r="D26" s="56">
        <f>SUM(C11)</f>
        <v>3.1</v>
      </c>
      <c r="E26" s="56">
        <f t="shared" ref="E26:G26" si="5">SUM(D11)</f>
        <v>0.52</v>
      </c>
      <c r="F26" s="56">
        <f t="shared" si="5"/>
        <v>0</v>
      </c>
      <c r="G26" s="56">
        <f t="shared" si="5"/>
        <v>2.58</v>
      </c>
    </row>
    <row r="31" spans="2:7" x14ac:dyDescent="0.25">
      <c r="C31" t="s">
        <v>93</v>
      </c>
    </row>
    <row r="32" spans="2:7" x14ac:dyDescent="0.25">
      <c r="B32">
        <v>110</v>
      </c>
      <c r="C32">
        <v>8052</v>
      </c>
      <c r="D32" s="56">
        <f>SUM(C2:C3)</f>
        <v>120.6</v>
      </c>
      <c r="E32" s="56">
        <f t="shared" ref="E32:G32" si="6">SUM(D2:D3)</f>
        <v>0</v>
      </c>
      <c r="F32" s="56">
        <f t="shared" si="6"/>
        <v>0</v>
      </c>
      <c r="G32" s="56">
        <f t="shared" si="6"/>
        <v>120.6</v>
      </c>
    </row>
    <row r="33" spans="2:7" x14ac:dyDescent="0.25">
      <c r="B33">
        <v>115</v>
      </c>
      <c r="C33">
        <v>4014</v>
      </c>
      <c r="D33" s="56">
        <f>SUM(C4)</f>
        <v>194.16</v>
      </c>
      <c r="E33" s="56">
        <f t="shared" ref="E33:G33" si="7">SUM(D4)</f>
        <v>0</v>
      </c>
      <c r="F33" s="56">
        <f t="shared" si="7"/>
        <v>0</v>
      </c>
      <c r="G33" s="56">
        <f t="shared" si="7"/>
        <v>194.16</v>
      </c>
    </row>
    <row r="36" spans="2:7" x14ac:dyDescent="0.25">
      <c r="C36" t="s">
        <v>94</v>
      </c>
    </row>
    <row r="37" spans="2:7" x14ac:dyDescent="0.25">
      <c r="B37">
        <v>115</v>
      </c>
      <c r="C37">
        <v>4014</v>
      </c>
      <c r="D37" s="56">
        <f>SUM(C12:C13)</f>
        <v>37.950000000000003</v>
      </c>
      <c r="E37" s="56">
        <f t="shared" ref="E37:G37" si="8">SUM(D12:D13)</f>
        <v>0</v>
      </c>
      <c r="F37" s="56">
        <f t="shared" si="8"/>
        <v>0</v>
      </c>
      <c r="G37" s="56">
        <f t="shared" si="8"/>
        <v>37.950000000000003</v>
      </c>
    </row>
  </sheetData>
  <sortState xmlns:xlrd2="http://schemas.microsoft.com/office/spreadsheetml/2017/richdata2" ref="A2:H13">
    <sortCondition ref="B2:B13"/>
  </sortState>
  <conditionalFormatting sqref="C2:C13">
    <cfRule type="expression" dxfId="121" priority="8" stopIfTrue="1">
      <formula>ISBLANK(C2)</formula>
    </cfRule>
  </conditionalFormatting>
  <conditionalFormatting sqref="B2 B6:B13">
    <cfRule type="expression" dxfId="120" priority="9" stopIfTrue="1">
      <formula>AND(NOT(ISBLANK(C2)),ISBLANK(B2))</formula>
    </cfRule>
  </conditionalFormatting>
  <conditionalFormatting sqref="A2 A7:A13">
    <cfRule type="expression" dxfId="119" priority="10" stopIfTrue="1">
      <formula>AND(NOT(ISBLANK(C2)),ISBLANK(A2))</formula>
    </cfRule>
  </conditionalFormatting>
  <conditionalFormatting sqref="E2:E12">
    <cfRule type="expression" dxfId="118" priority="11" stopIfTrue="1">
      <formula>AND(NOT(ISBLANK(C2)),ISBLANK(E2),B2="S")</formula>
    </cfRule>
  </conditionalFormatting>
  <conditionalFormatting sqref="E13">
    <cfRule type="expression" dxfId="117" priority="12" stopIfTrue="1">
      <formula>AND(NOT(ISBLANK(C14)),ISBLANK(E13),B14="S")</formula>
    </cfRule>
  </conditionalFormatting>
  <conditionalFormatting sqref="B3:B4">
    <cfRule type="expression" dxfId="116" priority="6" stopIfTrue="1">
      <formula>AND(NOT(ISBLANK(C3)),ISBLANK(B3))</formula>
    </cfRule>
  </conditionalFormatting>
  <conditionalFormatting sqref="A3:A4">
    <cfRule type="expression" dxfId="115" priority="7" stopIfTrue="1">
      <formula>AND(NOT(ISBLANK(C3)),ISBLANK(A3))</formula>
    </cfRule>
  </conditionalFormatting>
  <conditionalFormatting sqref="D2:D11">
    <cfRule type="expression" dxfId="114" priority="5" stopIfTrue="1">
      <formula>AND(NOT(ISBLANK(B2)),ISBLANK(D2),A2="S")</formula>
    </cfRule>
  </conditionalFormatting>
  <conditionalFormatting sqref="A6">
    <cfRule type="expression" dxfId="113" priority="4" stopIfTrue="1">
      <formula>AND(NOT(ISBLANK(C6)),ISBLANK(A6))</formula>
    </cfRule>
  </conditionalFormatting>
  <conditionalFormatting sqref="F2:F9">
    <cfRule type="expression" dxfId="112" priority="3" stopIfTrue="1">
      <formula>ISBLANK(F2)</formula>
    </cfRule>
  </conditionalFormatting>
  <conditionalFormatting sqref="B5">
    <cfRule type="expression" dxfId="111" priority="1" stopIfTrue="1">
      <formula>AND(NOT(ISBLANK(C5)),ISBLANK(B5))</formula>
    </cfRule>
  </conditionalFormatting>
  <conditionalFormatting sqref="A5">
    <cfRule type="expression" dxfId="110" priority="2" stopIfTrue="1">
      <formula>AND(NOT(ISBLANK(C5)),ISBLANK(A5))</formula>
    </cfRule>
  </conditionalFormatting>
  <dataValidations count="1">
    <dataValidation type="list" allowBlank="1" showInputMessage="1" showErrorMessage="1" sqref="B2:B13" xr:uid="{00000000-0002-0000-0D00-000000000000}">
      <formula1>$B$42:$B$45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Family Support</vt:lpstr>
      <vt:lpstr>Greenspace</vt:lpstr>
      <vt:lpstr>Housing</vt:lpstr>
      <vt:lpstr>JWS</vt:lpstr>
      <vt:lpstr>JWS1</vt:lpstr>
      <vt:lpstr>Marketing</vt:lpstr>
      <vt:lpstr>Planning</vt:lpstr>
      <vt:lpstr>Theatre</vt:lpstr>
      <vt:lpstr>Theatre-1</vt:lpstr>
      <vt:lpstr>Theatre-2</vt:lpstr>
      <vt:lpstr>Example</vt:lpstr>
      <vt:lpstr>Sheet1</vt:lpstr>
    </vt:vector>
  </TitlesOfParts>
  <Manager/>
  <Company>SHBC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Hilda</dc:creator>
  <cp:keywords/>
  <dc:description/>
  <cp:lastModifiedBy>Patricia Corry</cp:lastModifiedBy>
  <cp:revision/>
  <dcterms:created xsi:type="dcterms:W3CDTF">2011-07-25T12:59:48Z</dcterms:created>
  <dcterms:modified xsi:type="dcterms:W3CDTF">2022-03-01T13:28:10Z</dcterms:modified>
  <cp:category/>
  <cp:contentStatus/>
</cp:coreProperties>
</file>