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.Corry\Box\Transactions\Transparency reporting\Procurement cards (PUBLISHED DIRECTLY TO WEB)\"/>
    </mc:Choice>
  </mc:AlternateContent>
  <xr:revisionPtr revIDLastSave="0" documentId="8_{40C2C77E-CD2D-49EF-B035-1F8A50CDD256}" xr6:coauthVersionLast="47" xr6:coauthVersionMax="47" xr10:uidLastSave="{00000000-0000-0000-0000-000000000000}"/>
  <bookViews>
    <workbookView xWindow="-29115" yWindow="-120" windowWidth="29040" windowHeight="15840" activeTab="9" xr2:uid="{00000000-000D-0000-FFFF-FFFF00000000}"/>
  </bookViews>
  <sheets>
    <sheet name="Car Parking " sheetId="33" r:id="rId1"/>
    <sheet name="Family Support" sheetId="5" r:id="rId2"/>
    <sheet name="Greenspace" sheetId="11" r:id="rId3"/>
    <sheet name="Greenspace1" sheetId="31" r:id="rId4"/>
    <sheet name="JWS" sheetId="20" r:id="rId5"/>
    <sheet name="JWS1" sheetId="23" r:id="rId6"/>
    <sheet name="Marketing" sheetId="29" r:id="rId7"/>
    <sheet name="Theatre" sheetId="18" r:id="rId8"/>
    <sheet name="Theatre-1" sheetId="25" r:id="rId9"/>
    <sheet name="Theater 2" sheetId="26" r:id="rId10"/>
    <sheet name="Example" sheetId="3" state="hidden" r:id="rId11"/>
    <sheet name="Sheet1" sheetId="4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6" l="1"/>
  <c r="D26" i="26"/>
  <c r="C26" i="26"/>
  <c r="S16" i="26"/>
  <c r="R16" i="26"/>
  <c r="Q16" i="26"/>
  <c r="P16" i="26"/>
  <c r="S15" i="26"/>
  <c r="R15" i="26"/>
  <c r="Q15" i="26"/>
  <c r="P15" i="26"/>
  <c r="S14" i="26"/>
  <c r="R14" i="26"/>
  <c r="Q14" i="26"/>
  <c r="P14" i="26"/>
  <c r="F32" i="33" l="1"/>
  <c r="C32" i="33"/>
  <c r="S31" i="33"/>
  <c r="R31" i="33"/>
  <c r="Q31" i="33"/>
  <c r="P31" i="33"/>
  <c r="D31" i="33"/>
  <c r="S30" i="33"/>
  <c r="R30" i="33"/>
  <c r="Q30" i="33"/>
  <c r="P30" i="33"/>
  <c r="D30" i="33"/>
  <c r="S29" i="33"/>
  <c r="R29" i="33"/>
  <c r="Q29" i="33"/>
  <c r="P29" i="33"/>
  <c r="D29" i="33"/>
  <c r="S28" i="33"/>
  <c r="R28" i="33"/>
  <c r="Q28" i="33"/>
  <c r="P28" i="33"/>
  <c r="D28" i="33"/>
  <c r="S27" i="33"/>
  <c r="R27" i="33"/>
  <c r="Q27" i="33"/>
  <c r="P27" i="33"/>
  <c r="D27" i="33"/>
  <c r="S26" i="33"/>
  <c r="R26" i="33"/>
  <c r="Q26" i="33"/>
  <c r="P26" i="33"/>
  <c r="D26" i="33"/>
  <c r="S25" i="33"/>
  <c r="R25" i="33"/>
  <c r="Q25" i="33"/>
  <c r="P25" i="33"/>
  <c r="D25" i="33"/>
  <c r="S24" i="33"/>
  <c r="R24" i="33"/>
  <c r="Q24" i="33"/>
  <c r="P24" i="33"/>
  <c r="D24" i="33"/>
  <c r="S23" i="33"/>
  <c r="R23" i="33"/>
  <c r="Q23" i="33"/>
  <c r="P23" i="33"/>
  <c r="D23" i="33"/>
  <c r="S22" i="33"/>
  <c r="R22" i="33"/>
  <c r="Q22" i="33"/>
  <c r="P22" i="33"/>
  <c r="D22" i="33"/>
  <c r="S21" i="33"/>
  <c r="R21" i="33"/>
  <c r="Q21" i="33"/>
  <c r="P21" i="33"/>
  <c r="D21" i="33"/>
  <c r="S20" i="33"/>
  <c r="R20" i="33"/>
  <c r="Q20" i="33"/>
  <c r="P20" i="33"/>
  <c r="D20" i="33"/>
  <c r="S19" i="33"/>
  <c r="R19" i="33"/>
  <c r="Q19" i="33"/>
  <c r="P19" i="33"/>
  <c r="D19" i="33"/>
  <c r="S18" i="33"/>
  <c r="R18" i="33"/>
  <c r="Q18" i="33"/>
  <c r="P18" i="33"/>
  <c r="D18" i="33"/>
  <c r="S17" i="33"/>
  <c r="R17" i="33"/>
  <c r="Q17" i="33"/>
  <c r="P17" i="33"/>
  <c r="D17" i="33"/>
  <c r="S16" i="33"/>
  <c r="R16" i="33"/>
  <c r="Q16" i="33"/>
  <c r="P16" i="33"/>
  <c r="D16" i="33"/>
  <c r="S15" i="33"/>
  <c r="R15" i="33"/>
  <c r="Q15" i="33"/>
  <c r="P15" i="33"/>
  <c r="D15" i="33"/>
  <c r="S14" i="33"/>
  <c r="R14" i="33"/>
  <c r="Q14" i="33"/>
  <c r="P14" i="33"/>
  <c r="D14" i="33"/>
  <c r="D32" i="33" s="1"/>
  <c r="S13" i="33"/>
  <c r="R13" i="33"/>
  <c r="Q13" i="33"/>
  <c r="P13" i="33"/>
  <c r="S12" i="33"/>
  <c r="R12" i="33"/>
  <c r="Q12" i="33"/>
  <c r="P12" i="33"/>
  <c r="F32" i="25" l="1"/>
  <c r="D32" i="25"/>
  <c r="C32" i="25"/>
  <c r="F44" i="18" l="1"/>
  <c r="D44" i="18"/>
  <c r="C44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F31" i="29" l="1"/>
  <c r="C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31" i="29" s="1"/>
  <c r="D15" i="29"/>
  <c r="D24" i="23" l="1"/>
  <c r="C24" i="23"/>
  <c r="F23" i="23"/>
  <c r="F22" i="23"/>
  <c r="F21" i="23"/>
  <c r="F20" i="23"/>
  <c r="F19" i="23"/>
  <c r="F18" i="23"/>
  <c r="F17" i="23"/>
  <c r="F15" i="23"/>
  <c r="F14" i="23"/>
  <c r="F13" i="23"/>
  <c r="F12" i="23"/>
  <c r="F24" i="23" s="1"/>
  <c r="C19" i="20" l="1"/>
  <c r="F17" i="20"/>
  <c r="D17" i="20"/>
  <c r="F15" i="20"/>
  <c r="D15" i="20"/>
  <c r="F14" i="20"/>
  <c r="F19" i="20" s="1"/>
  <c r="D14" i="20"/>
  <c r="F13" i="20"/>
  <c r="D13" i="20"/>
  <c r="D19" i="20" s="1"/>
  <c r="C30" i="31" l="1"/>
  <c r="D29" i="31"/>
  <c r="D28" i="31"/>
  <c r="D27" i="31"/>
  <c r="D26" i="31"/>
  <c r="D25" i="31"/>
  <c r="D24" i="31"/>
  <c r="F13" i="31"/>
  <c r="D13" i="31"/>
  <c r="D12" i="31"/>
  <c r="F12" i="31" s="1"/>
  <c r="D30" i="31" l="1"/>
  <c r="F30" i="31" s="1"/>
  <c r="C29" i="11" l="1"/>
  <c r="S28" i="11"/>
  <c r="R28" i="11"/>
  <c r="Q28" i="11"/>
  <c r="P28" i="11"/>
  <c r="D28" i="11"/>
  <c r="D27" i="11"/>
  <c r="D26" i="11"/>
  <c r="D29" i="11" s="1"/>
  <c r="F29" i="11" s="1"/>
  <c r="S23" i="11"/>
  <c r="R23" i="11"/>
  <c r="Q23" i="11"/>
  <c r="P23" i="11"/>
  <c r="S13" i="11"/>
  <c r="R13" i="11"/>
  <c r="Q13" i="11"/>
  <c r="P13" i="11"/>
  <c r="F13" i="11"/>
  <c r="S12" i="11"/>
  <c r="R12" i="11"/>
  <c r="Q12" i="11"/>
  <c r="P12" i="11"/>
  <c r="F12" i="11"/>
  <c r="D20" i="5" l="1"/>
  <c r="S19" i="5"/>
  <c r="R19" i="5"/>
  <c r="Q19" i="5"/>
  <c r="P19" i="5"/>
  <c r="F19" i="5"/>
  <c r="F18" i="5"/>
  <c r="F17" i="5"/>
  <c r="S16" i="5"/>
  <c r="R16" i="5"/>
  <c r="Q16" i="5"/>
  <c r="P16" i="5"/>
  <c r="F16" i="5"/>
  <c r="F15" i="5"/>
  <c r="F14" i="5"/>
  <c r="F13" i="5"/>
  <c r="S12" i="5"/>
  <c r="R12" i="5"/>
  <c r="Q12" i="5"/>
  <c r="P12" i="5"/>
  <c r="F12" i="5"/>
  <c r="F20" i="5" s="1"/>
  <c r="S12" i="31" l="1"/>
  <c r="R12" i="31"/>
  <c r="Q12" i="31"/>
  <c r="P12" i="31"/>
  <c r="R14" i="25" l="1"/>
  <c r="Q14" i="25"/>
  <c r="P14" i="25"/>
  <c r="O14" i="25"/>
  <c r="R13" i="25"/>
  <c r="Q13" i="25"/>
  <c r="P13" i="25"/>
  <c r="O13" i="25"/>
  <c r="P12" i="25"/>
  <c r="O12" i="25"/>
  <c r="R12" i="29" l="1"/>
  <c r="Q12" i="29"/>
  <c r="P12" i="29"/>
  <c r="P24" i="18" l="1"/>
  <c r="O24" i="18"/>
  <c r="Q23" i="18"/>
  <c r="P23" i="18"/>
  <c r="O23" i="18"/>
  <c r="R22" i="18"/>
  <c r="Q22" i="18"/>
  <c r="P22" i="18"/>
  <c r="O22" i="18"/>
  <c r="R21" i="18"/>
  <c r="Q21" i="18"/>
  <c r="P21" i="18"/>
  <c r="O21" i="18"/>
  <c r="R20" i="18"/>
  <c r="Q20" i="18"/>
  <c r="P20" i="18"/>
  <c r="O20" i="18"/>
  <c r="R19" i="18"/>
  <c r="Q19" i="18"/>
  <c r="P19" i="18"/>
  <c r="O19" i="18"/>
  <c r="R18" i="18"/>
  <c r="Q18" i="18"/>
  <c r="P18" i="18"/>
  <c r="O18" i="18"/>
  <c r="R16" i="18"/>
  <c r="Q16" i="18"/>
  <c r="P16" i="18"/>
  <c r="O16" i="18"/>
  <c r="R14" i="18"/>
  <c r="Q14" i="18"/>
  <c r="P14" i="18"/>
  <c r="O14" i="18"/>
  <c r="R13" i="18"/>
  <c r="Q13" i="18"/>
  <c r="P13" i="18"/>
  <c r="O13" i="18"/>
  <c r="R12" i="18"/>
  <c r="Q12" i="18"/>
  <c r="P12" i="18"/>
  <c r="O12" i="18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D32" i="3" l="1"/>
  <c r="F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FAE063D6-127C-49F7-85FD-AB79A8B156D0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200ADB66-A64B-411F-8657-4CB69632392E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C05B53CF-FB92-4998-B8A1-E2ACCF041093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A343A9F1-BFC7-43C6-B71D-A31460BA3739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FE6C55D7-4791-4CEF-A19E-9C436D3D695B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F9820D53-3E23-4601-81C1-77BF0AB4720B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<sst xmlns="http://schemas.openxmlformats.org/spreadsheetml/2006/main" count="1147" uniqueCount="236">
  <si>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</si>
  <si>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</si>
  <si>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</si>
  <si>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</si>
  <si>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</si>
  <si>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</si>
  <si>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</si>
  <si>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</si>
  <si>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</si>
  <si>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</si>
  <si>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</si>
  <si>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</si>
  <si>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</si>
  <si>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</si>
  <si>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</si>
  <si>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</si>
  <si>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</si>
  <si>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</si>
  <si>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</si>
  <si>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</si>
  <si>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</si>
  <si>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</si>
  <si>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</si>
  <si>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</si>
  <si>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</si>
  <si>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</si>
  <si>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</si>
  <si>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</si>
  <si>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</si>
  <si>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</si>
  <si>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</si>
  <si>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</si>
  <si>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Amazon</t>
  </si>
  <si>
    <t>Z</t>
  </si>
  <si>
    <t>Totals</t>
  </si>
  <si>
    <t>VAT indicators</t>
  </si>
  <si>
    <t>E</t>
  </si>
  <si>
    <t>Exempt</t>
  </si>
  <si>
    <t>Outside Scope</t>
  </si>
  <si>
    <t>S</t>
  </si>
  <si>
    <t>Standard Rated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</si>
  <si>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</si>
  <si>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</si>
  <si>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</si>
  <si>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</si>
  <si>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</si>
  <si>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</si>
  <si>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</si>
  <si>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</si>
  <si>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</si>
  <si>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</si>
  <si>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</si>
  <si>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</si>
  <si>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</si>
  <si>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</si>
  <si>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</si>
  <si>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</si>
  <si>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</si>
  <si>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</si>
  <si>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</si>
  <si>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</si>
  <si>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</si>
  <si>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</si>
  <si>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</si>
  <si>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</si>
  <si>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</si>
  <si>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</si>
  <si>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</si>
  <si>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</si>
  <si>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</si>
  <si>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</si>
  <si>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</si>
  <si>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</si>
  <si>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</si>
  <si>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</si>
  <si>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</si>
  <si>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</si>
  <si>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</si>
  <si>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</si>
  <si>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</si>
  <si>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</si>
  <si>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</si>
  <si>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</si>
  <si>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</si>
  <si>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</si>
  <si>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</si>
  <si>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</si>
  <si>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</si>
  <si>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</si>
  <si>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</si>
  <si>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</si>
  <si>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</si>
  <si>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</si>
  <si>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</si>
  <si>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</si>
  <si>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</t>
  </si>
  <si>
    <t>Equipment</t>
  </si>
  <si>
    <t>11BAR</t>
  </si>
  <si>
    <t>Wilko</t>
  </si>
  <si>
    <t>ARGOS</t>
  </si>
  <si>
    <t>R</t>
  </si>
  <si>
    <t>Reduced rated</t>
  </si>
  <si>
    <t xml:space="preserve"> </t>
  </si>
  <si>
    <t>Marketing</t>
  </si>
  <si>
    <t>Theatre Marketing</t>
  </si>
  <si>
    <t>Facebook</t>
  </si>
  <si>
    <t>Advertising</t>
  </si>
  <si>
    <t>FRONT</t>
  </si>
  <si>
    <t xml:space="preserve">Monthly Spotify payment </t>
  </si>
  <si>
    <t>Spotify</t>
  </si>
  <si>
    <t>Greenspace</t>
  </si>
  <si>
    <t>No receipt Given for Spotify</t>
  </si>
  <si>
    <t>Misc</t>
  </si>
  <si>
    <t>JWS</t>
  </si>
  <si>
    <t>00510</t>
  </si>
  <si>
    <t>Barclaycard - Procurement Card</t>
  </si>
  <si>
    <t>Subscription</t>
  </si>
  <si>
    <t>Milk</t>
  </si>
  <si>
    <t>Office Supplies</t>
  </si>
  <si>
    <t>Training</t>
  </si>
  <si>
    <t>Booker</t>
  </si>
  <si>
    <t>HOSPI</t>
  </si>
  <si>
    <t>Food</t>
  </si>
  <si>
    <t>Screwfix</t>
  </si>
  <si>
    <t>Misc.</t>
  </si>
  <si>
    <t>Sainsburys</t>
  </si>
  <si>
    <t>Costume</t>
  </si>
  <si>
    <t>Tesco</t>
  </si>
  <si>
    <t>Bar stock</t>
  </si>
  <si>
    <t>Missing Receipt</t>
  </si>
  <si>
    <t>Argos</t>
  </si>
  <si>
    <t>Costco</t>
  </si>
  <si>
    <t>JWS SBM</t>
  </si>
  <si>
    <t>St Johns Ambulance</t>
  </si>
  <si>
    <t>Office Equipment</t>
  </si>
  <si>
    <t>Facebook (1)</t>
  </si>
  <si>
    <t>Facebook (2)</t>
  </si>
  <si>
    <t>Facebook (3)</t>
  </si>
  <si>
    <t>Facebook (4)</t>
  </si>
  <si>
    <t>Facebook (6)</t>
  </si>
  <si>
    <t>Facebook (7)</t>
  </si>
  <si>
    <t>Facebook (8)</t>
  </si>
  <si>
    <t>Post Office</t>
  </si>
  <si>
    <t>Postage</t>
  </si>
  <si>
    <t>UK RS RM AFGHAN</t>
  </si>
  <si>
    <t>BIKE</t>
  </si>
  <si>
    <t>MANS BIKE</t>
  </si>
  <si>
    <t xml:space="preserve">FSP </t>
  </si>
  <si>
    <t>SCHOOL TRANSPORT</t>
  </si>
  <si>
    <t>TAXI PAY</t>
  </si>
  <si>
    <t>MOBILE PHONE</t>
  </si>
  <si>
    <t>HOUSE ACC</t>
  </si>
  <si>
    <t>AMAZON</t>
  </si>
  <si>
    <t>CREDIT</t>
  </si>
  <si>
    <t>RETURN OF DELIVERY OF MOBILE PHONE</t>
  </si>
  <si>
    <t>RETURN OF MOBILE PHONE</t>
  </si>
  <si>
    <t>UK RS SH AFGHAN</t>
  </si>
  <si>
    <t>RENT PAYMENTS</t>
  </si>
  <si>
    <t>VIVID</t>
  </si>
  <si>
    <t>Category</t>
  </si>
  <si>
    <t>Family Support</t>
  </si>
  <si>
    <t>09.12.21</t>
  </si>
  <si>
    <t>Refreshments for volunteers</t>
  </si>
  <si>
    <t>Sainburys</t>
  </si>
  <si>
    <t>Grocery Store</t>
  </si>
  <si>
    <t>20.12.21</t>
  </si>
  <si>
    <t>Sweets for family event prizes</t>
  </si>
  <si>
    <t>14.12.21</t>
  </si>
  <si>
    <t>Christas Event at Education Hut LWCP storag bx, baskets and table cloths</t>
  </si>
  <si>
    <t>Poundlad</t>
  </si>
  <si>
    <t>Thermos Air pot</t>
  </si>
  <si>
    <t>10/12/2021</t>
  </si>
  <si>
    <t>PDF Editor Licences x 2</t>
  </si>
  <si>
    <t>Tracker Software</t>
  </si>
  <si>
    <t>Software</t>
  </si>
  <si>
    <t>16/12/2021</t>
  </si>
  <si>
    <t>Shredding</t>
  </si>
  <si>
    <t>Mailboxes Etc</t>
  </si>
  <si>
    <t>22/12/2021</t>
  </si>
  <si>
    <t>Kingsley First Aid Training</t>
  </si>
  <si>
    <t>06/01/2022</t>
  </si>
  <si>
    <t>Neil First Aid Training</t>
  </si>
  <si>
    <t>07/01/2022</t>
  </si>
  <si>
    <t>Posting documents to WLS</t>
  </si>
  <si>
    <t>Scales for office</t>
  </si>
  <si>
    <t>Robert Dyas</t>
  </si>
  <si>
    <t>10/01/2022</t>
  </si>
  <si>
    <t>Communications &amp; Engagement</t>
  </si>
  <si>
    <t>Watch Your Waste Campaign - Prefestive &amp; Festive</t>
  </si>
  <si>
    <t>Promoting Surrey Environment Partnership</t>
  </si>
  <si>
    <t>Watch Your Waste Campaign - Festive (JWS)</t>
  </si>
  <si>
    <t>Google Ads</t>
  </si>
  <si>
    <t>Watch Your Waste Campaign - Festive</t>
  </si>
  <si>
    <t>iStock Signature subscription</t>
  </si>
  <si>
    <t>iStock</t>
  </si>
  <si>
    <t>Watch Your Waste Campaign - Post festive comms</t>
  </si>
  <si>
    <t>Event and Show advertising</t>
  </si>
  <si>
    <t>Rechargable batteries</t>
  </si>
  <si>
    <t>Food and Drink</t>
  </si>
  <si>
    <t>Zips for panto costume</t>
  </si>
  <si>
    <t>Hobbycraft</t>
  </si>
  <si>
    <t>Tights for panto dame</t>
  </si>
  <si>
    <t>Sweets for event</t>
  </si>
  <si>
    <t>Snacks for event</t>
  </si>
  <si>
    <t>Insoles for dame shoes</t>
  </si>
  <si>
    <t>Clarks</t>
  </si>
  <si>
    <t>Food for party</t>
  </si>
  <si>
    <t>Dominos</t>
  </si>
  <si>
    <t>Storage boxes</t>
  </si>
  <si>
    <t>Theater</t>
  </si>
  <si>
    <t>Till Rolls for credit card terminal</t>
  </si>
  <si>
    <t>Milk for bar</t>
  </si>
  <si>
    <t>Sainsbury's</t>
  </si>
  <si>
    <t>Music</t>
  </si>
  <si>
    <t>Parking Services</t>
  </si>
  <si>
    <t>Brake light bulbs fpor RO06GXT</t>
  </si>
  <si>
    <t>Halfords</t>
  </si>
  <si>
    <t>car Parts</t>
  </si>
  <si>
    <t>Glass for fire alarms</t>
  </si>
  <si>
    <t>Various</t>
  </si>
  <si>
    <t>Car Parking</t>
  </si>
  <si>
    <t>13/12/21</t>
  </si>
  <si>
    <t>Cable Ties</t>
  </si>
  <si>
    <t>Wilkos</t>
  </si>
  <si>
    <t>17/12/21</t>
  </si>
  <si>
    <t>QLab 4 Rental Licence</t>
  </si>
  <si>
    <t>Figure 53</t>
  </si>
  <si>
    <t>Softwear</t>
  </si>
  <si>
    <t>26/12/21</t>
  </si>
  <si>
    <t>Light Bulbs</t>
  </si>
  <si>
    <t>LampsDirect</t>
  </si>
  <si>
    <t>Electrical</t>
  </si>
  <si>
    <t>Radiator Valve</t>
  </si>
  <si>
    <t>Plumbing</t>
  </si>
  <si>
    <t>Paint/Rope</t>
  </si>
  <si>
    <t>Flints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</si>
</sst>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000"/>
    <numFmt numFmtId="166" formatCode="00000"/>
    <numFmt numFmtId="167" formatCode="[$-409]d\-mmm\-yy;@"/>
    <numFmt numFmtId="168" formatCode="dd/mm/yyyy;@"/>
    <numFmt numFmtId="169" formatCode="d\ mmm\ yyyy\ hh:mm"/>
    <numFmt numFmtId="170" formatCode="d&quot;-&quot;mmm&quot;-&quot;yy"/>
  </numFmts>
  <fonts count="19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Helvetic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8" fillId="0" borderId="0"/>
    <xf numFmtId="0" fontId="6" fillId="0" borderId="0"/>
    <xf numFmtId="0" fontId="9" fillId="0" borderId="0" applyNumberFormat="0" applyFill="0" applyBorder="0" applyProtection="0">
      <alignment vertical="top" wrapText="1"/>
    </xf>
  </cellStyleXfs>
  <cellXfs count="358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1" fontId="6" fillId="0" borderId="2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4" fontId="6" fillId="0" borderId="25" xfId="0" applyNumberFormat="1" applyFont="1" applyFill="1" applyBorder="1" applyProtection="1"/>
    <xf numFmtId="1" fontId="6" fillId="0" borderId="17" xfId="0" applyNumberFormat="1" applyFont="1" applyFill="1" applyBorder="1" applyProtection="1"/>
    <xf numFmtId="0" fontId="1" fillId="0" borderId="25" xfId="0" applyFont="1" applyFill="1" applyBorder="1" applyAlignment="1" applyProtection="1"/>
    <xf numFmtId="0" fontId="1" fillId="0" borderId="7" xfId="0" applyFont="1" applyFill="1" applyBorder="1" applyAlignment="1" applyProtection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4" fontId="0" fillId="3" borderId="2" xfId="0" applyNumberForma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164" fontId="2" fillId="3" borderId="2" xfId="2" applyNumberFormat="1" applyFont="1" applyFill="1" applyBorder="1" applyAlignment="1" applyProtection="1">
      <alignment horizontal="center"/>
      <protection locked="0"/>
    </xf>
    <xf numFmtId="1" fontId="6" fillId="0" borderId="2" xfId="0" applyNumberFormat="1" applyFont="1" applyBorder="1"/>
    <xf numFmtId="0" fontId="7" fillId="0" borderId="0" xfId="0" applyFont="1" applyAlignment="1">
      <alignment horizontal="center" vertical="center"/>
    </xf>
    <xf numFmtId="164" fontId="2" fillId="3" borderId="2" xfId="2" applyNumberFormat="1" applyFont="1" applyFill="1" applyBorder="1" applyAlignment="1" applyProtection="1">
      <alignment horizontal="center" wrapText="1"/>
      <protection locked="0"/>
    </xf>
    <xf numFmtId="49" fontId="10" fillId="4" borderId="50" xfId="0" applyNumberFormat="1" applyFont="1" applyFill="1" applyBorder="1" applyAlignment="1">
      <alignment horizontal="center" wrapText="1"/>
    </xf>
    <xf numFmtId="49" fontId="10" fillId="4" borderId="50" xfId="0" applyNumberFormat="1" applyFont="1" applyFill="1" applyBorder="1" applyAlignment="1">
      <alignment horizontal="right"/>
    </xf>
    <xf numFmtId="49" fontId="10" fillId="4" borderId="67" xfId="0" applyNumberFormat="1" applyFont="1" applyFill="1" applyBorder="1" applyAlignment="1">
      <alignment horizontal="center"/>
    </xf>
    <xf numFmtId="49" fontId="10" fillId="4" borderId="68" xfId="0" applyNumberFormat="1" applyFont="1" applyFill="1" applyBorder="1" applyAlignment="1">
      <alignment horizontal="center"/>
    </xf>
    <xf numFmtId="49" fontId="10" fillId="4" borderId="72" xfId="0" applyNumberFormat="1" applyFont="1" applyFill="1" applyBorder="1" applyAlignment="1">
      <alignment horizontal="center"/>
    </xf>
    <xf numFmtId="49" fontId="10" fillId="4" borderId="73" xfId="0" applyNumberFormat="1" applyFont="1" applyFill="1" applyBorder="1" applyAlignment="1">
      <alignment horizontal="center"/>
    </xf>
    <xf numFmtId="49" fontId="10" fillId="4" borderId="74" xfId="0" applyNumberFormat="1" applyFont="1" applyFill="1" applyBorder="1" applyAlignment="1">
      <alignment horizontal="center"/>
    </xf>
    <xf numFmtId="49" fontId="10" fillId="4" borderId="75" xfId="0" applyNumberFormat="1" applyFont="1" applyFill="1" applyBorder="1" applyAlignment="1">
      <alignment horizontal="center"/>
    </xf>
    <xf numFmtId="49" fontId="11" fillId="4" borderId="79" xfId="0" applyNumberFormat="1" applyFont="1" applyFill="1" applyBorder="1" applyAlignment="1">
      <alignment horizontal="center"/>
    </xf>
    <xf numFmtId="49" fontId="11" fillId="4" borderId="81" xfId="0" applyNumberFormat="1" applyFont="1" applyFill="1" applyBorder="1" applyAlignment="1">
      <alignment horizontal="center"/>
    </xf>
    <xf numFmtId="49" fontId="12" fillId="4" borderId="50" xfId="0" applyNumberFormat="1" applyFont="1" applyFill="1" applyBorder="1" applyAlignment="1">
      <alignment horizontal="center"/>
    </xf>
    <xf numFmtId="49" fontId="10" fillId="4" borderId="81" xfId="0" applyNumberFormat="1" applyFont="1" applyFill="1" applyBorder="1" applyAlignment="1">
      <alignment horizontal="center"/>
    </xf>
    <xf numFmtId="49" fontId="13" fillId="4" borderId="50" xfId="0" applyNumberFormat="1" applyFont="1" applyFill="1" applyBorder="1" applyAlignment="1">
      <alignment horizontal="center"/>
    </xf>
    <xf numFmtId="49" fontId="13" fillId="4" borderId="50" xfId="0" applyNumberFormat="1" applyFont="1" applyFill="1" applyBorder="1" applyAlignment="1">
      <alignment horizontal="left"/>
    </xf>
    <xf numFmtId="164" fontId="13" fillId="4" borderId="50" xfId="0" applyNumberFormat="1" applyFont="1" applyFill="1" applyBorder="1" applyAlignment="1">
      <alignment horizontal="center"/>
    </xf>
    <xf numFmtId="164" fontId="13" fillId="4" borderId="50" xfId="0" applyNumberFormat="1" applyFont="1" applyFill="1" applyBorder="1" applyAlignment="1">
      <alignment horizontal="left"/>
    </xf>
    <xf numFmtId="0" fontId="1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right"/>
    </xf>
    <xf numFmtId="15" fontId="6" fillId="0" borderId="0" xfId="0" applyNumberFormat="1" applyFont="1"/>
    <xf numFmtId="0" fontId="6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42" xfId="0" applyFont="1" applyBorder="1"/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0" fillId="0" borderId="14" xfId="0" applyBorder="1"/>
    <xf numFmtId="0" fontId="4" fillId="0" borderId="12" xfId="0" applyFont="1" applyBorder="1" applyAlignment="1">
      <alignment horizontal="center"/>
    </xf>
    <xf numFmtId="14" fontId="6" fillId="0" borderId="17" xfId="0" applyNumberFormat="1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4" fontId="6" fillId="0" borderId="2" xfId="0" applyNumberFormat="1" applyFont="1" applyBorder="1" applyProtection="1">
      <protection locked="0"/>
    </xf>
    <xf numFmtId="1" fontId="6" fillId="0" borderId="35" xfId="0" applyNumberFormat="1" applyFont="1" applyBorder="1"/>
    <xf numFmtId="164" fontId="2" fillId="0" borderId="26" xfId="1" applyNumberFormat="1" applyFont="1" applyBorder="1" applyAlignment="1">
      <alignment horizontal="center"/>
    </xf>
    <xf numFmtId="164" fontId="2" fillId="0" borderId="2" xfId="1" applyNumberFormat="1" applyFont="1" applyBorder="1" applyAlignment="1" applyProtection="1">
      <alignment horizontal="left" wrapText="1"/>
      <protection locked="0"/>
    </xf>
    <xf numFmtId="164" fontId="2" fillId="0" borderId="2" xfId="1" applyNumberFormat="1" applyFont="1" applyBorder="1" applyAlignment="1" applyProtection="1">
      <alignment horizontal="left"/>
      <protection locked="0"/>
    </xf>
    <xf numFmtId="0" fontId="0" fillId="5" borderId="0" xfId="0" applyFill="1"/>
    <xf numFmtId="1" fontId="6" fillId="0" borderId="17" xfId="0" applyNumberFormat="1" applyFont="1" applyBorder="1"/>
    <xf numFmtId="4" fontId="6" fillId="0" borderId="25" xfId="0" applyNumberFormat="1" applyFont="1" applyBorder="1"/>
    <xf numFmtId="14" fontId="0" fillId="0" borderId="17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" fontId="0" fillId="0" borderId="2" xfId="0" applyNumberFormat="1" applyBorder="1" applyProtection="1">
      <protection locked="0"/>
    </xf>
    <xf numFmtId="4" fontId="0" fillId="0" borderId="2" xfId="0" applyNumberFormat="1" applyBorder="1"/>
    <xf numFmtId="4" fontId="0" fillId="0" borderId="9" xfId="0" applyNumberFormat="1" applyBorder="1"/>
    <xf numFmtId="4" fontId="1" fillId="0" borderId="19" xfId="0" applyNumberFormat="1" applyFont="1" applyBorder="1"/>
    <xf numFmtId="4" fontId="1" fillId="0" borderId="34" xfId="0" applyNumberFormat="1" applyFont="1" applyBorder="1"/>
    <xf numFmtId="1" fontId="1" fillId="0" borderId="36" xfId="0" applyNumberFormat="1" applyFont="1" applyBorder="1"/>
    <xf numFmtId="1" fontId="1" fillId="0" borderId="19" xfId="0" applyNumberFormat="1" applyFont="1" applyBorder="1"/>
    <xf numFmtId="1" fontId="1" fillId="0" borderId="37" xfId="0" applyNumberFormat="1" applyFont="1" applyBorder="1"/>
    <xf numFmtId="0" fontId="0" fillId="0" borderId="30" xfId="0" applyBorder="1"/>
    <xf numFmtId="0" fontId="0" fillId="0" borderId="18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42" xfId="0" applyBorder="1"/>
    <xf numFmtId="167" fontId="1" fillId="0" borderId="2" xfId="0" applyNumberFormat="1" applyFont="1" applyBorder="1" applyAlignment="1" applyProtection="1">
      <alignment horizontal="center"/>
      <protection locked="0"/>
    </xf>
    <xf numFmtId="167" fontId="1" fillId="0" borderId="2" xfId="0" applyNumberFormat="1" applyFont="1" applyBorder="1" applyAlignment="1">
      <alignment horizontal="right"/>
    </xf>
    <xf numFmtId="0" fontId="17" fillId="0" borderId="15" xfId="0" applyFont="1" applyBorder="1" applyAlignment="1">
      <alignment horizontal="center"/>
    </xf>
    <xf numFmtId="4" fontId="6" fillId="0" borderId="2" xfId="0" applyNumberFormat="1" applyFont="1" applyBorder="1"/>
    <xf numFmtId="164" fontId="2" fillId="0" borderId="2" xfId="2" applyNumberFormat="1" applyFont="1" applyBorder="1" applyAlignment="1">
      <alignment horizontal="center"/>
    </xf>
    <xf numFmtId="164" fontId="2" fillId="0" borderId="2" xfId="2" applyNumberFormat="1" applyFont="1" applyBorder="1" applyAlignment="1" applyProtection="1">
      <alignment horizontal="center"/>
      <protection locked="0"/>
    </xf>
    <xf numFmtId="164" fontId="2" fillId="0" borderId="2" xfId="2" applyNumberFormat="1" applyFont="1" applyBorder="1" applyAlignment="1" applyProtection="1">
      <alignment horizontal="left"/>
      <protection locked="0"/>
    </xf>
    <xf numFmtId="15" fontId="1" fillId="0" borderId="2" xfId="0" applyNumberFormat="1" applyFont="1" applyBorder="1"/>
    <xf numFmtId="15" fontId="1" fillId="0" borderId="0" xfId="0" applyNumberFormat="1" applyFont="1"/>
    <xf numFmtId="1" fontId="6" fillId="0" borderId="2" xfId="0" quotePrefix="1" applyNumberFormat="1" applyFont="1" applyBorder="1"/>
    <xf numFmtId="164" fontId="2" fillId="0" borderId="2" xfId="1" applyNumberFormat="1" applyFont="1" applyBorder="1" applyAlignment="1">
      <alignment horizontal="center"/>
    </xf>
    <xf numFmtId="4" fontId="1" fillId="0" borderId="2" xfId="0" applyNumberFormat="1" applyFont="1" applyBorder="1"/>
    <xf numFmtId="0" fontId="0" fillId="0" borderId="18" xfId="0" applyBorder="1"/>
    <xf numFmtId="0" fontId="0" fillId="0" borderId="0" xfId="0" quotePrefix="1"/>
    <xf numFmtId="49" fontId="10" fillId="4" borderId="50" xfId="0" applyNumberFormat="1" applyFont="1" applyFill="1" applyBorder="1"/>
    <xf numFmtId="0" fontId="11" fillId="4" borderId="43" xfId="0" applyFont="1" applyFill="1" applyBorder="1"/>
    <xf numFmtId="0" fontId="11" fillId="4" borderId="38" xfId="0" applyFont="1" applyFill="1" applyBorder="1"/>
    <xf numFmtId="0" fontId="10" fillId="4" borderId="38" xfId="0" applyFont="1" applyFill="1" applyBorder="1"/>
    <xf numFmtId="0" fontId="10" fillId="4" borderId="44" xfId="0" applyFont="1" applyFill="1" applyBorder="1"/>
    <xf numFmtId="0" fontId="11" fillId="4" borderId="54" xfId="0" applyFont="1" applyFill="1" applyBorder="1"/>
    <xf numFmtId="0" fontId="11" fillId="4" borderId="55" xfId="0" applyFont="1" applyFill="1" applyBorder="1"/>
    <xf numFmtId="0" fontId="11" fillId="4" borderId="56" xfId="0" applyFont="1" applyFill="1" applyBorder="1"/>
    <xf numFmtId="0" fontId="0" fillId="0" borderId="0" xfId="0" applyAlignment="1">
      <alignment vertical="top" wrapText="1"/>
    </xf>
    <xf numFmtId="0" fontId="11" fillId="4" borderId="57" xfId="0" applyFont="1" applyFill="1" applyBorder="1"/>
    <xf numFmtId="0" fontId="11" fillId="4" borderId="58" xfId="0" applyFont="1" applyFill="1" applyBorder="1"/>
    <xf numFmtId="0" fontId="11" fillId="4" borderId="59" xfId="0" applyFont="1" applyFill="1" applyBorder="1"/>
    <xf numFmtId="0" fontId="11" fillId="4" borderId="39" xfId="0" applyFont="1" applyFill="1" applyBorder="1"/>
    <xf numFmtId="49" fontId="10" fillId="4" borderId="60" xfId="0" applyNumberFormat="1" applyFont="1" applyFill="1" applyBorder="1"/>
    <xf numFmtId="0" fontId="10" fillId="4" borderId="61" xfId="0" applyFont="1" applyFill="1" applyBorder="1"/>
    <xf numFmtId="0" fontId="10" fillId="4" borderId="56" xfId="0" applyFont="1" applyFill="1" applyBorder="1"/>
    <xf numFmtId="169" fontId="11" fillId="4" borderId="56" xfId="0" applyNumberFormat="1" applyFont="1" applyFill="1" applyBorder="1"/>
    <xf numFmtId="0" fontId="11" fillId="4" borderId="62" xfId="0" applyFont="1" applyFill="1" applyBorder="1"/>
    <xf numFmtId="0" fontId="11" fillId="4" borderId="63" xfId="0" applyFont="1" applyFill="1" applyBorder="1"/>
    <xf numFmtId="0" fontId="11" fillId="4" borderId="64" xfId="0" applyFont="1" applyFill="1" applyBorder="1"/>
    <xf numFmtId="0" fontId="11" fillId="4" borderId="65" xfId="0" applyFont="1" applyFill="1" applyBorder="1"/>
    <xf numFmtId="0" fontId="11" fillId="4" borderId="66" xfId="0" applyFont="1" applyFill="1" applyBorder="1"/>
    <xf numFmtId="0" fontId="11" fillId="4" borderId="54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49" fontId="10" fillId="4" borderId="80" xfId="0" applyNumberFormat="1" applyFont="1" applyFill="1" applyBorder="1"/>
    <xf numFmtId="0" fontId="12" fillId="4" borderId="50" xfId="0" applyFont="1" applyFill="1" applyBorder="1" applyAlignment="1">
      <alignment horizontal="center"/>
    </xf>
    <xf numFmtId="0" fontId="11" fillId="4" borderId="81" xfId="0" applyFont="1" applyFill="1" applyBorder="1"/>
    <xf numFmtId="0" fontId="11" fillId="4" borderId="82" xfId="0" applyFont="1" applyFill="1" applyBorder="1"/>
    <xf numFmtId="0" fontId="11" fillId="4" borderId="60" xfId="0" applyFont="1" applyFill="1" applyBorder="1"/>
    <xf numFmtId="0" fontId="11" fillId="4" borderId="50" xfId="0" applyFont="1" applyFill="1" applyBorder="1" applyAlignment="1">
      <alignment horizontal="center"/>
    </xf>
    <xf numFmtId="0" fontId="11" fillId="4" borderId="50" xfId="0" applyFont="1" applyFill="1" applyBorder="1"/>
    <xf numFmtId="0" fontId="11" fillId="4" borderId="83" xfId="0" applyFont="1" applyFill="1" applyBorder="1"/>
    <xf numFmtId="168" fontId="11" fillId="4" borderId="60" xfId="0" applyNumberFormat="1" applyFont="1" applyFill="1" applyBorder="1"/>
    <xf numFmtId="4" fontId="11" fillId="4" borderId="50" xfId="0" applyNumberFormat="1" applyFont="1" applyFill="1" applyBorder="1"/>
    <xf numFmtId="1" fontId="11" fillId="4" borderId="50" xfId="0" applyNumberFormat="1" applyFont="1" applyFill="1" applyBorder="1"/>
    <xf numFmtId="0" fontId="11" fillId="4" borderId="61" xfId="0" applyFont="1" applyFill="1" applyBorder="1"/>
    <xf numFmtId="1" fontId="11" fillId="4" borderId="39" xfId="0" applyNumberFormat="1" applyFont="1" applyFill="1" applyBorder="1"/>
    <xf numFmtId="4" fontId="10" fillId="4" borderId="84" xfId="0" applyNumberFormat="1" applyFont="1" applyFill="1" applyBorder="1"/>
    <xf numFmtId="4" fontId="10" fillId="4" borderId="40" xfId="0" applyNumberFormat="1" applyFont="1" applyFill="1" applyBorder="1"/>
    <xf numFmtId="1" fontId="10" fillId="4" borderId="84" xfId="0" applyNumberFormat="1" applyFont="1" applyFill="1" applyBorder="1"/>
    <xf numFmtId="0" fontId="11" fillId="4" borderId="84" xfId="0" applyFont="1" applyFill="1" applyBorder="1"/>
    <xf numFmtId="0" fontId="11" fillId="4" borderId="84" xfId="0" applyFont="1" applyFill="1" applyBorder="1" applyAlignment="1">
      <alignment horizontal="left"/>
    </xf>
    <xf numFmtId="0" fontId="11" fillId="4" borderId="87" xfId="0" applyFont="1" applyFill="1" applyBorder="1" applyAlignment="1">
      <alignment horizontal="left"/>
    </xf>
    <xf numFmtId="0" fontId="11" fillId="4" borderId="41" xfId="0" applyFont="1" applyFill="1" applyBorder="1"/>
    <xf numFmtId="0" fontId="11" fillId="4" borderId="74" xfId="0" applyFont="1" applyFill="1" applyBorder="1"/>
    <xf numFmtId="49" fontId="11" fillId="4" borderId="61" xfId="0" applyNumberFormat="1" applyFont="1" applyFill="1" applyBorder="1"/>
    <xf numFmtId="49" fontId="11" fillId="4" borderId="74" xfId="0" applyNumberFormat="1" applyFont="1" applyFill="1" applyBorder="1"/>
    <xf numFmtId="49" fontId="11" fillId="4" borderId="88" xfId="0" applyNumberFormat="1" applyFont="1" applyFill="1" applyBorder="1"/>
    <xf numFmtId="49" fontId="11" fillId="4" borderId="80" xfId="0" applyNumberFormat="1" applyFont="1" applyFill="1" applyBorder="1"/>
    <xf numFmtId="0" fontId="11" fillId="4" borderId="45" xfId="0" applyFont="1" applyFill="1" applyBorder="1"/>
    <xf numFmtId="4" fontId="18" fillId="0" borderId="2" xfId="0" applyNumberFormat="1" applyFont="1" applyBorder="1"/>
    <xf numFmtId="4" fontId="6" fillId="3" borderId="25" xfId="0" applyNumberFormat="1" applyFont="1" applyFill="1" applyBorder="1"/>
    <xf numFmtId="164" fontId="2" fillId="0" borderId="2" xfId="2" applyNumberFormat="1" applyFont="1" applyBorder="1" applyAlignment="1" applyProtection="1">
      <alignment horizontal="left" wrapText="1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42" xfId="0" applyFont="1" applyFill="1" applyBorder="1"/>
    <xf numFmtId="0" fontId="0" fillId="3" borderId="15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15" xfId="0" applyFill="1" applyBorder="1"/>
    <xf numFmtId="0" fontId="0" fillId="3" borderId="22" xfId="0" applyFill="1" applyBorder="1"/>
    <xf numFmtId="0" fontId="0" fillId="3" borderId="16" xfId="0" applyFill="1" applyBorder="1"/>
    <xf numFmtId="0" fontId="0" fillId="3" borderId="14" xfId="0" applyFill="1" applyBorder="1"/>
    <xf numFmtId="14" fontId="0" fillId="3" borderId="17" xfId="0" applyNumberFormat="1" applyFill="1" applyBorder="1" applyAlignment="1" applyProtection="1">
      <alignment horizontal="center"/>
      <protection locked="0"/>
    </xf>
    <xf numFmtId="1" fontId="6" fillId="3" borderId="2" xfId="0" applyNumberFormat="1" applyFont="1" applyFill="1" applyBorder="1"/>
    <xf numFmtId="164" fontId="2" fillId="3" borderId="2" xfId="2" applyNumberFormat="1" applyFont="1" applyFill="1" applyBorder="1" applyAlignment="1">
      <alignment horizontal="center"/>
    </xf>
    <xf numFmtId="4" fontId="0" fillId="3" borderId="2" xfId="0" applyNumberFormat="1" applyFill="1" applyBorder="1"/>
    <xf numFmtId="0" fontId="0" fillId="3" borderId="0" xfId="0" applyFill="1"/>
    <xf numFmtId="4" fontId="1" fillId="3" borderId="19" xfId="0" applyNumberFormat="1" applyFont="1" applyFill="1" applyBorder="1"/>
    <xf numFmtId="1" fontId="1" fillId="3" borderId="19" xfId="0" applyNumberFormat="1" applyFont="1" applyFill="1" applyBorder="1"/>
    <xf numFmtId="0" fontId="0" fillId="3" borderId="18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6" fillId="0" borderId="0" xfId="0" applyFont="1" applyAlignment="1">
      <alignment horizontal="center"/>
    </xf>
    <xf numFmtId="49" fontId="1" fillId="0" borderId="2" xfId="0" applyNumberFormat="1" applyFont="1" applyBorder="1"/>
    <xf numFmtId="49" fontId="0" fillId="0" borderId="4" xfId="0" applyNumberFormat="1" applyBorder="1"/>
    <xf numFmtId="49" fontId="1" fillId="0" borderId="6" xfId="0" applyNumberFormat="1" applyFont="1" applyBorder="1"/>
    <xf numFmtId="49" fontId="1" fillId="0" borderId="2" xfId="0" applyNumberFormat="1" applyFont="1" applyBorder="1" applyAlignment="1">
      <alignment horizontal="center" wrapText="1"/>
    </xf>
    <xf numFmtId="49" fontId="1" fillId="0" borderId="46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42" xfId="0" applyNumberFormat="1" applyFont="1" applyBorder="1"/>
    <xf numFmtId="49" fontId="0" fillId="0" borderId="14" xfId="0" applyNumberFormat="1" applyBorder="1"/>
    <xf numFmtId="49" fontId="6" fillId="0" borderId="17" xfId="0" applyNumberFormat="1" applyFont="1" applyBorder="1" applyProtection="1">
      <protection locked="0"/>
    </xf>
    <xf numFmtId="164" fontId="2" fillId="0" borderId="2" xfId="2" applyNumberFormat="1" applyFont="1" applyBorder="1" applyAlignment="1" applyProtection="1">
      <alignment horizontal="center" wrapText="1"/>
      <protection locked="0"/>
    </xf>
    <xf numFmtId="0" fontId="6" fillId="3" borderId="0" xfId="0" applyFont="1" applyFill="1"/>
    <xf numFmtId="0" fontId="0" fillId="0" borderId="19" xfId="0" applyBorder="1"/>
    <xf numFmtId="0" fontId="0" fillId="0" borderId="19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/>
    <xf numFmtId="0" fontId="1" fillId="3" borderId="0" xfId="0" applyFont="1" applyFill="1"/>
    <xf numFmtId="0" fontId="1" fillId="0" borderId="46" xfId="0" applyFont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0" fillId="0" borderId="17" xfId="0" applyBorder="1" applyProtection="1">
      <protection locked="0"/>
    </xf>
    <xf numFmtId="4" fontId="1" fillId="0" borderId="18" xfId="0" applyNumberFormat="1" applyFont="1" applyBorder="1"/>
    <xf numFmtId="14" fontId="6" fillId="3" borderId="17" xfId="0" applyNumberFormat="1" applyFont="1" applyFill="1" applyBorder="1" applyProtection="1">
      <protection locked="0"/>
    </xf>
    <xf numFmtId="170" fontId="10" fillId="4" borderId="50" xfId="0" applyNumberFormat="1" applyFont="1" applyFill="1" applyBorder="1" applyAlignment="1">
      <alignment horizontal="center"/>
    </xf>
    <xf numFmtId="49" fontId="11" fillId="4" borderId="50" xfId="0" applyNumberFormat="1" applyFont="1" applyFill="1" applyBorder="1" applyAlignment="1">
      <alignment horizontal="center"/>
    </xf>
    <xf numFmtId="16" fontId="11" fillId="4" borderId="60" xfId="0" applyNumberFormat="1" applyFont="1" applyFill="1" applyBorder="1"/>
    <xf numFmtId="49" fontId="11" fillId="4" borderId="50" xfId="0" applyNumberFormat="1" applyFont="1" applyFill="1" applyBorder="1"/>
    <xf numFmtId="49" fontId="11" fillId="4" borderId="84" xfId="0" applyNumberFormat="1" applyFont="1" applyFill="1" applyBorder="1"/>
    <xf numFmtId="0" fontId="1" fillId="3" borderId="2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1" fillId="3" borderId="6" xfId="0" applyFont="1" applyFill="1" applyBorder="1"/>
    <xf numFmtId="0" fontId="1" fillId="3" borderId="2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right"/>
    </xf>
    <xf numFmtId="16" fontId="0" fillId="3" borderId="0" xfId="0" applyNumberFormat="1" applyFill="1"/>
    <xf numFmtId="15" fontId="6" fillId="3" borderId="0" xfId="0" applyNumberFormat="1" applyFont="1" applyFill="1"/>
    <xf numFmtId="0" fontId="4" fillId="3" borderId="2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4" fontId="6" fillId="3" borderId="2" xfId="0" applyNumberFormat="1" applyFont="1" applyFill="1" applyBorder="1" applyProtection="1">
      <protection locked="0"/>
    </xf>
    <xf numFmtId="0" fontId="0" fillId="3" borderId="0" xfId="0" applyFill="1" applyAlignment="1">
      <alignment horizontal="center" wrapText="1"/>
    </xf>
    <xf numFmtId="1" fontId="6" fillId="3" borderId="35" xfId="0" applyNumberFormat="1" applyFont="1" applyFill="1" applyBorder="1"/>
    <xf numFmtId="164" fontId="2" fillId="3" borderId="26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 applyProtection="1">
      <alignment horizontal="left" wrapText="1"/>
      <protection locked="0"/>
    </xf>
    <xf numFmtId="164" fontId="2" fillId="3" borderId="2" xfId="1" applyNumberFormat="1" applyFont="1" applyFill="1" applyBorder="1" applyAlignment="1" applyProtection="1">
      <alignment horizontal="left"/>
      <protection locked="0"/>
    </xf>
    <xf numFmtId="1" fontId="6" fillId="3" borderId="17" xfId="0" applyNumberFormat="1" applyFont="1" applyFill="1" applyBorder="1"/>
    <xf numFmtId="1" fontId="6" fillId="3" borderId="35" xfId="0" quotePrefix="1" applyNumberFormat="1" applyFont="1" applyFill="1" applyBorder="1"/>
    <xf numFmtId="0" fontId="6" fillId="3" borderId="2" xfId="0" applyFont="1" applyFill="1" applyBorder="1"/>
    <xf numFmtId="4" fontId="6" fillId="3" borderId="12" xfId="0" applyNumberFormat="1" applyFont="1" applyFill="1" applyBorder="1" applyProtection="1">
      <protection locked="0"/>
    </xf>
    <xf numFmtId="14" fontId="0" fillId="3" borderId="17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4" fontId="0" fillId="3" borderId="9" xfId="0" applyNumberFormat="1" applyFill="1" applyBorder="1"/>
    <xf numFmtId="14" fontId="0" fillId="3" borderId="0" xfId="0" applyNumberFormat="1" applyFill="1"/>
    <xf numFmtId="4" fontId="0" fillId="3" borderId="18" xfId="0" applyNumberFormat="1" applyFill="1" applyBorder="1"/>
    <xf numFmtId="4" fontId="1" fillId="3" borderId="34" xfId="0" applyNumberFormat="1" applyFont="1" applyFill="1" applyBorder="1"/>
    <xf numFmtId="1" fontId="1" fillId="3" borderId="36" xfId="0" applyNumberFormat="1" applyFont="1" applyFill="1" applyBorder="1"/>
    <xf numFmtId="1" fontId="1" fillId="3" borderId="37" xfId="0" applyNumberFormat="1" applyFont="1" applyFill="1" applyBorder="1"/>
    <xf numFmtId="0" fontId="0" fillId="3" borderId="3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42" xfId="0" applyFill="1" applyBorder="1"/>
    <xf numFmtId="4" fontId="0" fillId="3" borderId="0" xfId="0" applyNumberFormat="1" applyFill="1"/>
    <xf numFmtId="16" fontId="0" fillId="0" borderId="17" xfId="0" applyNumberFormat="1" applyBorder="1" applyProtection="1">
      <protection locked="0"/>
    </xf>
    <xf numFmtId="4" fontId="0" fillId="0" borderId="18" xfId="0" applyNumberFormat="1" applyBorder="1"/>
    <xf numFmtId="15" fontId="6" fillId="0" borderId="17" xfId="0" applyNumberFormat="1" applyFont="1" applyBorder="1" applyProtection="1">
      <protection locked="0"/>
    </xf>
    <xf numFmtId="0" fontId="6" fillId="0" borderId="17" xfId="0" applyFont="1" applyBorder="1" applyProtection="1">
      <protection locked="0"/>
    </xf>
    <xf numFmtId="164" fontId="2" fillId="0" borderId="2" xfId="1" applyNumberFormat="1" applyFont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0" fillId="0" borderId="0" xfId="0" applyProtection="1">
      <protection locked="0"/>
    </xf>
    <xf numFmtId="0" fontId="0" fillId="6" borderId="0" xfId="0" applyFill="1"/>
    <xf numFmtId="0" fontId="2" fillId="0" borderId="0" xfId="0" applyFont="1"/>
    <xf numFmtId="0" fontId="6" fillId="6" borderId="2" xfId="0" applyFont="1" applyFill="1" applyBorder="1" applyAlignment="1" applyProtection="1">
      <alignment horizontal="center"/>
      <protection locked="0"/>
    </xf>
    <xf numFmtId="4" fontId="0" fillId="6" borderId="2" xfId="0" applyNumberFormat="1" applyFill="1" applyBorder="1" applyProtection="1">
      <protection locked="0"/>
    </xf>
    <xf numFmtId="4" fontId="0" fillId="6" borderId="2" xfId="0" applyNumberFormat="1" applyFill="1" applyBorder="1"/>
    <xf numFmtId="4" fontId="6" fillId="6" borderId="2" xfId="0" applyNumberFormat="1" applyFont="1" applyFill="1" applyBorder="1"/>
    <xf numFmtId="1" fontId="6" fillId="6" borderId="2" xfId="0" applyNumberFormat="1" applyFont="1" applyFill="1" applyBorder="1"/>
    <xf numFmtId="164" fontId="2" fillId="6" borderId="2" xfId="2" applyNumberFormat="1" applyFont="1" applyFill="1" applyBorder="1" applyAlignment="1" applyProtection="1">
      <alignment horizontal="left"/>
      <protection locked="0"/>
    </xf>
    <xf numFmtId="164" fontId="2" fillId="6" borderId="2" xfId="2" applyNumberFormat="1" applyFont="1" applyFill="1" applyBorder="1" applyAlignment="1" applyProtection="1">
      <alignment horizontal="left" wrapText="1"/>
      <protection locked="0"/>
    </xf>
    <xf numFmtId="14" fontId="0" fillId="6" borderId="17" xfId="0" applyNumberFormat="1" applyFill="1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1" fillId="0" borderId="8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49" fontId="10" fillId="4" borderId="85" xfId="0" applyNumberFormat="1" applyFont="1" applyFill="1" applyBorder="1" applyAlignment="1">
      <alignment horizontal="center"/>
    </xf>
    <xf numFmtId="0" fontId="11" fillId="4" borderId="86" xfId="0" applyFont="1" applyFill="1" applyBorder="1"/>
    <xf numFmtId="49" fontId="10" fillId="4" borderId="69" xfId="0" applyNumberFormat="1" applyFont="1" applyFill="1" applyBorder="1" applyAlignment="1">
      <alignment horizontal="center"/>
    </xf>
    <xf numFmtId="0" fontId="11" fillId="4" borderId="71" xfId="0" applyFont="1" applyFill="1" applyBorder="1"/>
    <xf numFmtId="49" fontId="16" fillId="4" borderId="51" xfId="0" applyNumberFormat="1" applyFont="1" applyFill="1" applyBorder="1" applyAlignment="1">
      <alignment horizontal="center"/>
    </xf>
    <xf numFmtId="0" fontId="11" fillId="4" borderId="52" xfId="0" applyFont="1" applyFill="1" applyBorder="1"/>
    <xf numFmtId="0" fontId="11" fillId="4" borderId="53" xfId="0" applyFont="1" applyFill="1" applyBorder="1"/>
    <xf numFmtId="0" fontId="11" fillId="4" borderId="70" xfId="0" applyFont="1" applyFill="1" applyBorder="1"/>
    <xf numFmtId="0" fontId="10" fillId="4" borderId="76" xfId="0" applyFont="1" applyFill="1" applyBorder="1" applyAlignment="1">
      <alignment horizontal="center"/>
    </xf>
    <xf numFmtId="0" fontId="11" fillId="4" borderId="77" xfId="0" applyFont="1" applyFill="1" applyBorder="1"/>
    <xf numFmtId="0" fontId="11" fillId="4" borderId="78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1" fillId="3" borderId="89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_Redistribution and journal forms.xls" xfId="1" xr:uid="{00000000-0005-0000-0000-000003000000}"/>
    <cellStyle name="Normal_Redistribution and journal forms.xls 2" xfId="2" xr:uid="{00000000-0005-0000-0000-000004000000}"/>
  </cellStyles>
  <dxfs count="41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D151-A762-485D-A4EF-2E14E745EDCF}">
  <sheetPr>
    <tabColor rgb="FFFFFF00"/>
  </sheetPr>
  <dimension ref="A1:Z38"/>
  <sheetViews>
    <sheetView topLeftCell="A7" workbookViewId="0">
      <selection activeCell="E35" sqref="E35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5703125" customWidth="1"/>
    <col min="7" max="7" width="8.42578125" customWidth="1"/>
    <col min="8" max="8" width="9" customWidth="1"/>
    <col min="9" max="9" width="11.5703125" bestFit="1" customWidth="1"/>
    <col min="10" max="10" width="3" customWidth="1"/>
    <col min="11" max="11" width="29.5703125" customWidth="1"/>
    <col min="12" max="12" width="50.570312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81" t="s">
        <v>0</v>
      </c>
      <c r="B1" s="314" t="s">
        <v>1</v>
      </c>
      <c r="C1" s="315"/>
      <c r="D1" s="315"/>
      <c r="E1" s="316"/>
      <c r="F1" s="82"/>
      <c r="G1" s="82"/>
      <c r="H1" s="82"/>
      <c r="I1" s="82"/>
      <c r="J1" s="82"/>
      <c r="K1" s="82"/>
      <c r="L1" s="83"/>
      <c r="M1" s="83"/>
      <c r="N1" s="84"/>
    </row>
    <row r="2" spans="1:26" x14ac:dyDescent="0.2">
      <c r="A2" s="85"/>
      <c r="N2" s="86"/>
    </row>
    <row r="3" spans="1:26" ht="36.75" customHeight="1" x14ac:dyDescent="0.2">
      <c r="A3" s="87" t="s">
        <v>2</v>
      </c>
      <c r="B3" s="314" t="s">
        <v>220</v>
      </c>
      <c r="C3" s="315"/>
      <c r="D3" s="315"/>
      <c r="E3" s="316"/>
      <c r="F3" s="88"/>
      <c r="G3" s="88"/>
      <c r="H3" s="88"/>
      <c r="I3" s="88"/>
      <c r="J3" s="88"/>
      <c r="K3" s="88"/>
      <c r="N3" s="86"/>
    </row>
    <row r="4" spans="1:26" x14ac:dyDescent="0.2">
      <c r="A4" s="85"/>
      <c r="N4" s="86"/>
    </row>
    <row r="5" spans="1:26" ht="36" customHeight="1" x14ac:dyDescent="0.2">
      <c r="A5" s="89" t="s">
        <v>3</v>
      </c>
      <c r="B5" s="90" t="s">
        <v>4</v>
      </c>
      <c r="C5" s="137">
        <v>44542</v>
      </c>
      <c r="D5" s="90" t="s">
        <v>5</v>
      </c>
      <c r="E5" s="137">
        <v>44572</v>
      </c>
      <c r="F5" s="88"/>
      <c r="G5" s="91"/>
      <c r="H5" s="92"/>
      <c r="I5" s="92"/>
      <c r="J5" s="92"/>
      <c r="K5" s="92"/>
      <c r="N5" s="86"/>
    </row>
    <row r="6" spans="1:26" x14ac:dyDescent="0.2">
      <c r="A6" s="85"/>
      <c r="N6" s="86"/>
    </row>
    <row r="7" spans="1:26" x14ac:dyDescent="0.2">
      <c r="A7" s="85"/>
      <c r="N7" s="86"/>
    </row>
    <row r="8" spans="1:26" x14ac:dyDescent="0.2">
      <c r="A8" s="248" t="s">
        <v>6</v>
      </c>
      <c r="B8" s="93" t="s">
        <v>7</v>
      </c>
      <c r="C8" s="93" t="s">
        <v>8</v>
      </c>
      <c r="D8" s="93" t="s">
        <v>7</v>
      </c>
      <c r="E8" s="93" t="s">
        <v>9</v>
      </c>
      <c r="F8" s="93" t="s">
        <v>10</v>
      </c>
      <c r="G8" s="312" t="s">
        <v>11</v>
      </c>
      <c r="H8" s="317"/>
      <c r="I8" s="317"/>
      <c r="J8" s="313"/>
      <c r="K8" s="248" t="s">
        <v>12</v>
      </c>
      <c r="L8" s="93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318"/>
      <c r="H9" s="319"/>
      <c r="I9" s="319"/>
      <c r="J9" s="320"/>
      <c r="K9" s="96" t="s">
        <v>20</v>
      </c>
      <c r="L9" s="97" t="s">
        <v>21</v>
      </c>
      <c r="M9" s="98"/>
      <c r="N9" s="99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0" t="s">
        <v>23</v>
      </c>
      <c r="B10" s="101" t="s">
        <v>24</v>
      </c>
      <c r="C10" s="101" t="s">
        <v>25</v>
      </c>
      <c r="D10" s="101" t="s">
        <v>25</v>
      </c>
      <c r="E10" s="101" t="s">
        <v>25</v>
      </c>
      <c r="F10" s="101" t="s">
        <v>25</v>
      </c>
      <c r="G10" s="102" t="s">
        <v>26</v>
      </c>
      <c r="H10" s="102" t="s">
        <v>27</v>
      </c>
      <c r="I10" s="102" t="s">
        <v>28</v>
      </c>
      <c r="J10" s="102"/>
      <c r="K10" s="104" t="s">
        <v>29</v>
      </c>
      <c r="L10" s="105"/>
      <c r="M10" s="106"/>
      <c r="N10" s="107"/>
    </row>
    <row r="11" spans="1:26" ht="0.75" customHeight="1" x14ac:dyDescent="0.2">
      <c r="A11" s="108"/>
      <c r="B11" s="101"/>
      <c r="C11" s="101"/>
      <c r="D11" s="101"/>
      <c r="E11" s="101"/>
      <c r="F11" s="101"/>
      <c r="G11" s="102"/>
      <c r="H11" s="102"/>
      <c r="I11" s="102"/>
      <c r="J11" s="102"/>
      <c r="K11" s="102"/>
      <c r="L11" s="105"/>
      <c r="M11" s="106"/>
      <c r="N11" s="106"/>
    </row>
    <row r="12" spans="1:26" ht="20.100000000000001" customHeight="1" x14ac:dyDescent="0.25">
      <c r="A12" s="296">
        <v>44557</v>
      </c>
      <c r="B12" s="121" t="s">
        <v>39</v>
      </c>
      <c r="C12" s="122">
        <v>3.49</v>
      </c>
      <c r="D12" s="123">
        <v>0.57999999999999996</v>
      </c>
      <c r="E12" s="122"/>
      <c r="F12" s="140">
        <v>2.91</v>
      </c>
      <c r="G12" s="62">
        <v>140</v>
      </c>
      <c r="H12" s="62">
        <v>2001</v>
      </c>
      <c r="I12" s="62">
        <v>140</v>
      </c>
      <c r="J12" s="147"/>
      <c r="K12" s="147" t="s">
        <v>214</v>
      </c>
      <c r="L12" s="147" t="s">
        <v>215</v>
      </c>
      <c r="M12" s="116" t="s">
        <v>216</v>
      </c>
      <c r="N12" s="116" t="s">
        <v>217</v>
      </c>
      <c r="P12" t="b">
        <f t="shared" ref="P12:P31" si="0">OR(G12&lt;100,LEN(G12)=2)</f>
        <v>0</v>
      </c>
      <c r="Q12" t="b">
        <f t="shared" ref="Q12:Q31" si="1">OR(H12&lt;1000,LEN(H12)=3)</f>
        <v>0</v>
      </c>
      <c r="R12" t="b">
        <f t="shared" ref="R12:R31" si="2">IF(I12&lt;1000,TRUE)</f>
        <v>1</v>
      </c>
      <c r="S12" t="e">
        <f>OR(#REF!&lt;100000,LEN(#REF!)=5)</f>
        <v>#REF!</v>
      </c>
    </row>
    <row r="13" spans="1:26" ht="20.100000000000001" customHeight="1" x14ac:dyDescent="0.25">
      <c r="A13" s="296">
        <v>44546</v>
      </c>
      <c r="B13" s="111" t="s">
        <v>39</v>
      </c>
      <c r="C13" s="122">
        <v>35.96</v>
      </c>
      <c r="D13" s="123">
        <v>6</v>
      </c>
      <c r="E13" s="122"/>
      <c r="F13" s="140">
        <v>29.96</v>
      </c>
      <c r="G13" s="62">
        <v>140</v>
      </c>
      <c r="H13" s="62">
        <v>2001</v>
      </c>
      <c r="I13" s="62">
        <v>140</v>
      </c>
      <c r="J13" s="147"/>
      <c r="K13" s="147" t="s">
        <v>214</v>
      </c>
      <c r="L13" s="147" t="s">
        <v>218</v>
      </c>
      <c r="M13" s="116" t="s">
        <v>32</v>
      </c>
      <c r="N13" s="116" t="s">
        <v>219</v>
      </c>
      <c r="P13" t="b">
        <f t="shared" si="0"/>
        <v>0</v>
      </c>
      <c r="Q13" t="b">
        <f t="shared" si="1"/>
        <v>0</v>
      </c>
      <c r="R13" t="b">
        <f t="shared" si="2"/>
        <v>1</v>
      </c>
      <c r="S13" t="e">
        <f>OR(#REF!&lt;100000,LEN(#REF!)=5)</f>
        <v>#REF!</v>
      </c>
    </row>
    <row r="14" spans="1:26" ht="20.100000000000001" customHeight="1" x14ac:dyDescent="0.25">
      <c r="A14" s="297"/>
      <c r="B14" s="111"/>
      <c r="C14" s="122"/>
      <c r="D14" s="123" t="str">
        <f t="shared" ref="D14:D31" si="3">IF(B14="S",IF(ISBLANK(E14),ROUND(C14*0.2/1.2,2),E14),"")</f>
        <v/>
      </c>
      <c r="E14" s="122"/>
      <c r="F14" s="140" t="s">
        <v>102</v>
      </c>
      <c r="G14" s="62"/>
      <c r="H14" s="62"/>
      <c r="I14" s="62"/>
      <c r="J14" s="147" t="s">
        <v>39</v>
      </c>
      <c r="K14" s="147"/>
      <c r="L14" s="298"/>
      <c r="M14" s="116"/>
      <c r="N14" s="116" t="s">
        <v>102</v>
      </c>
      <c r="P14" t="b">
        <f t="shared" si="0"/>
        <v>1</v>
      </c>
      <c r="Q14" t="b">
        <f t="shared" si="1"/>
        <v>1</v>
      </c>
      <c r="R14" t="b">
        <f t="shared" si="2"/>
        <v>1</v>
      </c>
      <c r="S14" t="e">
        <f>OR(#REF!&lt;100000,LEN(#REF!)=5)</f>
        <v>#REF!</v>
      </c>
    </row>
    <row r="15" spans="1:26" ht="20.100000000000001" customHeight="1" x14ac:dyDescent="0.25">
      <c r="A15" s="297"/>
      <c r="B15" s="121"/>
      <c r="C15" s="122"/>
      <c r="D15" s="123" t="str">
        <f t="shared" si="3"/>
        <v/>
      </c>
      <c r="E15" s="122"/>
      <c r="F15" s="140" t="s">
        <v>102</v>
      </c>
      <c r="G15" s="62"/>
      <c r="H15" s="62"/>
      <c r="I15" s="62" t="s">
        <v>102</v>
      </c>
      <c r="J15" s="147" t="s">
        <v>39</v>
      </c>
      <c r="K15" s="147"/>
      <c r="L15" s="116"/>
      <c r="M15" s="116"/>
      <c r="N15" s="116" t="s">
        <v>102</v>
      </c>
      <c r="P15" t="b">
        <f t="shared" si="0"/>
        <v>1</v>
      </c>
      <c r="Q15" t="b">
        <f t="shared" si="1"/>
        <v>1</v>
      </c>
      <c r="R15" t="b">
        <f t="shared" si="2"/>
        <v>0</v>
      </c>
      <c r="S15" t="e">
        <f>OR(#REF!&lt;100000,LEN(#REF!)=5)</f>
        <v>#REF!</v>
      </c>
    </row>
    <row r="16" spans="1:26" ht="20.100000000000001" customHeight="1" x14ac:dyDescent="0.25">
      <c r="A16" s="297"/>
      <c r="B16" s="121"/>
      <c r="C16" s="122"/>
      <c r="D16" s="123" t="str">
        <f t="shared" si="3"/>
        <v/>
      </c>
      <c r="E16" s="122"/>
      <c r="F16" s="140" t="s">
        <v>102</v>
      </c>
      <c r="G16" s="62"/>
      <c r="H16" s="62"/>
      <c r="I16" s="62" t="s">
        <v>102</v>
      </c>
      <c r="J16" s="147" t="s">
        <v>39</v>
      </c>
      <c r="K16" s="147"/>
      <c r="L16" s="116"/>
      <c r="M16" s="116"/>
      <c r="N16" s="116" t="s">
        <v>102</v>
      </c>
      <c r="P16" t="b">
        <f t="shared" si="0"/>
        <v>1</v>
      </c>
      <c r="Q16" t="b">
        <f t="shared" si="1"/>
        <v>1</v>
      </c>
      <c r="R16" t="b">
        <f t="shared" si="2"/>
        <v>0</v>
      </c>
      <c r="S16" t="e">
        <f>OR(#REF!&lt;100000,LEN(#REF!)=5)</f>
        <v>#REF!</v>
      </c>
    </row>
    <row r="17" spans="1:19" ht="20.100000000000001" customHeight="1" x14ac:dyDescent="0.25">
      <c r="A17" s="250"/>
      <c r="B17" s="121"/>
      <c r="C17" s="122"/>
      <c r="D17" s="123" t="str">
        <f t="shared" si="3"/>
        <v/>
      </c>
      <c r="E17" s="122"/>
      <c r="F17" s="140" t="s">
        <v>102</v>
      </c>
      <c r="G17" s="62" t="s">
        <v>102</v>
      </c>
      <c r="H17" s="62" t="s">
        <v>102</v>
      </c>
      <c r="I17" s="62" t="s">
        <v>102</v>
      </c>
      <c r="J17" s="147" t="s">
        <v>39</v>
      </c>
      <c r="K17" s="147"/>
      <c r="L17" s="116" t="s">
        <v>102</v>
      </c>
      <c r="M17" s="116"/>
      <c r="N17" s="116" t="s">
        <v>102</v>
      </c>
      <c r="P17" t="b">
        <f t="shared" si="0"/>
        <v>0</v>
      </c>
      <c r="Q17" t="b">
        <f t="shared" si="1"/>
        <v>0</v>
      </c>
      <c r="R17" t="b">
        <f t="shared" si="2"/>
        <v>0</v>
      </c>
      <c r="S17" t="e">
        <f>OR(#REF!&lt;100000,LEN(#REF!)=5)</f>
        <v>#REF!</v>
      </c>
    </row>
    <row r="18" spans="1:19" ht="20.100000000000001" customHeight="1" x14ac:dyDescent="0.25">
      <c r="A18" s="250"/>
      <c r="B18" s="121"/>
      <c r="C18" s="122"/>
      <c r="D18" s="123" t="str">
        <f t="shared" si="3"/>
        <v/>
      </c>
      <c r="E18" s="122"/>
      <c r="F18" s="140" t="s">
        <v>102</v>
      </c>
      <c r="G18" s="62" t="s">
        <v>102</v>
      </c>
      <c r="H18" s="62" t="s">
        <v>102</v>
      </c>
      <c r="I18" s="62" t="s">
        <v>102</v>
      </c>
      <c r="J18" s="147" t="s">
        <v>39</v>
      </c>
      <c r="K18" s="299"/>
      <c r="L18" s="116" t="s">
        <v>102</v>
      </c>
      <c r="M18" s="300"/>
      <c r="N18" s="116" t="s">
        <v>102</v>
      </c>
      <c r="P18" t="b">
        <f t="shared" si="0"/>
        <v>0</v>
      </c>
      <c r="Q18" t="b">
        <f t="shared" si="1"/>
        <v>0</v>
      </c>
      <c r="R18" t="b">
        <f t="shared" si="2"/>
        <v>0</v>
      </c>
      <c r="S18" t="e">
        <f>OR(#REF!&lt;100000,LEN(#REF!)=5)</f>
        <v>#REF!</v>
      </c>
    </row>
    <row r="19" spans="1:19" ht="20.100000000000001" customHeight="1" x14ac:dyDescent="0.25">
      <c r="A19" s="250"/>
      <c r="B19" s="121"/>
      <c r="C19" s="122"/>
      <c r="D19" s="123" t="str">
        <f t="shared" si="3"/>
        <v/>
      </c>
      <c r="E19" s="122"/>
      <c r="F19" s="140"/>
      <c r="G19" s="62"/>
      <c r="H19" s="62"/>
      <c r="I19" s="62"/>
      <c r="J19" s="147" t="s">
        <v>39</v>
      </c>
      <c r="K19" s="147"/>
      <c r="L19" s="116"/>
      <c r="M19" s="116"/>
      <c r="N19" s="116"/>
      <c r="P19" t="b">
        <f t="shared" si="0"/>
        <v>1</v>
      </c>
      <c r="Q19" t="b">
        <f t="shared" si="1"/>
        <v>1</v>
      </c>
      <c r="R19" t="b">
        <f t="shared" si="2"/>
        <v>1</v>
      </c>
      <c r="S19" t="e">
        <f>OR(#REF!&lt;100000,LEN(#REF!)=5)</f>
        <v>#REF!</v>
      </c>
    </row>
    <row r="20" spans="1:19" ht="20.100000000000001" customHeight="1" x14ac:dyDescent="0.25">
      <c r="A20" s="250"/>
      <c r="B20" s="121"/>
      <c r="C20" s="122"/>
      <c r="D20" s="123" t="str">
        <f t="shared" si="3"/>
        <v/>
      </c>
      <c r="E20" s="122"/>
      <c r="F20" s="140" t="s">
        <v>102</v>
      </c>
      <c r="G20" s="62"/>
      <c r="H20" s="62" t="s">
        <v>102</v>
      </c>
      <c r="I20" s="62" t="s">
        <v>102</v>
      </c>
      <c r="J20" s="147" t="s">
        <v>39</v>
      </c>
      <c r="K20" s="147"/>
      <c r="L20" s="116"/>
      <c r="M20" s="116"/>
      <c r="N20" s="116"/>
      <c r="P20" t="b">
        <f t="shared" si="0"/>
        <v>1</v>
      </c>
      <c r="Q20" t="b">
        <f t="shared" si="1"/>
        <v>0</v>
      </c>
      <c r="R20" t="b">
        <f t="shared" si="2"/>
        <v>0</v>
      </c>
      <c r="S20" t="e">
        <f>OR(#REF!&lt;100000,LEN(#REF!)=5)</f>
        <v>#REF!</v>
      </c>
    </row>
    <row r="21" spans="1:19" ht="20.100000000000001" customHeight="1" x14ac:dyDescent="0.25">
      <c r="A21" s="250"/>
      <c r="B21" s="121"/>
      <c r="C21" s="122"/>
      <c r="D21" s="123" t="str">
        <f t="shared" si="3"/>
        <v/>
      </c>
      <c r="E21" s="122"/>
      <c r="F21" s="140" t="s">
        <v>102</v>
      </c>
      <c r="G21" s="62" t="s">
        <v>102</v>
      </c>
      <c r="H21" s="62" t="s">
        <v>102</v>
      </c>
      <c r="I21" s="62" t="s">
        <v>102</v>
      </c>
      <c r="J21" s="147" t="s">
        <v>39</v>
      </c>
      <c r="K21" s="147"/>
      <c r="L21" s="116"/>
      <c r="M21" s="116"/>
      <c r="N21" s="116"/>
      <c r="P21" t="b">
        <f t="shared" si="0"/>
        <v>0</v>
      </c>
      <c r="Q21" t="b">
        <f t="shared" si="1"/>
        <v>0</v>
      </c>
      <c r="R21" t="b">
        <f t="shared" si="2"/>
        <v>0</v>
      </c>
      <c r="S21" t="e">
        <f>OR(#REF!&lt;100000,LEN(#REF!)=5)</f>
        <v>#REF!</v>
      </c>
    </row>
    <row r="22" spans="1:19" ht="20.100000000000001" customHeight="1" x14ac:dyDescent="0.25">
      <c r="A22" s="250"/>
      <c r="B22" s="121"/>
      <c r="C22" s="122"/>
      <c r="D22" s="123" t="str">
        <f t="shared" si="3"/>
        <v/>
      </c>
      <c r="E22" s="122"/>
      <c r="F22" s="140" t="s">
        <v>102</v>
      </c>
      <c r="G22" s="62" t="s">
        <v>102</v>
      </c>
      <c r="H22" s="62" t="s">
        <v>102</v>
      </c>
      <c r="I22" s="62" t="s">
        <v>102</v>
      </c>
      <c r="J22" s="147" t="s">
        <v>39</v>
      </c>
      <c r="K22" s="147"/>
      <c r="L22" s="116"/>
      <c r="M22" s="116"/>
      <c r="N22" s="116"/>
      <c r="P22" t="b">
        <f t="shared" si="0"/>
        <v>0</v>
      </c>
      <c r="Q22" t="b">
        <f t="shared" si="1"/>
        <v>0</v>
      </c>
      <c r="R22" t="b">
        <f t="shared" si="2"/>
        <v>0</v>
      </c>
      <c r="S22" t="e">
        <f>OR(#REF!&lt;100000,LEN(#REF!)=5)</f>
        <v>#REF!</v>
      </c>
    </row>
    <row r="23" spans="1:19" ht="20.100000000000001" customHeight="1" x14ac:dyDescent="0.25">
      <c r="A23" s="250"/>
      <c r="B23" s="121"/>
      <c r="C23" s="122"/>
      <c r="D23" s="123" t="str">
        <f t="shared" si="3"/>
        <v/>
      </c>
      <c r="E23" s="122"/>
      <c r="F23" s="140" t="s">
        <v>102</v>
      </c>
      <c r="G23" s="62" t="s">
        <v>102</v>
      </c>
      <c r="H23" s="62" t="s">
        <v>102</v>
      </c>
      <c r="I23" s="62" t="s">
        <v>102</v>
      </c>
      <c r="J23" s="147" t="s">
        <v>39</v>
      </c>
      <c r="K23" s="147"/>
      <c r="L23" s="116"/>
      <c r="M23" s="116"/>
      <c r="N23" s="116"/>
      <c r="P23" t="b">
        <f t="shared" si="0"/>
        <v>0</v>
      </c>
      <c r="Q23" t="b">
        <f t="shared" si="1"/>
        <v>0</v>
      </c>
      <c r="R23" t="b">
        <f t="shared" si="2"/>
        <v>0</v>
      </c>
      <c r="S23" t="e">
        <f>OR(#REF!&lt;100000,LEN(#REF!)=5)</f>
        <v>#REF!</v>
      </c>
    </row>
    <row r="24" spans="1:19" ht="20.100000000000001" customHeight="1" x14ac:dyDescent="0.25">
      <c r="A24" s="250"/>
      <c r="B24" s="121"/>
      <c r="C24" s="122"/>
      <c r="D24" s="123" t="str">
        <f t="shared" si="3"/>
        <v/>
      </c>
      <c r="E24" s="122"/>
      <c r="F24" s="140" t="s">
        <v>102</v>
      </c>
      <c r="G24" s="62" t="s">
        <v>102</v>
      </c>
      <c r="H24" s="62" t="s">
        <v>102</v>
      </c>
      <c r="I24" s="62" t="s">
        <v>102</v>
      </c>
      <c r="J24" s="147" t="s">
        <v>39</v>
      </c>
      <c r="K24" s="147"/>
      <c r="L24" s="116"/>
      <c r="M24" s="116"/>
      <c r="N24" s="116"/>
      <c r="P24" t="b">
        <f t="shared" si="0"/>
        <v>0</v>
      </c>
      <c r="Q24" t="b">
        <f t="shared" si="1"/>
        <v>0</v>
      </c>
      <c r="R24" t="b">
        <f t="shared" si="2"/>
        <v>0</v>
      </c>
      <c r="S24" t="e">
        <f>OR(#REF!&lt;100000,LEN(#REF!)=5)</f>
        <v>#REF!</v>
      </c>
    </row>
    <row r="25" spans="1:19" ht="20.100000000000001" customHeight="1" x14ac:dyDescent="0.25">
      <c r="A25" s="250"/>
      <c r="B25" s="121"/>
      <c r="C25" s="122"/>
      <c r="D25" s="123" t="str">
        <f t="shared" si="3"/>
        <v/>
      </c>
      <c r="E25" s="122"/>
      <c r="F25" s="140" t="s">
        <v>102</v>
      </c>
      <c r="G25" s="62" t="s">
        <v>102</v>
      </c>
      <c r="H25" s="62" t="s">
        <v>102</v>
      </c>
      <c r="I25" s="62" t="s">
        <v>102</v>
      </c>
      <c r="J25" s="147" t="s">
        <v>39</v>
      </c>
      <c r="K25" s="147"/>
      <c r="L25" s="116"/>
      <c r="M25" s="116"/>
      <c r="N25" s="116"/>
      <c r="P25" t="b">
        <f t="shared" si="0"/>
        <v>0</v>
      </c>
      <c r="Q25" t="b">
        <f t="shared" si="1"/>
        <v>0</v>
      </c>
      <c r="R25" t="b">
        <f t="shared" si="2"/>
        <v>0</v>
      </c>
      <c r="S25" t="e">
        <f>OR(#REF!&lt;100000,LEN(#REF!)=5)</f>
        <v>#REF!</v>
      </c>
    </row>
    <row r="26" spans="1:19" ht="20.100000000000001" customHeight="1" x14ac:dyDescent="0.25">
      <c r="A26" s="250"/>
      <c r="B26" s="121"/>
      <c r="C26" s="122"/>
      <c r="D26" s="123" t="str">
        <f t="shared" si="3"/>
        <v/>
      </c>
      <c r="E26" s="122"/>
      <c r="F26" s="140" t="s">
        <v>102</v>
      </c>
      <c r="G26" s="62" t="s">
        <v>102</v>
      </c>
      <c r="H26" s="62" t="s">
        <v>102</v>
      </c>
      <c r="I26" s="62" t="s">
        <v>102</v>
      </c>
      <c r="J26" s="147" t="s">
        <v>39</v>
      </c>
      <c r="K26" s="147"/>
      <c r="L26" s="116"/>
      <c r="M26" s="116"/>
      <c r="N26" s="116"/>
      <c r="P26" t="b">
        <f t="shared" si="0"/>
        <v>0</v>
      </c>
      <c r="Q26" t="b">
        <f t="shared" si="1"/>
        <v>0</v>
      </c>
      <c r="R26" t="b">
        <f t="shared" si="2"/>
        <v>0</v>
      </c>
      <c r="S26" t="e">
        <f>OR(#REF!&lt;100000,LEN(#REF!)=5)</f>
        <v>#REF!</v>
      </c>
    </row>
    <row r="27" spans="1:19" ht="20.100000000000001" customHeight="1" x14ac:dyDescent="0.25">
      <c r="A27" s="250"/>
      <c r="B27" s="121"/>
      <c r="C27" s="122"/>
      <c r="D27" s="123" t="str">
        <f t="shared" si="3"/>
        <v/>
      </c>
      <c r="E27" s="122"/>
      <c r="F27" s="140" t="s">
        <v>102</v>
      </c>
      <c r="G27" s="62" t="s">
        <v>102</v>
      </c>
      <c r="H27" s="62" t="s">
        <v>102</v>
      </c>
      <c r="I27" s="62" t="s">
        <v>102</v>
      </c>
      <c r="J27" s="147" t="s">
        <v>39</v>
      </c>
      <c r="K27" s="147"/>
      <c r="L27" s="116"/>
      <c r="M27" s="116"/>
      <c r="N27" s="116"/>
      <c r="P27" t="b">
        <f t="shared" si="0"/>
        <v>0</v>
      </c>
      <c r="Q27" t="b">
        <f t="shared" si="1"/>
        <v>0</v>
      </c>
      <c r="R27" t="b">
        <f t="shared" si="2"/>
        <v>0</v>
      </c>
      <c r="S27" t="e">
        <f>OR(#REF!&lt;100000,LEN(#REF!)=5)</f>
        <v>#REF!</v>
      </c>
    </row>
    <row r="28" spans="1:19" ht="20.100000000000001" customHeight="1" x14ac:dyDescent="0.25">
      <c r="A28" s="250"/>
      <c r="B28" s="121"/>
      <c r="C28" s="122"/>
      <c r="D28" s="123" t="str">
        <f t="shared" si="3"/>
        <v/>
      </c>
      <c r="E28" s="122"/>
      <c r="F28" s="140" t="s">
        <v>102</v>
      </c>
      <c r="G28" s="62" t="s">
        <v>102</v>
      </c>
      <c r="H28" s="62" t="s">
        <v>102</v>
      </c>
      <c r="I28" s="62" t="s">
        <v>102</v>
      </c>
      <c r="J28" s="147" t="s">
        <v>39</v>
      </c>
      <c r="K28" s="147"/>
      <c r="L28" s="116"/>
      <c r="M28" s="116"/>
      <c r="N28" s="116"/>
      <c r="P28" t="b">
        <f t="shared" si="0"/>
        <v>0</v>
      </c>
      <c r="Q28" t="b">
        <f t="shared" si="1"/>
        <v>0</v>
      </c>
      <c r="R28" t="b">
        <f t="shared" si="2"/>
        <v>0</v>
      </c>
      <c r="S28" t="e">
        <f>OR(#REF!&lt;100000,LEN(#REF!)=5)</f>
        <v>#REF!</v>
      </c>
    </row>
    <row r="29" spans="1:19" ht="20.100000000000001" customHeight="1" x14ac:dyDescent="0.25">
      <c r="A29" s="250"/>
      <c r="B29" s="121"/>
      <c r="C29" s="122"/>
      <c r="D29" s="123" t="str">
        <f t="shared" si="3"/>
        <v/>
      </c>
      <c r="E29" s="122"/>
      <c r="F29" s="140" t="s">
        <v>102</v>
      </c>
      <c r="G29" s="62" t="s">
        <v>102</v>
      </c>
      <c r="H29" s="62" t="s">
        <v>102</v>
      </c>
      <c r="I29" s="62" t="s">
        <v>102</v>
      </c>
      <c r="J29" s="147" t="s">
        <v>39</v>
      </c>
      <c r="K29" s="147"/>
      <c r="L29" s="116"/>
      <c r="M29" s="116"/>
      <c r="N29" s="116"/>
      <c r="P29" t="b">
        <f t="shared" si="0"/>
        <v>0</v>
      </c>
      <c r="Q29" t="b">
        <f t="shared" si="1"/>
        <v>0</v>
      </c>
      <c r="R29" t="b">
        <f t="shared" si="2"/>
        <v>0</v>
      </c>
      <c r="S29" t="e">
        <f>OR(#REF!&lt;100000,LEN(#REF!)=5)</f>
        <v>#REF!</v>
      </c>
    </row>
    <row r="30" spans="1:19" ht="20.100000000000001" customHeight="1" x14ac:dyDescent="0.25">
      <c r="A30" s="250"/>
      <c r="B30" s="121"/>
      <c r="C30" s="122"/>
      <c r="D30" s="123" t="str">
        <f t="shared" si="3"/>
        <v/>
      </c>
      <c r="E30" s="122"/>
      <c r="F30" s="140" t="s">
        <v>102</v>
      </c>
      <c r="G30" s="62" t="s">
        <v>102</v>
      </c>
      <c r="H30" s="62" t="s">
        <v>102</v>
      </c>
      <c r="I30" s="62" t="s">
        <v>102</v>
      </c>
      <c r="J30" s="147" t="s">
        <v>39</v>
      </c>
      <c r="K30" s="147"/>
      <c r="L30" s="116"/>
      <c r="M30" s="116"/>
      <c r="N30" s="116"/>
      <c r="P30" t="b">
        <f t="shared" si="0"/>
        <v>0</v>
      </c>
      <c r="Q30" t="b">
        <f t="shared" si="1"/>
        <v>0</v>
      </c>
      <c r="R30" t="b">
        <f t="shared" si="2"/>
        <v>0</v>
      </c>
      <c r="S30" t="e">
        <f>OR(#REF!&lt;100000,LEN(#REF!)=5)</f>
        <v>#REF!</v>
      </c>
    </row>
    <row r="31" spans="1:19" ht="20.100000000000001" customHeight="1" thickBot="1" x14ac:dyDescent="0.3">
      <c r="A31" s="250"/>
      <c r="B31" s="121"/>
      <c r="C31" s="122"/>
      <c r="D31" s="295" t="str">
        <f t="shared" si="3"/>
        <v/>
      </c>
      <c r="E31" s="122"/>
      <c r="F31" s="140" t="s">
        <v>102</v>
      </c>
      <c r="G31" s="62" t="s">
        <v>102</v>
      </c>
      <c r="H31" s="62" t="s">
        <v>102</v>
      </c>
      <c r="I31" s="62" t="s">
        <v>102</v>
      </c>
      <c r="J31" s="147" t="s">
        <v>39</v>
      </c>
      <c r="K31" s="147"/>
      <c r="L31" s="116"/>
      <c r="M31" s="116"/>
      <c r="N31" s="116"/>
      <c r="P31" t="b">
        <f t="shared" si="0"/>
        <v>0</v>
      </c>
      <c r="Q31" t="b">
        <f t="shared" si="1"/>
        <v>0</v>
      </c>
      <c r="R31" t="b">
        <f t="shared" si="2"/>
        <v>0</v>
      </c>
      <c r="S31" t="e">
        <f>OR(#REF!&lt;100000,LEN(#REF!)=5)</f>
        <v>#REF!</v>
      </c>
    </row>
    <row r="32" spans="1:19" ht="20.100000000000001" customHeight="1" thickBot="1" x14ac:dyDescent="0.25">
      <c r="A32" s="321" t="s">
        <v>34</v>
      </c>
      <c r="B32" s="322"/>
      <c r="C32" s="125">
        <f>SUM(C12:C31)</f>
        <v>39.450000000000003</v>
      </c>
      <c r="D32" s="125">
        <f>SUM(D12:D31)</f>
        <v>6.58</v>
      </c>
      <c r="E32" s="125"/>
      <c r="F32" s="125">
        <f>SUM(F12:F31)</f>
        <v>32.870000000000005</v>
      </c>
      <c r="G32" s="128"/>
      <c r="H32" s="128"/>
      <c r="I32" s="128"/>
      <c r="J32" s="149"/>
      <c r="K32" s="149"/>
      <c r="L32" s="131"/>
      <c r="M32" s="132"/>
      <c r="N32" s="133"/>
    </row>
    <row r="34" spans="2:5" x14ac:dyDescent="0.2">
      <c r="B34" s="312" t="s">
        <v>35</v>
      </c>
      <c r="C34" s="313"/>
    </row>
    <row r="35" spans="2:5" x14ac:dyDescent="0.2">
      <c r="B35" s="134" t="s">
        <v>36</v>
      </c>
      <c r="C35" s="135" t="s">
        <v>37</v>
      </c>
      <c r="E35" s="56"/>
    </row>
    <row r="36" spans="2:5" x14ac:dyDescent="0.2">
      <c r="B36" s="134" t="s">
        <v>31</v>
      </c>
      <c r="C36" s="135" t="s">
        <v>38</v>
      </c>
    </row>
    <row r="37" spans="2:5" x14ac:dyDescent="0.2">
      <c r="B37" s="134" t="s">
        <v>39</v>
      </c>
      <c r="C37" s="135" t="s">
        <v>40</v>
      </c>
    </row>
    <row r="38" spans="2:5" x14ac:dyDescent="0.2">
      <c r="B38" s="106" t="s">
        <v>33</v>
      </c>
      <c r="C38" s="136" t="s">
        <v>41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8" stopIfTrue="1">
      <formula>AND(SUM($P12:$T12)&gt;0,NOT(ISBLANK(J12)))</formula>
    </cfRule>
    <cfRule type="expression" dxfId="415" priority="9" stopIfTrue="1">
      <formula>SUM($P12:$T12)&gt;0</formula>
    </cfRule>
  </conditionalFormatting>
  <conditionalFormatting sqref="E5 C12:C31 C5 B1:E1 B3:E3">
    <cfRule type="expression" dxfId="414" priority="10" stopIfTrue="1">
      <formula>ISBLANK(B1)</formula>
    </cfRule>
  </conditionalFormatting>
  <conditionalFormatting sqref="M12:N12 L14:N17 L19:N31">
    <cfRule type="expression" dxfId="413" priority="11" stopIfTrue="1">
      <formula>AND(NOT(ISBLANK($C12)),ISBLANK(L12))</formula>
    </cfRule>
  </conditionalFormatting>
  <conditionalFormatting sqref="B12:B31">
    <cfRule type="expression" dxfId="412" priority="12" stopIfTrue="1">
      <formula>AND(NOT(ISBLANK(C12)),ISBLANK(B12))</formula>
    </cfRule>
  </conditionalFormatting>
  <conditionalFormatting sqref="A12:A31">
    <cfRule type="expression" dxfId="411" priority="13" stopIfTrue="1">
      <formula>AND(NOT(ISBLANK(C12)),ISBLANK(A12))</formula>
    </cfRule>
  </conditionalFormatting>
  <conditionalFormatting sqref="E12:E31">
    <cfRule type="expression" dxfId="410" priority="14" stopIfTrue="1">
      <formula>AND(NOT(ISBLANK(C12)),ISBLANK(E12),B12="S")</formula>
    </cfRule>
  </conditionalFormatting>
  <conditionalFormatting sqref="N13">
    <cfRule type="expression" dxfId="409" priority="15" stopIfTrue="1">
      <formula>AND(NOT(ISBLANK($C18)),ISBLANK(N13))</formula>
    </cfRule>
  </conditionalFormatting>
  <conditionalFormatting sqref="N18">
    <cfRule type="expression" dxfId="408" priority="7" stopIfTrue="1">
      <formula>AND(NOT(ISBLANK($C18)),ISBLANK(N18))</formula>
    </cfRule>
  </conditionalFormatting>
  <conditionalFormatting sqref="L18">
    <cfRule type="expression" dxfId="407" priority="6" stopIfTrue="1">
      <formula>AND(NOT(ISBLANK($C18)),ISBLANK(L18))</formula>
    </cfRule>
  </conditionalFormatting>
  <conditionalFormatting sqref="L12">
    <cfRule type="expression" priority="4" stopIfTrue="1">
      <formula>AND(SUM($P12:$T12)&gt;0,NOT(ISBLANK(L12)))</formula>
    </cfRule>
    <cfRule type="expression" dxfId="406" priority="5" stopIfTrue="1">
      <formula>SUM($P12:$T12)&gt;0</formula>
    </cfRule>
  </conditionalFormatting>
  <conditionalFormatting sqref="L13">
    <cfRule type="expression" priority="2" stopIfTrue="1">
      <formula>AND(SUM($P13:$T13)&gt;0,NOT(ISBLANK(L13)))</formula>
    </cfRule>
    <cfRule type="expression" dxfId="405" priority="3" stopIfTrue="1">
      <formula>SUM($P13:$T13)&gt;0</formula>
    </cfRule>
  </conditionalFormatting>
  <conditionalFormatting sqref="M13">
    <cfRule type="expression" dxfId="404" priority="1" stopIfTrue="1">
      <formula>AND(NOT(ISBLANK($C13)),ISBLANK(M13))</formula>
    </cfRule>
  </conditionalFormatting>
  <dataValidations count="4">
    <dataValidation type="list" allowBlank="1" showInputMessage="1" showErrorMessage="1" sqref="B1:E1" xr:uid="{6E6A348A-3ECB-43D9-90B8-893EFF6CF651}">
      <formula1>"BARCLAYCARD,CORPORATE CARD"</formula1>
    </dataValidation>
    <dataValidation type="date" allowBlank="1" showInputMessage="1" showErrorMessage="1" sqref="E5" xr:uid="{23680F04-BFD3-4D8B-A1ED-82176531F37E}">
      <formula1>C5+1</formula1>
      <formula2>NOW()</formula2>
    </dataValidation>
    <dataValidation type="date" allowBlank="1" showInputMessage="1" showErrorMessage="1" sqref="C5" xr:uid="{1C902900-A24D-49F2-B637-5544D0781DA9}">
      <formula1>NOW()-120</formula1>
      <formula2>NOW()</formula2>
    </dataValidation>
    <dataValidation type="list" allowBlank="1" showInputMessage="1" showErrorMessage="1" sqref="B12:B31" xr:uid="{FDFE66CF-3527-4B44-9A92-42455CBCCBEE}">
      <formula1>$B$35:$B$38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30"/>
  <sheetViews>
    <sheetView zoomScale="90" workbookViewId="0">
      <selection activeCell="E6" sqref="E6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81" t="s">
        <v>0</v>
      </c>
      <c r="B1" s="314" t="s">
        <v>115</v>
      </c>
      <c r="C1" s="315"/>
      <c r="D1" s="315"/>
      <c r="E1" s="316"/>
      <c r="F1" s="82"/>
      <c r="G1" s="82"/>
      <c r="H1" s="82"/>
      <c r="I1" s="82"/>
      <c r="J1" s="82"/>
      <c r="K1" s="82"/>
      <c r="L1" s="83"/>
      <c r="M1" s="83"/>
      <c r="N1" s="84"/>
    </row>
    <row r="2" spans="1:26" x14ac:dyDescent="0.2">
      <c r="A2" s="85"/>
      <c r="N2" s="86"/>
    </row>
    <row r="3" spans="1:26" ht="36.75" customHeight="1" x14ac:dyDescent="0.2">
      <c r="A3" s="87" t="s">
        <v>2</v>
      </c>
      <c r="B3" s="314" t="s">
        <v>160</v>
      </c>
      <c r="C3" s="315"/>
      <c r="D3" s="315"/>
      <c r="E3" s="316"/>
      <c r="F3" s="88"/>
      <c r="G3" s="88"/>
      <c r="H3" s="88"/>
      <c r="I3" s="88"/>
      <c r="J3" s="88"/>
      <c r="K3" s="88"/>
      <c r="N3" s="86"/>
    </row>
    <row r="4" spans="1:26" x14ac:dyDescent="0.2">
      <c r="A4" s="85"/>
      <c r="N4" s="86"/>
    </row>
    <row r="5" spans="1:26" ht="36" customHeight="1" x14ac:dyDescent="0.2">
      <c r="A5" s="89" t="s">
        <v>3</v>
      </c>
      <c r="B5" s="90" t="s">
        <v>4</v>
      </c>
      <c r="C5" s="137">
        <v>44542</v>
      </c>
      <c r="D5" s="90" t="s">
        <v>5</v>
      </c>
      <c r="E5" s="138">
        <v>44572</v>
      </c>
      <c r="F5" s="88"/>
      <c r="G5" s="91"/>
      <c r="H5" s="92"/>
      <c r="I5" s="92"/>
      <c r="J5" s="92"/>
      <c r="K5" s="92"/>
      <c r="N5" s="86"/>
    </row>
    <row r="6" spans="1:26" x14ac:dyDescent="0.2">
      <c r="A6" s="85"/>
      <c r="N6" s="86"/>
    </row>
    <row r="7" spans="1:26" x14ac:dyDescent="0.2">
      <c r="A7" s="85"/>
      <c r="N7" s="86"/>
    </row>
    <row r="8" spans="1:26" x14ac:dyDescent="0.2">
      <c r="A8" s="248" t="s">
        <v>6</v>
      </c>
      <c r="B8" s="93" t="s">
        <v>7</v>
      </c>
      <c r="C8" s="93" t="s">
        <v>8</v>
      </c>
      <c r="D8" s="93" t="s">
        <v>7</v>
      </c>
      <c r="E8" s="93" t="s">
        <v>9</v>
      </c>
      <c r="F8" s="93" t="s">
        <v>10</v>
      </c>
      <c r="G8" s="312" t="s">
        <v>11</v>
      </c>
      <c r="H8" s="317"/>
      <c r="I8" s="317"/>
      <c r="J8" s="313"/>
      <c r="K8" s="248" t="s">
        <v>12</v>
      </c>
      <c r="L8" s="93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318"/>
      <c r="H9" s="319"/>
      <c r="I9" s="319"/>
      <c r="J9" s="320"/>
      <c r="K9" s="96" t="s">
        <v>20</v>
      </c>
      <c r="L9" s="97" t="s">
        <v>21</v>
      </c>
      <c r="M9" s="98"/>
      <c r="N9" s="99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0" t="s">
        <v>23</v>
      </c>
      <c r="B10" s="101" t="s">
        <v>24</v>
      </c>
      <c r="C10" s="101" t="s">
        <v>25</v>
      </c>
      <c r="D10" s="101" t="s">
        <v>25</v>
      </c>
      <c r="E10" s="101" t="s">
        <v>25</v>
      </c>
      <c r="F10" s="101" t="s">
        <v>25</v>
      </c>
      <c r="G10" s="139" t="s">
        <v>26</v>
      </c>
      <c r="H10" s="139" t="s">
        <v>27</v>
      </c>
      <c r="I10" s="139" t="s">
        <v>28</v>
      </c>
      <c r="J10" s="139"/>
      <c r="K10" s="104" t="s">
        <v>29</v>
      </c>
      <c r="L10" s="105"/>
      <c r="M10" s="106"/>
      <c r="N10" s="107"/>
    </row>
    <row r="11" spans="1:26" ht="0.75" customHeight="1" x14ac:dyDescent="0.2">
      <c r="A11" s="108"/>
      <c r="B11" s="101"/>
      <c r="C11" s="101"/>
      <c r="D11" s="101"/>
      <c r="E11" s="101"/>
      <c r="F11" s="101"/>
      <c r="G11" s="139"/>
      <c r="H11" s="139"/>
      <c r="I11" s="139"/>
      <c r="J11" s="139"/>
      <c r="K11" s="139"/>
      <c r="L11" s="105"/>
      <c r="M11" s="106"/>
      <c r="N11" s="106"/>
    </row>
    <row r="12" spans="1:26" ht="20.100000000000001" customHeight="1" x14ac:dyDescent="0.25">
      <c r="A12" s="110">
        <v>44545</v>
      </c>
      <c r="B12" s="111" t="s">
        <v>31</v>
      </c>
      <c r="C12" s="122">
        <v>131.94</v>
      </c>
      <c r="D12" s="123"/>
      <c r="E12" s="59"/>
      <c r="F12" s="140">
        <f t="shared" ref="F12:F19" si="0">C12</f>
        <v>131.94</v>
      </c>
      <c r="G12" s="62">
        <v>376</v>
      </c>
      <c r="H12" s="62">
        <v>4020</v>
      </c>
      <c r="I12" s="62"/>
      <c r="J12" s="141"/>
      <c r="K12" s="141" t="s">
        <v>144</v>
      </c>
      <c r="L12" s="142" t="s">
        <v>145</v>
      </c>
      <c r="M12" s="143" t="s">
        <v>99</v>
      </c>
      <c r="N12" s="143" t="s">
        <v>146</v>
      </c>
      <c r="P12" t="b">
        <f t="shared" ref="P12:P19" si="1">OR(G12&lt;100,LEN(G12)=2)</f>
        <v>0</v>
      </c>
      <c r="Q12" t="b">
        <f t="shared" ref="Q12:Q19" si="2">OR(H12&lt;1000,LEN(H12)=3)</f>
        <v>0</v>
      </c>
      <c r="R12" t="b">
        <f t="shared" ref="R12:R19" si="3">IF(I12&lt;1000,TRUE)</f>
        <v>1</v>
      </c>
      <c r="S12" t="e">
        <f>OR(#REF!&lt;100000,LEN(#REF!)=5)</f>
        <v>#REF!</v>
      </c>
    </row>
    <row r="13" spans="1:26" ht="20.100000000000001" customHeight="1" x14ac:dyDescent="0.25">
      <c r="A13" s="110">
        <v>44545</v>
      </c>
      <c r="B13" s="111" t="s">
        <v>31</v>
      </c>
      <c r="C13" s="122">
        <v>120</v>
      </c>
      <c r="D13" s="123"/>
      <c r="E13" s="59"/>
      <c r="F13" s="140">
        <f t="shared" si="0"/>
        <v>120</v>
      </c>
      <c r="G13" s="62">
        <v>371</v>
      </c>
      <c r="H13" s="62">
        <v>4020</v>
      </c>
      <c r="I13" s="62"/>
      <c r="J13" s="141"/>
      <c r="K13" s="141" t="s">
        <v>147</v>
      </c>
      <c r="L13" s="142" t="s">
        <v>148</v>
      </c>
      <c r="M13" s="143" t="s">
        <v>149</v>
      </c>
      <c r="N13" s="143"/>
    </row>
    <row r="14" spans="1:26" ht="20.100000000000001" customHeight="1" x14ac:dyDescent="0.25">
      <c r="A14" s="110">
        <v>44547</v>
      </c>
      <c r="B14" s="111" t="s">
        <v>31</v>
      </c>
      <c r="C14" s="122">
        <v>53.94</v>
      </c>
      <c r="D14" s="123"/>
      <c r="E14" s="59"/>
      <c r="F14" s="140">
        <f t="shared" si="0"/>
        <v>53.94</v>
      </c>
      <c r="G14" s="62">
        <v>376</v>
      </c>
      <c r="H14" s="62">
        <v>4020</v>
      </c>
      <c r="I14" s="62"/>
      <c r="J14" s="141"/>
      <c r="K14" s="141" t="s">
        <v>144</v>
      </c>
      <c r="L14" s="142" t="s">
        <v>150</v>
      </c>
      <c r="M14" s="143" t="s">
        <v>99</v>
      </c>
      <c r="N14" s="143" t="s">
        <v>150</v>
      </c>
    </row>
    <row r="15" spans="1:26" ht="20.100000000000001" customHeight="1" x14ac:dyDescent="0.25">
      <c r="A15" s="110">
        <v>44548</v>
      </c>
      <c r="B15" s="111" t="s">
        <v>31</v>
      </c>
      <c r="C15" s="122">
        <v>14.99</v>
      </c>
      <c r="D15" s="123"/>
      <c r="E15" s="59"/>
      <c r="F15" s="140">
        <f t="shared" si="0"/>
        <v>14.99</v>
      </c>
      <c r="G15" s="62">
        <v>376</v>
      </c>
      <c r="H15" s="62">
        <v>4020</v>
      </c>
      <c r="I15" s="62"/>
      <c r="J15" s="141"/>
      <c r="K15" s="141" t="s">
        <v>144</v>
      </c>
      <c r="L15" s="142" t="s">
        <v>151</v>
      </c>
      <c r="M15" s="143" t="s">
        <v>152</v>
      </c>
      <c r="N15" s="143" t="s">
        <v>151</v>
      </c>
    </row>
    <row r="16" spans="1:26" ht="20.100000000000001" customHeight="1" x14ac:dyDescent="0.25">
      <c r="A16" s="110">
        <v>44550</v>
      </c>
      <c r="B16" s="121" t="s">
        <v>31</v>
      </c>
      <c r="C16" s="122">
        <v>53.94</v>
      </c>
      <c r="D16" s="123"/>
      <c r="E16" s="59"/>
      <c r="F16" s="140">
        <f t="shared" si="0"/>
        <v>53.94</v>
      </c>
      <c r="G16" s="62">
        <v>376</v>
      </c>
      <c r="H16" s="62">
        <v>4020</v>
      </c>
      <c r="I16" s="62"/>
      <c r="J16" s="141"/>
      <c r="K16" s="141" t="s">
        <v>144</v>
      </c>
      <c r="L16" s="142" t="s">
        <v>150</v>
      </c>
      <c r="M16" s="143" t="s">
        <v>99</v>
      </c>
      <c r="N16" s="143" t="s">
        <v>150</v>
      </c>
      <c r="P16" t="b">
        <f t="shared" si="1"/>
        <v>0</v>
      </c>
      <c r="Q16" t="b">
        <f t="shared" si="2"/>
        <v>0</v>
      </c>
      <c r="R16" t="b">
        <f t="shared" si="3"/>
        <v>1</v>
      </c>
      <c r="S16" t="e">
        <f>OR(#REF!&lt;100000,LEN(#REF!)=5)</f>
        <v>#REF!</v>
      </c>
    </row>
    <row r="17" spans="1:19" ht="20.100000000000001" customHeight="1" x14ac:dyDescent="0.25">
      <c r="A17" s="110">
        <v>44550</v>
      </c>
      <c r="B17" s="121" t="s">
        <v>31</v>
      </c>
      <c r="C17" s="122">
        <v>-3.95</v>
      </c>
      <c r="D17" s="123" t="s">
        <v>153</v>
      </c>
      <c r="E17" s="223"/>
      <c r="F17" s="140">
        <f t="shared" si="0"/>
        <v>-3.95</v>
      </c>
      <c r="G17" s="62">
        <v>376</v>
      </c>
      <c r="H17" s="62">
        <v>4020</v>
      </c>
      <c r="I17" s="62"/>
      <c r="J17" s="141"/>
      <c r="K17" s="141" t="s">
        <v>144</v>
      </c>
      <c r="L17" s="142" t="s">
        <v>154</v>
      </c>
      <c r="M17" s="143" t="s">
        <v>99</v>
      </c>
      <c r="N17" s="143"/>
    </row>
    <row r="18" spans="1:19" ht="20.100000000000001" customHeight="1" x14ac:dyDescent="0.25">
      <c r="A18" s="110">
        <v>44553</v>
      </c>
      <c r="B18" s="121" t="s">
        <v>31</v>
      </c>
      <c r="C18" s="122">
        <v>-49.99</v>
      </c>
      <c r="D18" s="123" t="s">
        <v>153</v>
      </c>
      <c r="E18" s="223"/>
      <c r="F18" s="140">
        <f t="shared" si="0"/>
        <v>-49.99</v>
      </c>
      <c r="G18" s="62">
        <v>376</v>
      </c>
      <c r="H18" s="62">
        <v>4020</v>
      </c>
      <c r="I18" s="62"/>
      <c r="J18" s="141"/>
      <c r="K18" s="141" t="s">
        <v>144</v>
      </c>
      <c r="L18" s="142" t="s">
        <v>155</v>
      </c>
      <c r="M18" s="143" t="s">
        <v>99</v>
      </c>
      <c r="N18" s="143"/>
    </row>
    <row r="19" spans="1:19" ht="20.100000000000001" customHeight="1" x14ac:dyDescent="0.25">
      <c r="A19" s="110">
        <v>44553</v>
      </c>
      <c r="B19" s="121" t="s">
        <v>31</v>
      </c>
      <c r="C19" s="122">
        <v>630</v>
      </c>
      <c r="D19" s="123"/>
      <c r="E19" s="59"/>
      <c r="F19" s="140">
        <f t="shared" si="0"/>
        <v>630</v>
      </c>
      <c r="G19" s="62">
        <v>376</v>
      </c>
      <c r="H19" s="62">
        <v>4020</v>
      </c>
      <c r="I19" s="62"/>
      <c r="J19" s="141"/>
      <c r="K19" s="141" t="s">
        <v>156</v>
      </c>
      <c r="L19" s="142" t="s">
        <v>157</v>
      </c>
      <c r="M19" s="143" t="s">
        <v>158</v>
      </c>
      <c r="N19" s="143" t="s">
        <v>159</v>
      </c>
      <c r="P19" t="b">
        <f t="shared" si="1"/>
        <v>0</v>
      </c>
      <c r="Q19" t="b">
        <f t="shared" si="2"/>
        <v>0</v>
      </c>
      <c r="R19" t="b">
        <f t="shared" si="3"/>
        <v>1</v>
      </c>
      <c r="S19" t="e">
        <f>OR(#REF!&lt;100000,LEN(#REF!)=5)</f>
        <v>#REF!</v>
      </c>
    </row>
    <row r="20" spans="1:19" ht="20.100000000000001" customHeight="1" thickBot="1" x14ac:dyDescent="0.25">
      <c r="A20" s="321" t="s">
        <v>34</v>
      </c>
      <c r="B20" s="322"/>
      <c r="C20" s="125">
        <v>950.87</v>
      </c>
      <c r="D20" s="125">
        <f>SUM(D12:D19)</f>
        <v>0</v>
      </c>
      <c r="E20" s="125"/>
      <c r="F20" s="125">
        <f>SUM(F12:F19)</f>
        <v>950.87</v>
      </c>
      <c r="G20" s="128"/>
      <c r="H20" s="128"/>
      <c r="I20" s="128"/>
      <c r="J20" s="149"/>
      <c r="K20" s="149"/>
      <c r="L20" s="131"/>
      <c r="M20" s="132"/>
      <c r="N20" s="133"/>
    </row>
    <row r="22" spans="1:19" x14ac:dyDescent="0.2">
      <c r="B22" s="312" t="s">
        <v>35</v>
      </c>
      <c r="C22" s="313"/>
    </row>
    <row r="23" spans="1:19" x14ac:dyDescent="0.2">
      <c r="B23" s="134" t="s">
        <v>36</v>
      </c>
      <c r="C23" s="135" t="s">
        <v>37</v>
      </c>
    </row>
    <row r="24" spans="1:19" x14ac:dyDescent="0.2">
      <c r="B24" s="134" t="s">
        <v>31</v>
      </c>
      <c r="C24" s="135" t="s">
        <v>38</v>
      </c>
    </row>
    <row r="25" spans="1:19" x14ac:dyDescent="0.2">
      <c r="B25" s="134" t="s">
        <v>39</v>
      </c>
      <c r="C25" s="135" t="s">
        <v>40</v>
      </c>
    </row>
    <row r="26" spans="1:19" x14ac:dyDescent="0.2">
      <c r="B26" s="134" t="s">
        <v>100</v>
      </c>
      <c r="C26" s="135" t="s">
        <v>101</v>
      </c>
    </row>
    <row r="27" spans="1:19" x14ac:dyDescent="0.2">
      <c r="B27" s="106" t="s">
        <v>33</v>
      </c>
      <c r="C27" s="136" t="s">
        <v>41</v>
      </c>
    </row>
    <row r="30" spans="1:19" x14ac:dyDescent="0.2">
      <c r="B30" s="323"/>
      <c r="C30" s="323"/>
    </row>
  </sheetData>
  <mergeCells count="7">
    <mergeCell ref="B22:C22"/>
    <mergeCell ref="B30:C30"/>
    <mergeCell ref="B3:E3"/>
    <mergeCell ref="B1:E1"/>
    <mergeCell ref="G8:J8"/>
    <mergeCell ref="G9:J9"/>
    <mergeCell ref="A20:B20"/>
  </mergeCells>
  <conditionalFormatting sqref="J12:K15 J16:J19">
    <cfRule type="expression" priority="10" stopIfTrue="1">
      <formula>AND(SUM($P12:$T12)&gt;0,NOT(ISBLANK(J12)))</formula>
    </cfRule>
    <cfRule type="expression" dxfId="403" priority="11" stopIfTrue="1">
      <formula>SUM($P12:$T12)&gt;0</formula>
    </cfRule>
  </conditionalFormatting>
  <conditionalFormatting sqref="B1:E1 B3:E3 C12:C16 C19">
    <cfRule type="expression" dxfId="402" priority="12" stopIfTrue="1">
      <formula>ISBLANK(B1)</formula>
    </cfRule>
  </conditionalFormatting>
  <conditionalFormatting sqref="L12:N15">
    <cfRule type="expression" dxfId="401" priority="13" stopIfTrue="1">
      <formula>AND(NOT(ISBLANK($C12)),ISBLANK(L12))</formula>
    </cfRule>
  </conditionalFormatting>
  <conditionalFormatting sqref="B12:B19">
    <cfRule type="expression" dxfId="400" priority="14" stopIfTrue="1">
      <formula>AND(NOT(ISBLANK(C12)),ISBLANK(B12))</formula>
    </cfRule>
  </conditionalFormatting>
  <conditionalFormatting sqref="A12:A19">
    <cfRule type="expression" dxfId="399" priority="15" stopIfTrue="1">
      <formula>AND(NOT(ISBLANK(C12)),ISBLANK(A12))</formula>
    </cfRule>
  </conditionalFormatting>
  <conditionalFormatting sqref="E12:E19">
    <cfRule type="expression" dxfId="398" priority="16" stopIfTrue="1">
      <formula>AND(NOT(ISBLANK(C12)),ISBLANK(E12),B12="S")</formula>
    </cfRule>
  </conditionalFormatting>
  <conditionalFormatting sqref="C5">
    <cfRule type="expression" dxfId="397" priority="9" stopIfTrue="1">
      <formula>ISBLANK(C5)</formula>
    </cfRule>
  </conditionalFormatting>
  <conditionalFormatting sqref="K16:K18">
    <cfRule type="expression" priority="6" stopIfTrue="1">
      <formula>AND(SUM($P16:$T16)&gt;0,NOT(ISBLANK(K16)))</formula>
    </cfRule>
    <cfRule type="expression" dxfId="396" priority="7" stopIfTrue="1">
      <formula>SUM($P16:$T16)&gt;0</formula>
    </cfRule>
  </conditionalFormatting>
  <conditionalFormatting sqref="L16:N18">
    <cfRule type="expression" dxfId="395" priority="8" stopIfTrue="1">
      <formula>AND(NOT(ISBLANK($C16)),ISBLANK(L16))</formula>
    </cfRule>
  </conditionalFormatting>
  <conditionalFormatting sqref="K19">
    <cfRule type="expression" priority="3" stopIfTrue="1">
      <formula>AND(SUM($P19:$T19)&gt;0,NOT(ISBLANK(K19)))</formula>
    </cfRule>
    <cfRule type="expression" dxfId="394" priority="4" stopIfTrue="1">
      <formula>SUM($P19:$T19)&gt;0</formula>
    </cfRule>
  </conditionalFormatting>
  <conditionalFormatting sqref="L19:N19">
    <cfRule type="expression" dxfId="393" priority="5" stopIfTrue="1">
      <formula>AND(NOT(ISBLANK($C19)),ISBLANK(L19))</formula>
    </cfRule>
  </conditionalFormatting>
  <conditionalFormatting sqref="C17:C18">
    <cfRule type="expression" dxfId="392" priority="2" stopIfTrue="1">
      <formula>ISBLANK(C17)</formula>
    </cfRule>
  </conditionalFormatting>
  <conditionalFormatting sqref="D17:D18">
    <cfRule type="expression" dxfId="391" priority="1" stopIfTrue="1">
      <formula>AND(NOT(ISBLANK(B17)),ISBLANK(D17),A17="S")</formula>
    </cfRule>
  </conditionalFormatting>
  <dataValidations count="2">
    <dataValidation type="date" allowBlank="1" showInputMessage="1" showErrorMessage="1" sqref="C5" xr:uid="{D0676516-5BA6-47A6-8D7E-04B2250C374E}">
      <formula1>NOW()-120</formula1>
      <formula2>NOW()</formula2>
    </dataValidation>
    <dataValidation type="list" allowBlank="1" showInputMessage="1" showErrorMessage="1" sqref="B12:B19" xr:uid="{5862F2AB-CA04-45B5-80AF-DF08E1F5710B}">
      <formula1>$B$23:$B$27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Z36"/>
  <sheetViews>
    <sheetView zoomScale="80" zoomScaleNormal="80" workbookViewId="0">
      <selection activeCell="E6" sqref="E6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6.5703125" bestFit="1" customWidth="1"/>
    <col min="13" max="13" width="27.42578125" customWidth="1"/>
    <col min="14" max="14" width="31.285156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81" t="s">
        <v>0</v>
      </c>
      <c r="B1" s="314" t="s">
        <v>1</v>
      </c>
      <c r="C1" s="315"/>
      <c r="D1" s="315"/>
      <c r="E1" s="316"/>
      <c r="F1" s="82"/>
      <c r="G1" s="82"/>
      <c r="H1" s="82"/>
      <c r="I1" s="82"/>
      <c r="J1" s="82"/>
      <c r="K1" s="82"/>
      <c r="L1" s="83"/>
      <c r="M1" s="83"/>
      <c r="N1" s="84"/>
    </row>
    <row r="2" spans="1:26" x14ac:dyDescent="0.2">
      <c r="A2" s="85"/>
      <c r="N2" s="86"/>
    </row>
    <row r="3" spans="1:26" ht="36.75" customHeight="1" x14ac:dyDescent="0.2">
      <c r="A3" s="87" t="s">
        <v>2</v>
      </c>
      <c r="B3" s="314" t="s">
        <v>110</v>
      </c>
      <c r="C3" s="315"/>
      <c r="D3" s="315"/>
      <c r="E3" s="316"/>
      <c r="F3" s="88"/>
      <c r="G3" s="88"/>
      <c r="H3" s="88"/>
      <c r="I3" s="88"/>
      <c r="J3" s="88"/>
      <c r="K3" s="88"/>
      <c r="N3" s="86"/>
    </row>
    <row r="4" spans="1:26" x14ac:dyDescent="0.2">
      <c r="A4" s="85"/>
      <c r="N4" s="86"/>
    </row>
    <row r="5" spans="1:26" ht="36" customHeight="1" x14ac:dyDescent="0.2">
      <c r="A5" s="89" t="s">
        <v>3</v>
      </c>
      <c r="B5" s="90" t="s">
        <v>4</v>
      </c>
      <c r="C5" s="137">
        <v>44542</v>
      </c>
      <c r="D5" s="90" t="s">
        <v>5</v>
      </c>
      <c r="E5" s="144">
        <v>44572</v>
      </c>
      <c r="F5" s="145"/>
      <c r="G5" s="91"/>
      <c r="H5" s="92"/>
      <c r="I5" s="92"/>
      <c r="J5" s="92"/>
      <c r="K5" s="92"/>
      <c r="N5" s="86"/>
    </row>
    <row r="6" spans="1:26" x14ac:dyDescent="0.2">
      <c r="A6" s="85"/>
      <c r="N6" s="86"/>
    </row>
    <row r="7" spans="1:26" x14ac:dyDescent="0.2">
      <c r="A7" s="85"/>
      <c r="N7" s="86"/>
    </row>
    <row r="8" spans="1:26" x14ac:dyDescent="0.2">
      <c r="A8" s="248" t="s">
        <v>6</v>
      </c>
      <c r="B8" s="93" t="s">
        <v>7</v>
      </c>
      <c r="C8" s="93" t="s">
        <v>8</v>
      </c>
      <c r="D8" s="93" t="s">
        <v>7</v>
      </c>
      <c r="E8" s="93" t="s">
        <v>9</v>
      </c>
      <c r="F8" s="93" t="s">
        <v>10</v>
      </c>
      <c r="G8" s="312" t="s">
        <v>11</v>
      </c>
      <c r="H8" s="317"/>
      <c r="I8" s="317"/>
      <c r="J8" s="313"/>
      <c r="K8" s="248" t="s">
        <v>12</v>
      </c>
      <c r="L8" s="93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318"/>
      <c r="H9" s="319"/>
      <c r="I9" s="319"/>
      <c r="J9" s="320"/>
      <c r="K9" s="96" t="s">
        <v>20</v>
      </c>
      <c r="L9" s="97" t="s">
        <v>21</v>
      </c>
      <c r="M9" s="98"/>
      <c r="N9" s="99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0" t="s">
        <v>23</v>
      </c>
      <c r="B10" s="101" t="s">
        <v>24</v>
      </c>
      <c r="C10" s="101" t="s">
        <v>25</v>
      </c>
      <c r="D10" s="101" t="s">
        <v>25</v>
      </c>
      <c r="E10" s="101" t="s">
        <v>25</v>
      </c>
      <c r="F10" s="101" t="s">
        <v>25</v>
      </c>
      <c r="G10" s="102" t="s">
        <v>26</v>
      </c>
      <c r="H10" s="102" t="s">
        <v>27</v>
      </c>
      <c r="I10" s="102" t="s">
        <v>28</v>
      </c>
      <c r="J10" s="102"/>
      <c r="K10" s="104" t="s">
        <v>29</v>
      </c>
      <c r="L10" s="105"/>
      <c r="M10" s="106"/>
      <c r="N10" s="107"/>
    </row>
    <row r="11" spans="1:26" ht="0.75" customHeight="1" x14ac:dyDescent="0.2">
      <c r="A11" s="108"/>
      <c r="B11" s="101"/>
      <c r="C11" s="101"/>
      <c r="D11" s="101"/>
      <c r="E11" s="101"/>
      <c r="F11" s="101"/>
      <c r="G11" s="102"/>
      <c r="H11" s="102"/>
      <c r="I11" s="102"/>
      <c r="J11" s="102"/>
      <c r="K11" s="102"/>
      <c r="L11" s="105"/>
      <c r="M11" s="106"/>
      <c r="N11" s="106"/>
    </row>
    <row r="12" spans="1:26" ht="15.75" x14ac:dyDescent="0.25">
      <c r="A12" s="120" t="s">
        <v>161</v>
      </c>
      <c r="B12" s="121" t="s">
        <v>31</v>
      </c>
      <c r="C12" s="122">
        <v>11.25</v>
      </c>
      <c r="D12" s="123">
        <v>0</v>
      </c>
      <c r="E12" s="122"/>
      <c r="F12" s="140">
        <f t="shared" ref="F12:F29" si="0">C12-D12</f>
        <v>11.25</v>
      </c>
      <c r="G12" s="62">
        <v>516</v>
      </c>
      <c r="H12" s="62">
        <v>4020</v>
      </c>
      <c r="I12" s="146"/>
      <c r="J12" s="147" t="s">
        <v>84</v>
      </c>
      <c r="K12" s="147" t="s">
        <v>110</v>
      </c>
      <c r="L12" s="116" t="s">
        <v>162</v>
      </c>
      <c r="M12" s="116" t="s">
        <v>163</v>
      </c>
      <c r="N12" s="116" t="s">
        <v>164</v>
      </c>
      <c r="O12" t="s">
        <v>129</v>
      </c>
      <c r="P12" t="b">
        <f t="shared" ref="P12:P28" si="1">OR(G12&lt;100,LEN(G12)=2)</f>
        <v>0</v>
      </c>
      <c r="Q12" t="b">
        <f t="shared" ref="Q12:Q28" si="2">OR(H12&lt;1000,LEN(H12)=3)</f>
        <v>0</v>
      </c>
      <c r="R12" t="b">
        <f t="shared" ref="R12:R28" si="3">IF(I12&lt;1000,TRUE)</f>
        <v>1</v>
      </c>
      <c r="S12" t="e">
        <f>OR(#REF!&lt;100000,LEN(#REF!)=5)</f>
        <v>#REF!</v>
      </c>
    </row>
    <row r="13" spans="1:26" ht="15.75" x14ac:dyDescent="0.25">
      <c r="A13" s="120" t="s">
        <v>165</v>
      </c>
      <c r="B13" s="121" t="s">
        <v>39</v>
      </c>
      <c r="C13" s="122">
        <v>12.5</v>
      </c>
      <c r="D13" s="123">
        <v>0</v>
      </c>
      <c r="E13" s="122"/>
      <c r="F13" s="140">
        <f t="shared" si="0"/>
        <v>12.5</v>
      </c>
      <c r="G13" s="62">
        <v>516</v>
      </c>
      <c r="H13" s="62">
        <v>4020</v>
      </c>
      <c r="I13" s="146"/>
      <c r="J13" s="147" t="s">
        <v>39</v>
      </c>
      <c r="K13" s="147" t="s">
        <v>110</v>
      </c>
      <c r="L13" s="116" t="s">
        <v>166</v>
      </c>
      <c r="M13" s="116" t="s">
        <v>163</v>
      </c>
      <c r="N13" s="116" t="s">
        <v>164</v>
      </c>
      <c r="P13" t="b">
        <f t="shared" si="1"/>
        <v>0</v>
      </c>
      <c r="Q13" t="b">
        <f t="shared" si="2"/>
        <v>0</v>
      </c>
      <c r="R13" t="b">
        <f t="shared" si="3"/>
        <v>1</v>
      </c>
      <c r="S13" t="e">
        <f>OR(#REF!&lt;100000,LEN(#REF!)=5)</f>
        <v>#REF!</v>
      </c>
    </row>
    <row r="14" spans="1:26" ht="15.75" x14ac:dyDescent="0.25">
      <c r="A14" s="120"/>
      <c r="B14" s="121"/>
      <c r="C14" s="122"/>
      <c r="D14" s="123"/>
      <c r="E14" s="122"/>
      <c r="F14" s="140"/>
      <c r="G14" s="62"/>
      <c r="H14" s="62"/>
      <c r="I14" s="146"/>
      <c r="J14" s="147" t="s">
        <v>39</v>
      </c>
      <c r="K14" s="147"/>
      <c r="L14" s="116"/>
      <c r="M14" s="116"/>
      <c r="N14" s="116"/>
    </row>
    <row r="15" spans="1:26" ht="15.75" x14ac:dyDescent="0.25">
      <c r="A15" s="120"/>
      <c r="B15" s="121"/>
      <c r="C15" s="122"/>
      <c r="D15" s="123"/>
      <c r="E15" s="122"/>
      <c r="F15" s="140"/>
      <c r="G15" s="62"/>
      <c r="H15" s="62"/>
      <c r="I15" s="146"/>
      <c r="J15" s="147" t="s">
        <v>84</v>
      </c>
      <c r="K15" s="147"/>
      <c r="L15" s="116"/>
      <c r="M15" s="116"/>
      <c r="N15" s="116"/>
    </row>
    <row r="16" spans="1:26" ht="15.75" x14ac:dyDescent="0.25">
      <c r="A16" s="120"/>
      <c r="B16" s="121"/>
      <c r="C16" s="122"/>
      <c r="D16" s="123"/>
      <c r="E16" s="122"/>
      <c r="F16" s="140"/>
      <c r="G16" s="62"/>
      <c r="H16" s="62"/>
      <c r="I16" s="146"/>
      <c r="J16" s="147" t="s">
        <v>84</v>
      </c>
      <c r="K16" s="147"/>
      <c r="L16" s="116"/>
      <c r="M16" s="116"/>
      <c r="N16" s="116"/>
    </row>
    <row r="17" spans="1:19" ht="15.75" x14ac:dyDescent="0.25">
      <c r="A17" s="120"/>
      <c r="B17" s="121"/>
      <c r="C17" s="122"/>
      <c r="D17" s="123"/>
      <c r="E17" s="122"/>
      <c r="F17" s="140"/>
      <c r="G17" s="62"/>
      <c r="H17" s="62"/>
      <c r="I17" s="146"/>
      <c r="J17" s="147" t="s">
        <v>84</v>
      </c>
      <c r="K17" s="147"/>
      <c r="L17" s="116"/>
      <c r="M17" s="116"/>
      <c r="N17" s="116"/>
    </row>
    <row r="18" spans="1:19" ht="15.75" x14ac:dyDescent="0.25">
      <c r="A18" s="120"/>
      <c r="B18" s="121"/>
      <c r="C18" s="122"/>
      <c r="D18" s="123"/>
      <c r="E18" s="122"/>
      <c r="F18" s="140"/>
      <c r="G18" s="62"/>
      <c r="H18" s="62"/>
      <c r="I18" s="146"/>
      <c r="J18" s="147" t="s">
        <v>39</v>
      </c>
      <c r="K18" s="147"/>
      <c r="L18" s="116"/>
      <c r="M18" s="116"/>
      <c r="N18" s="116"/>
    </row>
    <row r="19" spans="1:19" ht="15.75" x14ac:dyDescent="0.25">
      <c r="A19" s="120"/>
      <c r="B19" s="121"/>
      <c r="C19" s="122"/>
      <c r="D19" s="123"/>
      <c r="E19" s="122"/>
      <c r="F19" s="140"/>
      <c r="G19" s="62"/>
      <c r="H19" s="62"/>
      <c r="I19" s="146"/>
      <c r="J19" s="147" t="s">
        <v>39</v>
      </c>
      <c r="K19" s="147"/>
      <c r="L19" s="116"/>
      <c r="M19" s="116"/>
      <c r="N19" s="116"/>
    </row>
    <row r="20" spans="1:19" ht="15.75" x14ac:dyDescent="0.25">
      <c r="A20" s="120"/>
      <c r="B20" s="111"/>
      <c r="C20" s="122"/>
      <c r="D20" s="123"/>
      <c r="E20" s="122"/>
      <c r="F20" s="140"/>
      <c r="G20" s="62"/>
      <c r="H20" s="62"/>
      <c r="I20" s="146"/>
      <c r="J20" s="147" t="s">
        <v>39</v>
      </c>
      <c r="K20" s="147"/>
      <c r="L20" s="116"/>
      <c r="M20" s="116"/>
      <c r="N20" s="116"/>
    </row>
    <row r="21" spans="1:19" ht="15.75" x14ac:dyDescent="0.25">
      <c r="A21" s="120"/>
      <c r="B21" s="111"/>
      <c r="C21" s="122"/>
      <c r="D21" s="123"/>
      <c r="E21" s="122"/>
      <c r="F21" s="140"/>
      <c r="G21" s="62"/>
      <c r="H21" s="62"/>
      <c r="I21" s="146"/>
      <c r="J21" s="147" t="s">
        <v>39</v>
      </c>
      <c r="K21" s="147"/>
      <c r="L21" s="116"/>
      <c r="M21" s="116"/>
      <c r="N21" s="116"/>
    </row>
    <row r="22" spans="1:19" ht="15.75" x14ac:dyDescent="0.25">
      <c r="A22" s="120"/>
      <c r="B22" s="121"/>
      <c r="C22" s="122"/>
      <c r="D22" s="123"/>
      <c r="E22" s="122"/>
      <c r="F22" s="140"/>
      <c r="G22" s="62"/>
      <c r="H22" s="62"/>
      <c r="I22" s="146"/>
      <c r="J22" s="147" t="s">
        <v>39</v>
      </c>
      <c r="K22" s="147"/>
      <c r="L22" s="116"/>
      <c r="M22" s="116"/>
      <c r="N22" s="116"/>
    </row>
    <row r="23" spans="1:19" ht="15.75" x14ac:dyDescent="0.25">
      <c r="A23" s="120"/>
      <c r="B23" s="111"/>
      <c r="C23" s="122"/>
      <c r="D23" s="123"/>
      <c r="E23" s="122"/>
      <c r="F23" s="140"/>
      <c r="G23" s="62"/>
      <c r="H23" s="62"/>
      <c r="I23" s="146"/>
      <c r="J23" s="147" t="s">
        <v>39</v>
      </c>
      <c r="K23" s="147"/>
      <c r="L23" s="116"/>
      <c r="M23" s="116"/>
      <c r="N23" s="116"/>
      <c r="P23" t="b">
        <f t="shared" si="1"/>
        <v>1</v>
      </c>
      <c r="Q23" t="b">
        <f t="shared" si="2"/>
        <v>1</v>
      </c>
      <c r="R23" t="b">
        <f t="shared" si="3"/>
        <v>1</v>
      </c>
      <c r="S23" t="e">
        <f>OR(#REF!&lt;100000,LEN(#REF!)=5)</f>
        <v>#REF!</v>
      </c>
    </row>
    <row r="24" spans="1:19" ht="15.75" x14ac:dyDescent="0.25">
      <c r="A24" s="120"/>
      <c r="B24" s="111"/>
      <c r="C24" s="122"/>
      <c r="D24" s="123"/>
      <c r="E24" s="122"/>
      <c r="F24" s="140"/>
      <c r="G24" s="62"/>
      <c r="H24" s="62"/>
      <c r="I24" s="146"/>
      <c r="J24" s="147" t="s">
        <v>84</v>
      </c>
      <c r="K24" s="147"/>
      <c r="L24" s="116"/>
      <c r="M24" s="116"/>
      <c r="N24" s="116"/>
    </row>
    <row r="25" spans="1:19" ht="15.75" x14ac:dyDescent="0.25">
      <c r="A25" s="120"/>
      <c r="B25" s="111"/>
      <c r="C25" s="122"/>
      <c r="D25" s="123"/>
      <c r="E25" s="122"/>
      <c r="F25" s="140"/>
      <c r="G25" s="62"/>
      <c r="H25" s="62"/>
      <c r="I25" s="146"/>
      <c r="J25" s="147" t="s">
        <v>84</v>
      </c>
      <c r="K25" s="147"/>
      <c r="L25" s="116"/>
      <c r="M25" s="116"/>
      <c r="N25" s="116"/>
    </row>
    <row r="26" spans="1:19" ht="15.75" x14ac:dyDescent="0.25">
      <c r="A26" s="120"/>
      <c r="B26" s="121"/>
      <c r="C26" s="122"/>
      <c r="D26" s="123" t="str">
        <f t="shared" ref="D26:D28" si="4">IF(B26="S",IF(ISBLANK(E26),ROUND(C26*0.2/1.2,2),E26),"")</f>
        <v/>
      </c>
      <c r="E26" s="122"/>
      <c r="F26" s="140"/>
      <c r="G26" s="62"/>
      <c r="H26" s="62"/>
      <c r="I26" s="146"/>
      <c r="J26" s="147" t="s">
        <v>84</v>
      </c>
      <c r="K26" s="147"/>
      <c r="L26" s="116"/>
      <c r="M26" s="116"/>
      <c r="N26" s="116"/>
    </row>
    <row r="27" spans="1:19" ht="15.75" x14ac:dyDescent="0.25">
      <c r="A27" s="120"/>
      <c r="B27" s="121"/>
      <c r="C27" s="122"/>
      <c r="D27" s="123" t="str">
        <f t="shared" si="4"/>
        <v/>
      </c>
      <c r="E27" s="122"/>
      <c r="F27" s="140"/>
      <c r="G27" s="62"/>
      <c r="H27" s="62"/>
      <c r="I27" s="146"/>
      <c r="J27" s="147" t="s">
        <v>84</v>
      </c>
      <c r="K27" s="147"/>
      <c r="L27" s="116"/>
      <c r="M27" s="116"/>
      <c r="N27" s="116"/>
    </row>
    <row r="28" spans="1:19" ht="15.75" x14ac:dyDescent="0.25">
      <c r="A28" s="250"/>
      <c r="B28" s="121"/>
      <c r="C28" s="122"/>
      <c r="D28" s="123" t="str">
        <f t="shared" si="4"/>
        <v/>
      </c>
      <c r="E28" s="122"/>
      <c r="F28" s="140"/>
      <c r="G28" s="62" t="s">
        <v>102</v>
      </c>
      <c r="H28" s="62" t="s">
        <v>102</v>
      </c>
      <c r="I28" s="62" t="s">
        <v>102</v>
      </c>
      <c r="J28" s="147"/>
      <c r="K28" s="147"/>
      <c r="L28" s="116"/>
      <c r="M28" s="116"/>
      <c r="N28" s="116"/>
      <c r="P28" t="b">
        <f t="shared" si="1"/>
        <v>0</v>
      </c>
      <c r="Q28" t="b">
        <f t="shared" si="2"/>
        <v>0</v>
      </c>
      <c r="R28" t="b">
        <f t="shared" si="3"/>
        <v>0</v>
      </c>
      <c r="S28" t="e">
        <f>OR(#REF!&lt;100000,LEN(#REF!)=5)</f>
        <v>#REF!</v>
      </c>
    </row>
    <row r="29" spans="1:19" ht="13.5" thickBot="1" x14ac:dyDescent="0.25">
      <c r="A29" s="321" t="s">
        <v>34</v>
      </c>
      <c r="B29" s="322"/>
      <c r="C29" s="125">
        <f>SUM(C12:C28)</f>
        <v>23.75</v>
      </c>
      <c r="D29" s="125">
        <f>SUM(D12:D28)</f>
        <v>0</v>
      </c>
      <c r="E29" s="125"/>
      <c r="F29" s="148">
        <f t="shared" si="0"/>
        <v>23.75</v>
      </c>
      <c r="G29" s="128"/>
      <c r="H29" s="128"/>
      <c r="I29" s="128"/>
      <c r="J29" s="149"/>
      <c r="K29" s="149"/>
      <c r="L29" s="131"/>
      <c r="M29" s="132"/>
      <c r="N29" s="133"/>
    </row>
    <row r="31" spans="1:19" x14ac:dyDescent="0.2">
      <c r="B31" s="312" t="s">
        <v>35</v>
      </c>
      <c r="C31" s="313"/>
    </row>
    <row r="32" spans="1:19" x14ac:dyDescent="0.2">
      <c r="B32" s="134" t="s">
        <v>36</v>
      </c>
      <c r="C32" s="135" t="s">
        <v>37</v>
      </c>
    </row>
    <row r="33" spans="2:11" x14ac:dyDescent="0.2">
      <c r="B33" s="134" t="s">
        <v>31</v>
      </c>
      <c r="C33" s="135" t="s">
        <v>38</v>
      </c>
      <c r="I33" s="150"/>
      <c r="K33" s="56"/>
    </row>
    <row r="34" spans="2:11" x14ac:dyDescent="0.2">
      <c r="B34" s="134" t="s">
        <v>39</v>
      </c>
      <c r="C34" s="135" t="s">
        <v>40</v>
      </c>
      <c r="I34" s="150"/>
      <c r="K34" s="56"/>
    </row>
    <row r="35" spans="2:11" x14ac:dyDescent="0.2">
      <c r="B35" s="106" t="s">
        <v>33</v>
      </c>
      <c r="C35" s="136" t="s">
        <v>41</v>
      </c>
      <c r="I35" s="150"/>
      <c r="K35" s="56"/>
    </row>
    <row r="36" spans="2:11" x14ac:dyDescent="0.2">
      <c r="I36" s="150"/>
      <c r="K36" s="56"/>
    </row>
  </sheetData>
  <mergeCells count="6">
    <mergeCell ref="A29:B29"/>
    <mergeCell ref="B31:C31"/>
    <mergeCell ref="B1:E1"/>
    <mergeCell ref="B3:E3"/>
    <mergeCell ref="G8:J8"/>
    <mergeCell ref="G9:J9"/>
  </mergeCells>
  <conditionalFormatting sqref="J12 J28:K28 K27">
    <cfRule type="expression" priority="101" stopIfTrue="1">
      <formula>AND(SUM($P12:$T12)&gt;0,NOT(ISBLANK(J12)))</formula>
    </cfRule>
    <cfRule type="expression" dxfId="390" priority="102" stopIfTrue="1">
      <formula>SUM($P12:$T12)&gt;0</formula>
    </cfRule>
  </conditionalFormatting>
  <conditionalFormatting sqref="C5 B1:E1 B3:E3 C12 C14 C28 C17 C20 C22:C25">
    <cfRule type="expression" dxfId="389" priority="103" stopIfTrue="1">
      <formula>ISBLANK(B1)</formula>
    </cfRule>
  </conditionalFormatting>
  <conditionalFormatting sqref="L28:N28 N27">
    <cfRule type="expression" dxfId="388" priority="104" stopIfTrue="1">
      <formula>AND(NOT(ISBLANK($C27)),ISBLANK(L27))</formula>
    </cfRule>
  </conditionalFormatting>
  <conditionalFormatting sqref="B12 B28 B17 B21:B25">
    <cfRule type="expression" dxfId="387" priority="105" stopIfTrue="1">
      <formula>AND(NOT(ISBLANK(C12)),ISBLANK(B12))</formula>
    </cfRule>
  </conditionalFormatting>
  <conditionalFormatting sqref="A12 A14 A28 A17 A23">
    <cfRule type="expression" dxfId="386" priority="106" stopIfTrue="1">
      <formula>AND(NOT(ISBLANK(C12)),ISBLANK(A12))</formula>
    </cfRule>
  </conditionalFormatting>
  <conditionalFormatting sqref="E14:E25 E28">
    <cfRule type="expression" dxfId="385" priority="107" stopIfTrue="1">
      <formula>AND(NOT(ISBLANK(C14)),ISBLANK(E14),B14="S")</formula>
    </cfRule>
  </conditionalFormatting>
  <conditionalFormatting sqref="C13">
    <cfRule type="expression" dxfId="384" priority="97" stopIfTrue="1">
      <formula>ISBLANK(C13)</formula>
    </cfRule>
  </conditionalFormatting>
  <conditionalFormatting sqref="M20">
    <cfRule type="expression" dxfId="383" priority="44" stopIfTrue="1">
      <formula>AND(NOT(ISBLANK($C20)),ISBLANK(M20))</formula>
    </cfRule>
  </conditionalFormatting>
  <conditionalFormatting sqref="B13">
    <cfRule type="expression" dxfId="382" priority="98" stopIfTrue="1">
      <formula>AND(NOT(ISBLANK(C13)),ISBLANK(B13))</formula>
    </cfRule>
  </conditionalFormatting>
  <conditionalFormatting sqref="A13">
    <cfRule type="expression" dxfId="381" priority="99" stopIfTrue="1">
      <formula>AND(NOT(ISBLANK(C13)),ISBLANK(A13))</formula>
    </cfRule>
  </conditionalFormatting>
  <conditionalFormatting sqref="E12:E13">
    <cfRule type="expression" dxfId="380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379" priority="96" stopIfTrue="1">
      <formula>SUM($P13:$T13)&gt;0</formula>
    </cfRule>
  </conditionalFormatting>
  <conditionalFormatting sqref="C26">
    <cfRule type="expression" dxfId="378" priority="91" stopIfTrue="1">
      <formula>ISBLANK(C26)</formula>
    </cfRule>
  </conditionalFormatting>
  <conditionalFormatting sqref="B26">
    <cfRule type="expression" dxfId="377" priority="92" stopIfTrue="1">
      <formula>AND(NOT(ISBLANK(C26)),ISBLANK(B26))</formula>
    </cfRule>
  </conditionalFormatting>
  <conditionalFormatting sqref="A27">
    <cfRule type="expression" dxfId="376" priority="93" stopIfTrue="1">
      <formula>AND(NOT(ISBLANK(C27)),ISBLANK(A27))</formula>
    </cfRule>
  </conditionalFormatting>
  <conditionalFormatting sqref="E26">
    <cfRule type="expression" dxfId="375" priority="94" stopIfTrue="1">
      <formula>AND(NOT(ISBLANK(C26)),ISBLANK(E26),B26="S")</formula>
    </cfRule>
  </conditionalFormatting>
  <conditionalFormatting sqref="C27">
    <cfRule type="expression" dxfId="374" priority="88" stopIfTrue="1">
      <formula>ISBLANK(C27)</formula>
    </cfRule>
  </conditionalFormatting>
  <conditionalFormatting sqref="B27">
    <cfRule type="expression" dxfId="373" priority="89" stopIfTrue="1">
      <formula>AND(NOT(ISBLANK(C27)),ISBLANK(B27))</formula>
    </cfRule>
  </conditionalFormatting>
  <conditionalFormatting sqref="E27">
    <cfRule type="expression" dxfId="372" priority="90" stopIfTrue="1">
      <formula>AND(NOT(ISBLANK(C27)),ISBLANK(E27),B27="S")</formula>
    </cfRule>
  </conditionalFormatting>
  <conditionalFormatting sqref="M27">
    <cfRule type="expression" dxfId="371" priority="87" stopIfTrue="1">
      <formula>AND(NOT(ISBLANK($C27)),ISBLANK(M27))</formula>
    </cfRule>
  </conditionalFormatting>
  <conditionalFormatting sqref="L27">
    <cfRule type="expression" dxfId="370" priority="86" stopIfTrue="1">
      <formula>AND(NOT(ISBLANK($C27)),ISBLANK(L27))</formula>
    </cfRule>
  </conditionalFormatting>
  <conditionalFormatting sqref="N24">
    <cfRule type="expression" dxfId="369" priority="17" stopIfTrue="1">
      <formula>AND(NOT(ISBLANK($C24)),ISBLANK(N24))</formula>
    </cfRule>
  </conditionalFormatting>
  <conditionalFormatting sqref="N18">
    <cfRule type="expression" dxfId="368" priority="56" stopIfTrue="1">
      <formula>AND(NOT(ISBLANK($C18)),ISBLANK(N18))</formula>
    </cfRule>
  </conditionalFormatting>
  <conditionalFormatting sqref="M17">
    <cfRule type="expression" dxfId="367" priority="62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366" priority="84" stopIfTrue="1">
      <formula>SUM($P12:$T12)&gt;0</formula>
    </cfRule>
  </conditionalFormatting>
  <conditionalFormatting sqref="N12">
    <cfRule type="expression" dxfId="365" priority="85" stopIfTrue="1">
      <formula>AND(NOT(ISBLANK($C12)),ISBLANK(N12))</formula>
    </cfRule>
  </conditionalFormatting>
  <conditionalFormatting sqref="M12">
    <cfRule type="expression" dxfId="364" priority="82" stopIfTrue="1">
      <formula>AND(NOT(ISBLANK($C12)),ISBLANK(M12))</formula>
    </cfRule>
  </conditionalFormatting>
  <conditionalFormatting sqref="K13">
    <cfRule type="expression" priority="79" stopIfTrue="1">
      <formula>AND(SUM($P13:$T13)&gt;0,NOT(ISBLANK(K13)))</formula>
    </cfRule>
    <cfRule type="expression" dxfId="363" priority="80" stopIfTrue="1">
      <formula>SUM($P13:$T13)&gt;0</formula>
    </cfRule>
  </conditionalFormatting>
  <conditionalFormatting sqref="N13">
    <cfRule type="expression" dxfId="362" priority="81" stopIfTrue="1">
      <formula>AND(NOT(ISBLANK($C13)),ISBLANK(N13))</formula>
    </cfRule>
  </conditionalFormatting>
  <conditionalFormatting sqref="M13">
    <cfRule type="expression" dxfId="361" priority="78" stopIfTrue="1">
      <formula>AND(NOT(ISBLANK($C13)),ISBLANK(M13))</formula>
    </cfRule>
  </conditionalFormatting>
  <conditionalFormatting sqref="K14">
    <cfRule type="expression" priority="75" stopIfTrue="1">
      <formula>AND(SUM($P14:$T14)&gt;0,NOT(ISBLANK(K14)))</formula>
    </cfRule>
    <cfRule type="expression" dxfId="360" priority="76" stopIfTrue="1">
      <formula>SUM($P14:$T14)&gt;0</formula>
    </cfRule>
  </conditionalFormatting>
  <conditionalFormatting sqref="N14">
    <cfRule type="expression" dxfId="359" priority="77" stopIfTrue="1">
      <formula>AND(NOT(ISBLANK($C14)),ISBLANK(N14))</formula>
    </cfRule>
  </conditionalFormatting>
  <conditionalFormatting sqref="M14">
    <cfRule type="expression" dxfId="358" priority="74" stopIfTrue="1">
      <formula>AND(NOT(ISBLANK($C14)),ISBLANK(M14))</formula>
    </cfRule>
  </conditionalFormatting>
  <conditionalFormatting sqref="L14">
    <cfRule type="expression" dxfId="357" priority="73" stopIfTrue="1">
      <formula>AND(NOT(ISBLANK($C14)),ISBLANK(L14))</formula>
    </cfRule>
  </conditionalFormatting>
  <conditionalFormatting sqref="A15:A16">
    <cfRule type="expression" dxfId="356" priority="72" stopIfTrue="1">
      <formula>AND(NOT(ISBLANK(C15)),ISBLANK(A15))</formula>
    </cfRule>
  </conditionalFormatting>
  <conditionalFormatting sqref="C15:C16">
    <cfRule type="expression" dxfId="355" priority="71" stopIfTrue="1">
      <formula>ISBLANK(C15)</formula>
    </cfRule>
  </conditionalFormatting>
  <conditionalFormatting sqref="K15:K16">
    <cfRule type="expression" priority="69" stopIfTrue="1">
      <formula>AND(SUM($P15:$T15)&gt;0,NOT(ISBLANK(K15)))</formula>
    </cfRule>
    <cfRule type="expression" dxfId="354" priority="70" stopIfTrue="1">
      <formula>SUM($P15:$T15)&gt;0</formula>
    </cfRule>
  </conditionalFormatting>
  <conditionalFormatting sqref="M15:M16">
    <cfRule type="expression" dxfId="353" priority="68" stopIfTrue="1">
      <formula>AND(NOT(ISBLANK($C15)),ISBLANK(M15))</formula>
    </cfRule>
  </conditionalFormatting>
  <conditionalFormatting sqref="L15:L16">
    <cfRule type="expression" dxfId="352" priority="67" stopIfTrue="1">
      <formula>AND(NOT(ISBLANK($C15)),ISBLANK(L15))</formula>
    </cfRule>
  </conditionalFormatting>
  <conditionalFormatting sqref="N15">
    <cfRule type="expression" dxfId="351" priority="66" stopIfTrue="1">
      <formula>AND(NOT(ISBLANK($C15)),ISBLANK(N15))</formula>
    </cfRule>
  </conditionalFormatting>
  <conditionalFormatting sqref="N16">
    <cfRule type="expression" dxfId="350" priority="65" stopIfTrue="1">
      <formula>AND(NOT(ISBLANK($C16)),ISBLANK(N16))</formula>
    </cfRule>
  </conditionalFormatting>
  <conditionalFormatting sqref="K17">
    <cfRule type="expression" priority="63" stopIfTrue="1">
      <formula>AND(SUM($P17:$T17)&gt;0,NOT(ISBLANK(K17)))</formula>
    </cfRule>
    <cfRule type="expression" dxfId="349" priority="64" stopIfTrue="1">
      <formula>SUM($P17:$T17)&gt;0</formula>
    </cfRule>
  </conditionalFormatting>
  <conditionalFormatting sqref="L17">
    <cfRule type="expression" dxfId="348" priority="61" stopIfTrue="1">
      <formula>AND(NOT(ISBLANK($C17)),ISBLANK(L17))</formula>
    </cfRule>
  </conditionalFormatting>
  <conditionalFormatting sqref="N17">
    <cfRule type="expression" dxfId="347" priority="60" stopIfTrue="1">
      <formula>AND(NOT(ISBLANK($C17)),ISBLANK(N17))</formula>
    </cfRule>
  </conditionalFormatting>
  <conditionalFormatting sqref="C18:C19">
    <cfRule type="expression" dxfId="346" priority="57" stopIfTrue="1">
      <formula>ISBLANK(C18)</formula>
    </cfRule>
  </conditionalFormatting>
  <conditionalFormatting sqref="B19">
    <cfRule type="expression" dxfId="345" priority="58" stopIfTrue="1">
      <formula>AND(NOT(ISBLANK(C19)),ISBLANK(B19))</formula>
    </cfRule>
  </conditionalFormatting>
  <conditionalFormatting sqref="A18:A19">
    <cfRule type="expression" dxfId="344" priority="59" stopIfTrue="1">
      <formula>AND(NOT(ISBLANK(C18)),ISBLANK(A18))</formula>
    </cfRule>
  </conditionalFormatting>
  <conditionalFormatting sqref="K18:K19">
    <cfRule type="expression" priority="54" stopIfTrue="1">
      <formula>AND(SUM($P18:$T18)&gt;0,NOT(ISBLANK(K18)))</formula>
    </cfRule>
    <cfRule type="expression" dxfId="343" priority="55" stopIfTrue="1">
      <formula>SUM($P18:$T18)&gt;0</formula>
    </cfRule>
  </conditionalFormatting>
  <conditionalFormatting sqref="M18">
    <cfRule type="expression" dxfId="342" priority="53" stopIfTrue="1">
      <formula>AND(NOT(ISBLANK($C18)),ISBLANK(M18))</formula>
    </cfRule>
  </conditionalFormatting>
  <conditionalFormatting sqref="L18:L19">
    <cfRule type="expression" dxfId="341" priority="52" stopIfTrue="1">
      <formula>AND(NOT(ISBLANK($C18)),ISBLANK(L18))</formula>
    </cfRule>
  </conditionalFormatting>
  <conditionalFormatting sqref="N19">
    <cfRule type="expression" dxfId="340" priority="51" stopIfTrue="1">
      <formula>AND(NOT(ISBLANK($C19)),ISBLANK(N19))</formula>
    </cfRule>
  </conditionalFormatting>
  <conditionalFormatting sqref="M19">
    <cfRule type="expression" dxfId="339" priority="50" stopIfTrue="1">
      <formula>AND(NOT(ISBLANK($C19)),ISBLANK(M19))</formula>
    </cfRule>
  </conditionalFormatting>
  <conditionalFormatting sqref="A20">
    <cfRule type="expression" dxfId="338" priority="49" stopIfTrue="1">
      <formula>AND(NOT(ISBLANK(C20)),ISBLANK(A20))</formula>
    </cfRule>
  </conditionalFormatting>
  <conditionalFormatting sqref="B20">
    <cfRule type="expression" dxfId="337" priority="48" stopIfTrue="1">
      <formula>AND(NOT(ISBLANK(C20)),ISBLANK(B20))</formula>
    </cfRule>
  </conditionalFormatting>
  <conditionalFormatting sqref="K20">
    <cfRule type="expression" priority="45" stopIfTrue="1">
      <formula>AND(SUM($P20:$T20)&gt;0,NOT(ISBLANK(K20)))</formula>
    </cfRule>
    <cfRule type="expression" dxfId="336" priority="46" stopIfTrue="1">
      <formula>SUM($P20:$T20)&gt;0</formula>
    </cfRule>
  </conditionalFormatting>
  <conditionalFormatting sqref="N20">
    <cfRule type="expression" dxfId="335" priority="47" stopIfTrue="1">
      <formula>AND(NOT(ISBLANK($C20)),ISBLANK(N20))</formula>
    </cfRule>
  </conditionalFormatting>
  <conditionalFormatting sqref="L20">
    <cfRule type="expression" dxfId="334" priority="43" stopIfTrue="1">
      <formula>AND(NOT(ISBLANK($C20)),ISBLANK(L20))</formula>
    </cfRule>
  </conditionalFormatting>
  <conditionalFormatting sqref="A21">
    <cfRule type="expression" dxfId="333" priority="42" stopIfTrue="1">
      <formula>AND(NOT(ISBLANK(C21)),ISBLANK(A21))</formula>
    </cfRule>
  </conditionalFormatting>
  <conditionalFormatting sqref="C21">
    <cfRule type="expression" dxfId="332" priority="41" stopIfTrue="1">
      <formula>ISBLANK(C21)</formula>
    </cfRule>
  </conditionalFormatting>
  <conditionalFormatting sqref="K21">
    <cfRule type="expression" priority="39" stopIfTrue="1">
      <formula>AND(SUM($P21:$T21)&gt;0,NOT(ISBLANK(K21)))</formula>
    </cfRule>
    <cfRule type="expression" dxfId="331" priority="40" stopIfTrue="1">
      <formula>SUM($P21:$T21)&gt;0</formula>
    </cfRule>
  </conditionalFormatting>
  <conditionalFormatting sqref="N21">
    <cfRule type="expression" dxfId="330" priority="38" stopIfTrue="1">
      <formula>AND(NOT(ISBLANK($C21)),ISBLANK(N21))</formula>
    </cfRule>
  </conditionalFormatting>
  <conditionalFormatting sqref="L21">
    <cfRule type="expression" dxfId="329" priority="37" stopIfTrue="1">
      <formula>AND(NOT(ISBLANK($C21)),ISBLANK(L21))</formula>
    </cfRule>
  </conditionalFormatting>
  <conditionalFormatting sqref="M21">
    <cfRule type="expression" dxfId="328" priority="36" stopIfTrue="1">
      <formula>AND(NOT(ISBLANK($C21)),ISBLANK(M21))</formula>
    </cfRule>
  </conditionalFormatting>
  <conditionalFormatting sqref="A22">
    <cfRule type="expression" dxfId="327" priority="35" stopIfTrue="1">
      <formula>AND(NOT(ISBLANK(C22)),ISBLANK(A22))</formula>
    </cfRule>
  </conditionalFormatting>
  <conditionalFormatting sqref="K22">
    <cfRule type="expression" priority="32" stopIfTrue="1">
      <formula>AND(SUM($P22:$T22)&gt;0,NOT(ISBLANK(K22)))</formula>
    </cfRule>
    <cfRule type="expression" dxfId="326" priority="33" stopIfTrue="1">
      <formula>SUM($P22:$T22)&gt;0</formula>
    </cfRule>
  </conditionalFormatting>
  <conditionalFormatting sqref="N22">
    <cfRule type="expression" dxfId="325" priority="34" stopIfTrue="1">
      <formula>AND(NOT(ISBLANK($C22)),ISBLANK(N22))</formula>
    </cfRule>
  </conditionalFormatting>
  <conditionalFormatting sqref="L22">
    <cfRule type="expression" dxfId="324" priority="31" stopIfTrue="1">
      <formula>AND(NOT(ISBLANK($C22)),ISBLANK(L22))</formula>
    </cfRule>
  </conditionalFormatting>
  <conditionalFormatting sqref="M22">
    <cfRule type="expression" dxfId="323" priority="30" stopIfTrue="1">
      <formula>AND(NOT(ISBLANK($C22)),ISBLANK(M22))</formula>
    </cfRule>
  </conditionalFormatting>
  <conditionalFormatting sqref="K23">
    <cfRule type="expression" priority="27" stopIfTrue="1">
      <formula>AND(SUM($P23:$T23)&gt;0,NOT(ISBLANK(K23)))</formula>
    </cfRule>
    <cfRule type="expression" dxfId="322" priority="28" stopIfTrue="1">
      <formula>SUM($P23:$T23)&gt;0</formula>
    </cfRule>
  </conditionalFormatting>
  <conditionalFormatting sqref="N23">
    <cfRule type="expression" dxfId="321" priority="29" stopIfTrue="1">
      <formula>AND(NOT(ISBLANK($C23)),ISBLANK(N23))</formula>
    </cfRule>
  </conditionalFormatting>
  <conditionalFormatting sqref="M23">
    <cfRule type="expression" dxfId="320" priority="26" stopIfTrue="1">
      <formula>AND(NOT(ISBLANK($C23)),ISBLANK(M23))</formula>
    </cfRule>
  </conditionalFormatting>
  <conditionalFormatting sqref="L23">
    <cfRule type="expression" dxfId="319" priority="25" stopIfTrue="1">
      <formula>AND(NOT(ISBLANK($C23)),ISBLANK(L23))</formula>
    </cfRule>
  </conditionalFormatting>
  <conditionalFormatting sqref="A24">
    <cfRule type="expression" dxfId="318" priority="24" stopIfTrue="1">
      <formula>AND(NOT(ISBLANK(C24)),ISBLANK(A24))</formula>
    </cfRule>
  </conditionalFormatting>
  <conditionalFormatting sqref="L26">
    <cfRule type="expression" dxfId="317" priority="7" stopIfTrue="1">
      <formula>AND(NOT(ISBLANK($C26)),ISBLANK(L26))</formula>
    </cfRule>
  </conditionalFormatting>
  <conditionalFormatting sqref="A25">
    <cfRule type="expression" dxfId="316" priority="23" stopIfTrue="1">
      <formula>AND(NOT(ISBLANK(C25)),ISBLANK(A25))</formula>
    </cfRule>
  </conditionalFormatting>
  <conditionalFormatting sqref="K25">
    <cfRule type="expression" priority="20" stopIfTrue="1">
      <formula>AND(SUM($P25:$T25)&gt;0,NOT(ISBLANK(K25)))</formula>
    </cfRule>
    <cfRule type="expression" dxfId="315" priority="21" stopIfTrue="1">
      <formula>SUM($P25:$T25)&gt;0</formula>
    </cfRule>
  </conditionalFormatting>
  <conditionalFormatting sqref="N25">
    <cfRule type="expression" dxfId="314" priority="22" stopIfTrue="1">
      <formula>AND(NOT(ISBLANK($C25)),ISBLANK(N25))</formula>
    </cfRule>
  </conditionalFormatting>
  <conditionalFormatting sqref="L25">
    <cfRule type="expression" dxfId="313" priority="19" stopIfTrue="1">
      <formula>AND(NOT(ISBLANK($C25)),ISBLANK(L25))</formula>
    </cfRule>
  </conditionalFormatting>
  <conditionalFormatting sqref="M25">
    <cfRule type="expression" dxfId="312" priority="18" stopIfTrue="1">
      <formula>AND(NOT(ISBLANK($C25)),ISBLANK(M25))</formula>
    </cfRule>
  </conditionalFormatting>
  <conditionalFormatting sqref="K24">
    <cfRule type="expression" priority="15" stopIfTrue="1">
      <formula>AND(SUM($P24:$T24)&gt;0,NOT(ISBLANK(K24)))</formula>
    </cfRule>
    <cfRule type="expression" dxfId="311" priority="16" stopIfTrue="1">
      <formula>SUM($P24:$T24)&gt;0</formula>
    </cfRule>
  </conditionalFormatting>
  <conditionalFormatting sqref="M24">
    <cfRule type="expression" dxfId="310" priority="14" stopIfTrue="1">
      <formula>AND(NOT(ISBLANK($C24)),ISBLANK(M24))</formula>
    </cfRule>
  </conditionalFormatting>
  <conditionalFormatting sqref="L24">
    <cfRule type="expression" dxfId="309" priority="13" stopIfTrue="1">
      <formula>AND(NOT(ISBLANK($C24)),ISBLANK(L24))</formula>
    </cfRule>
  </conditionalFormatting>
  <conditionalFormatting sqref="A26">
    <cfRule type="expression" dxfId="308" priority="12" stopIfTrue="1">
      <formula>AND(NOT(ISBLANK(C26)),ISBLANK(A26))</formula>
    </cfRule>
  </conditionalFormatting>
  <conditionalFormatting sqref="K26">
    <cfRule type="expression" priority="9" stopIfTrue="1">
      <formula>AND(SUM($P26:$T26)&gt;0,NOT(ISBLANK(K26)))</formula>
    </cfRule>
    <cfRule type="expression" dxfId="307" priority="10" stopIfTrue="1">
      <formula>SUM($P26:$T26)&gt;0</formula>
    </cfRule>
  </conditionalFormatting>
  <conditionalFormatting sqref="N26">
    <cfRule type="expression" dxfId="306" priority="11" stopIfTrue="1">
      <formula>AND(NOT(ISBLANK($C26)),ISBLANK(N26))</formula>
    </cfRule>
  </conditionalFormatting>
  <conditionalFormatting sqref="M26">
    <cfRule type="expression" dxfId="305" priority="8" stopIfTrue="1">
      <formula>AND(NOT(ISBLANK($C26)),ISBLANK(M26))</formula>
    </cfRule>
  </conditionalFormatting>
  <conditionalFormatting sqref="B15">
    <cfRule type="expression" dxfId="304" priority="6" stopIfTrue="1">
      <formula>AND(NOT(ISBLANK(C15)),ISBLANK(B15))</formula>
    </cfRule>
  </conditionalFormatting>
  <conditionalFormatting sqref="B14">
    <cfRule type="expression" dxfId="303" priority="5" stopIfTrue="1">
      <formula>AND(NOT(ISBLANK(C14)),ISBLANK(B14))</formula>
    </cfRule>
  </conditionalFormatting>
  <conditionalFormatting sqref="B16">
    <cfRule type="expression" dxfId="302" priority="4" stopIfTrue="1">
      <formula>AND(NOT(ISBLANK(C16)),ISBLANK(B16))</formula>
    </cfRule>
  </conditionalFormatting>
  <conditionalFormatting sqref="B18">
    <cfRule type="expression" dxfId="301" priority="3" stopIfTrue="1">
      <formula>AND(NOT(ISBLANK(C18)),ISBLANK(B18))</formula>
    </cfRule>
  </conditionalFormatting>
  <conditionalFormatting sqref="L13">
    <cfRule type="expression" dxfId="300" priority="2" stopIfTrue="1">
      <formula>AND(NOT(ISBLANK($C13)),ISBLANK(L13))</formula>
    </cfRule>
  </conditionalFormatting>
  <conditionalFormatting sqref="L12">
    <cfRule type="expression" dxfId="299" priority="1" stopIfTrue="1">
      <formula>AND(NOT(ISBLANK($C12)),ISBLANK(L12))</formula>
    </cfRule>
  </conditionalFormatting>
  <dataValidations count="4">
    <dataValidation type="list" allowBlank="1" showInputMessage="1" showErrorMessage="1" sqref="B1:E1" xr:uid="{BA3D4551-844E-4213-B083-1BDC153A15AF}">
      <formula1>"BARCLAYCARD,CORPORATE CARD"</formula1>
    </dataValidation>
    <dataValidation type="date" allowBlank="1" showInputMessage="1" showErrorMessage="1" sqref="C5" xr:uid="{E98F2573-7858-4BD9-B8A8-A267BC3F4F42}">
      <formula1>NOW()-120</formula1>
      <formula2>NOW()</formula2>
    </dataValidation>
    <dataValidation type="list" allowBlank="1" showInputMessage="1" showErrorMessage="1" sqref="B19" xr:uid="{264F01A6-0150-4541-B7E0-2C7E25464436}">
      <formula1>$B$40:$B$43</formula1>
    </dataValidation>
    <dataValidation type="list" allowBlank="1" showInputMessage="1" showErrorMessage="1" sqref="B20:B28 B12:B18" xr:uid="{B1EAD97E-F586-499A-92DD-BE56A45584F6}">
      <formula1>$B$32:$B$35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Z36"/>
  <sheetViews>
    <sheetView workbookViewId="0">
      <selection activeCell="E6" sqref="E6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14.25" x14ac:dyDescent="0.2">
      <c r="A1" s="81" t="s">
        <v>0</v>
      </c>
      <c r="B1" s="314" t="s">
        <v>1</v>
      </c>
      <c r="C1" s="315"/>
      <c r="D1" s="315"/>
      <c r="E1" s="316"/>
      <c r="F1" s="82"/>
      <c r="G1" s="82"/>
      <c r="H1" s="82"/>
      <c r="I1" s="82"/>
      <c r="J1" s="82"/>
      <c r="K1" s="82"/>
      <c r="L1" s="83"/>
      <c r="M1" s="83"/>
      <c r="N1" s="84"/>
    </row>
    <row r="2" spans="1:26" x14ac:dyDescent="0.2">
      <c r="A2" s="85"/>
      <c r="N2" s="86"/>
    </row>
    <row r="3" spans="1:26" ht="14.25" x14ac:dyDescent="0.2">
      <c r="A3" s="87" t="s">
        <v>2</v>
      </c>
      <c r="B3" s="314" t="s">
        <v>110</v>
      </c>
      <c r="C3" s="315"/>
      <c r="D3" s="315"/>
      <c r="E3" s="316"/>
      <c r="F3" s="88"/>
      <c r="G3" s="88"/>
      <c r="H3" s="88"/>
      <c r="I3" s="88"/>
      <c r="J3" s="88"/>
      <c r="K3" s="88"/>
      <c r="N3" s="86"/>
    </row>
    <row r="4" spans="1:26" x14ac:dyDescent="0.2">
      <c r="A4" s="85"/>
      <c r="N4" s="86"/>
    </row>
    <row r="5" spans="1:26" ht="25.5" x14ac:dyDescent="0.2">
      <c r="A5" s="89" t="s">
        <v>3</v>
      </c>
      <c r="B5" s="90" t="s">
        <v>4</v>
      </c>
      <c r="C5" s="137">
        <v>44542</v>
      </c>
      <c r="D5" s="90" t="s">
        <v>5</v>
      </c>
      <c r="E5" s="144">
        <v>44572</v>
      </c>
      <c r="F5" s="145"/>
      <c r="G5" s="91"/>
      <c r="H5" s="92"/>
      <c r="I5" s="92"/>
      <c r="J5" s="92"/>
      <c r="K5" s="92"/>
      <c r="N5" s="86"/>
    </row>
    <row r="6" spans="1:26" x14ac:dyDescent="0.2">
      <c r="A6" s="85"/>
      <c r="N6" s="86"/>
    </row>
    <row r="7" spans="1:26" x14ac:dyDescent="0.2">
      <c r="A7" s="85"/>
      <c r="N7" s="86"/>
    </row>
    <row r="8" spans="1:26" x14ac:dyDescent="0.2">
      <c r="A8" s="248" t="s">
        <v>6</v>
      </c>
      <c r="B8" s="93" t="s">
        <v>7</v>
      </c>
      <c r="C8" s="93" t="s">
        <v>8</v>
      </c>
      <c r="D8" s="93" t="s">
        <v>7</v>
      </c>
      <c r="E8" s="93" t="s">
        <v>9</v>
      </c>
      <c r="F8" s="93" t="s">
        <v>10</v>
      </c>
      <c r="G8" s="312" t="s">
        <v>11</v>
      </c>
      <c r="H8" s="317"/>
      <c r="I8" s="317"/>
      <c r="J8" s="313"/>
      <c r="K8" s="248" t="s">
        <v>12</v>
      </c>
      <c r="L8" s="93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318"/>
      <c r="H9" s="319"/>
      <c r="I9" s="319"/>
      <c r="J9" s="320"/>
      <c r="K9" s="96" t="s">
        <v>20</v>
      </c>
      <c r="L9" s="97" t="s">
        <v>21</v>
      </c>
      <c r="M9" s="98"/>
      <c r="N9" s="99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0" t="s">
        <v>23</v>
      </c>
      <c r="B10" s="101" t="s">
        <v>24</v>
      </c>
      <c r="C10" s="101" t="s">
        <v>25</v>
      </c>
      <c r="D10" s="101" t="s">
        <v>25</v>
      </c>
      <c r="E10" s="101" t="s">
        <v>25</v>
      </c>
      <c r="F10" s="101" t="s">
        <v>25</v>
      </c>
      <c r="G10" s="102" t="s">
        <v>26</v>
      </c>
      <c r="H10" s="102" t="s">
        <v>27</v>
      </c>
      <c r="I10" s="102" t="s">
        <v>28</v>
      </c>
      <c r="J10" s="102"/>
      <c r="K10" s="104" t="s">
        <v>29</v>
      </c>
      <c r="L10" s="105"/>
      <c r="M10" s="106"/>
      <c r="N10" s="107"/>
    </row>
    <row r="11" spans="1:26" x14ac:dyDescent="0.2">
      <c r="A11" s="108"/>
      <c r="B11" s="101"/>
      <c r="C11" s="101"/>
      <c r="D11" s="101"/>
      <c r="E11" s="101"/>
      <c r="F11" s="101"/>
      <c r="G11" s="102"/>
      <c r="H11" s="102"/>
      <c r="I11" s="102"/>
      <c r="J11" s="102"/>
      <c r="K11" s="102"/>
      <c r="L11" s="105"/>
      <c r="M11" s="106"/>
      <c r="N11" s="106"/>
    </row>
    <row r="12" spans="1:26" ht="31.5" x14ac:dyDescent="0.25">
      <c r="A12" s="120" t="s">
        <v>167</v>
      </c>
      <c r="B12" s="121" t="s">
        <v>39</v>
      </c>
      <c r="C12" s="122">
        <v>8</v>
      </c>
      <c r="D12" s="123">
        <f>IF(B12="S",IF(ISBLANK(E12),ROUND(C12*0.2/1.2,2),E12),"")</f>
        <v>1.33</v>
      </c>
      <c r="E12" s="122"/>
      <c r="F12" s="140">
        <f>C12-D12</f>
        <v>6.67</v>
      </c>
      <c r="G12" s="62">
        <v>516</v>
      </c>
      <c r="H12" s="62">
        <v>4020</v>
      </c>
      <c r="I12" s="146"/>
      <c r="J12" s="147" t="s">
        <v>84</v>
      </c>
      <c r="K12" s="147" t="s">
        <v>110</v>
      </c>
      <c r="L12" s="115" t="s">
        <v>168</v>
      </c>
      <c r="M12" s="116" t="s">
        <v>169</v>
      </c>
      <c r="N12" s="115" t="s">
        <v>112</v>
      </c>
      <c r="P12" t="b">
        <f t="shared" ref="P12" si="0">OR(G12&lt;100,LEN(G12)=2)</f>
        <v>0</v>
      </c>
      <c r="Q12" t="b">
        <f t="shared" ref="Q12" si="1">OR(H12&lt;1000,LEN(H12)=3)</f>
        <v>0</v>
      </c>
      <c r="R12" t="b">
        <f t="shared" ref="R12" si="2">IF(I12&lt;1000,TRUE)</f>
        <v>1</v>
      </c>
      <c r="S12" t="e">
        <f>OR(#REF!&lt;100000,LEN(#REF!)=5)</f>
        <v>#REF!</v>
      </c>
    </row>
    <row r="13" spans="1:26" ht="15.75" x14ac:dyDescent="0.25">
      <c r="A13" s="120" t="s">
        <v>165</v>
      </c>
      <c r="B13" s="121" t="s">
        <v>39</v>
      </c>
      <c r="C13" s="122">
        <v>29.99</v>
      </c>
      <c r="D13" s="123">
        <f>IF(B13="S",IF(ISBLANK(E13),ROUND(C13*0.2/1.2,2),E13),"")</f>
        <v>5</v>
      </c>
      <c r="E13" s="122"/>
      <c r="F13" s="140">
        <f>C13-D13</f>
        <v>24.99</v>
      </c>
      <c r="G13" s="62">
        <v>510</v>
      </c>
      <c r="H13" s="62">
        <v>4001</v>
      </c>
      <c r="I13" s="146" t="s">
        <v>114</v>
      </c>
      <c r="J13" s="147"/>
      <c r="K13" s="147" t="s">
        <v>110</v>
      </c>
      <c r="L13" s="116" t="s">
        <v>170</v>
      </c>
      <c r="M13" s="116" t="s">
        <v>130</v>
      </c>
      <c r="N13" s="115" t="s">
        <v>112</v>
      </c>
    </row>
    <row r="14" spans="1:26" ht="15.75" x14ac:dyDescent="0.25">
      <c r="A14" s="120"/>
      <c r="B14" s="121"/>
      <c r="C14" s="122"/>
      <c r="D14" s="123"/>
      <c r="E14" s="122"/>
      <c r="F14" s="140"/>
      <c r="G14" s="62"/>
      <c r="H14" s="62"/>
      <c r="I14" s="146"/>
      <c r="J14" s="147" t="s">
        <v>39</v>
      </c>
      <c r="K14" s="147"/>
      <c r="L14" s="116"/>
      <c r="M14" s="116"/>
      <c r="N14" s="116"/>
    </row>
    <row r="15" spans="1:26" ht="15.75" x14ac:dyDescent="0.25">
      <c r="A15" s="120"/>
      <c r="B15" s="121"/>
      <c r="C15" s="122"/>
      <c r="D15" s="123"/>
      <c r="E15" s="122"/>
      <c r="F15" s="140"/>
      <c r="G15" s="62"/>
      <c r="H15" s="62"/>
      <c r="I15" s="146"/>
      <c r="J15" s="147" t="s">
        <v>39</v>
      </c>
      <c r="K15" s="147"/>
      <c r="L15" s="116"/>
      <c r="M15" s="116"/>
      <c r="N15" s="116"/>
    </row>
    <row r="16" spans="1:26" ht="15.75" x14ac:dyDescent="0.25">
      <c r="A16" s="120"/>
      <c r="B16" s="121"/>
      <c r="C16" s="122"/>
      <c r="D16" s="123"/>
      <c r="E16" s="122"/>
      <c r="F16" s="140"/>
      <c r="G16" s="62"/>
      <c r="H16" s="62"/>
      <c r="I16" s="146"/>
      <c r="J16" s="147" t="s">
        <v>84</v>
      </c>
      <c r="K16" s="147"/>
      <c r="L16" s="116"/>
      <c r="M16" s="116"/>
      <c r="N16" s="116"/>
    </row>
    <row r="17" spans="1:14" ht="15.75" x14ac:dyDescent="0.25">
      <c r="A17" s="120"/>
      <c r="B17" s="121"/>
      <c r="C17" s="122"/>
      <c r="D17" s="123"/>
      <c r="E17" s="122"/>
      <c r="F17" s="140"/>
      <c r="G17" s="62"/>
      <c r="H17" s="62"/>
      <c r="I17" s="146"/>
      <c r="J17" s="147" t="s">
        <v>84</v>
      </c>
      <c r="K17" s="147"/>
      <c r="L17" s="116"/>
      <c r="M17" s="116"/>
      <c r="N17" s="116"/>
    </row>
    <row r="18" spans="1:14" ht="15.75" x14ac:dyDescent="0.25">
      <c r="A18" s="120"/>
      <c r="B18" s="121"/>
      <c r="C18" s="122"/>
      <c r="D18" s="123"/>
      <c r="E18" s="122"/>
      <c r="F18" s="140"/>
      <c r="G18" s="62"/>
      <c r="H18" s="62"/>
      <c r="I18" s="146"/>
      <c r="J18" s="147" t="s">
        <v>84</v>
      </c>
      <c r="K18" s="147"/>
      <c r="L18" s="116"/>
      <c r="M18" s="116"/>
      <c r="N18" s="116"/>
    </row>
    <row r="19" spans="1:14" ht="15.75" x14ac:dyDescent="0.25">
      <c r="A19" s="120"/>
      <c r="B19" s="121"/>
      <c r="C19" s="122"/>
      <c r="D19" s="123"/>
      <c r="E19" s="122"/>
      <c r="F19" s="140"/>
      <c r="G19" s="62"/>
      <c r="H19" s="62"/>
      <c r="I19" s="146"/>
      <c r="J19" s="147" t="s">
        <v>39</v>
      </c>
      <c r="K19" s="147"/>
      <c r="L19" s="116"/>
      <c r="M19" s="116"/>
      <c r="N19" s="116"/>
    </row>
    <row r="20" spans="1:14" ht="15.75" x14ac:dyDescent="0.25">
      <c r="A20" s="120"/>
      <c r="B20" s="121"/>
      <c r="C20" s="122"/>
      <c r="D20" s="123"/>
      <c r="E20" s="122"/>
      <c r="F20" s="140"/>
      <c r="G20" s="62"/>
      <c r="H20" s="62"/>
      <c r="I20" s="146"/>
      <c r="J20" s="147" t="s">
        <v>39</v>
      </c>
      <c r="K20" s="147"/>
      <c r="L20" s="116"/>
      <c r="M20" s="116"/>
      <c r="N20" s="116"/>
    </row>
    <row r="21" spans="1:14" ht="15.75" x14ac:dyDescent="0.25">
      <c r="A21" s="120"/>
      <c r="B21" s="121"/>
      <c r="C21" s="122"/>
      <c r="D21" s="123"/>
      <c r="E21" s="122"/>
      <c r="F21" s="140"/>
      <c r="G21" s="62"/>
      <c r="H21" s="62"/>
      <c r="I21" s="146"/>
      <c r="J21" s="147" t="s">
        <v>39</v>
      </c>
      <c r="K21" s="147"/>
      <c r="L21" s="116"/>
      <c r="M21" s="116"/>
      <c r="N21" s="116"/>
    </row>
    <row r="22" spans="1:14" ht="15.75" x14ac:dyDescent="0.25">
      <c r="A22" s="120"/>
      <c r="B22" s="121"/>
      <c r="C22" s="122"/>
      <c r="D22" s="123"/>
      <c r="E22" s="122"/>
      <c r="F22" s="140"/>
      <c r="G22" s="62"/>
      <c r="H22" s="62"/>
      <c r="I22" s="146"/>
      <c r="J22" s="147" t="s">
        <v>39</v>
      </c>
      <c r="K22" s="147"/>
      <c r="L22" s="116"/>
      <c r="M22" s="116"/>
      <c r="N22" s="116"/>
    </row>
    <row r="23" spans="1:14" ht="15.75" x14ac:dyDescent="0.25">
      <c r="A23" s="120"/>
      <c r="B23" s="121"/>
      <c r="C23" s="122"/>
      <c r="D23" s="123"/>
      <c r="E23" s="122"/>
      <c r="F23" s="140"/>
      <c r="G23" s="62"/>
      <c r="H23" s="62"/>
      <c r="I23" s="146"/>
      <c r="J23" s="147" t="s">
        <v>39</v>
      </c>
      <c r="K23" s="147"/>
      <c r="L23" s="116"/>
      <c r="M23" s="116"/>
      <c r="N23" s="116"/>
    </row>
    <row r="24" spans="1:14" ht="15.75" x14ac:dyDescent="0.25">
      <c r="A24" s="120"/>
      <c r="B24" s="121" t="s">
        <v>31</v>
      </c>
      <c r="C24" s="122"/>
      <c r="D24" s="123" t="str">
        <f t="shared" ref="D24:D29" si="3">IF(B24="S",IF(ISBLANK(E24),ROUND(C24*0.2/1.2,2),E24),"")</f>
        <v/>
      </c>
      <c r="E24" s="122"/>
      <c r="F24" s="140"/>
      <c r="G24" s="62"/>
      <c r="H24" s="62"/>
      <c r="I24" s="146"/>
      <c r="J24" s="147" t="s">
        <v>39</v>
      </c>
      <c r="K24" s="147"/>
      <c r="L24" s="116"/>
      <c r="M24" s="116"/>
      <c r="N24" s="116"/>
    </row>
    <row r="25" spans="1:14" ht="15.75" x14ac:dyDescent="0.25">
      <c r="A25" s="120"/>
      <c r="B25" s="121" t="s">
        <v>31</v>
      </c>
      <c r="C25" s="122"/>
      <c r="D25" s="123" t="str">
        <f t="shared" si="3"/>
        <v/>
      </c>
      <c r="E25" s="122"/>
      <c r="F25" s="140"/>
      <c r="G25" s="62"/>
      <c r="H25" s="62"/>
      <c r="I25" s="146"/>
      <c r="J25" s="147" t="s">
        <v>84</v>
      </c>
      <c r="K25" s="147"/>
      <c r="L25" s="116"/>
      <c r="M25" s="116"/>
      <c r="N25" s="116"/>
    </row>
    <row r="26" spans="1:14" ht="15.75" x14ac:dyDescent="0.25">
      <c r="A26" s="120"/>
      <c r="B26" s="121" t="s">
        <v>31</v>
      </c>
      <c r="C26" s="122"/>
      <c r="D26" s="123" t="str">
        <f t="shared" si="3"/>
        <v/>
      </c>
      <c r="E26" s="122"/>
      <c r="F26" s="140"/>
      <c r="G26" s="62"/>
      <c r="H26" s="62"/>
      <c r="I26" s="146"/>
      <c r="J26" s="147" t="s">
        <v>84</v>
      </c>
      <c r="K26" s="147"/>
      <c r="L26" s="116"/>
      <c r="M26" s="116"/>
      <c r="N26" s="116"/>
    </row>
    <row r="27" spans="1:14" ht="15.75" x14ac:dyDescent="0.25">
      <c r="A27" s="120"/>
      <c r="B27" s="121" t="s">
        <v>31</v>
      </c>
      <c r="C27" s="122"/>
      <c r="D27" s="123" t="str">
        <f t="shared" si="3"/>
        <v/>
      </c>
      <c r="E27" s="122"/>
      <c r="F27" s="140"/>
      <c r="G27" s="62"/>
      <c r="H27" s="62"/>
      <c r="I27" s="146"/>
      <c r="J27" s="147" t="s">
        <v>84</v>
      </c>
      <c r="K27" s="147"/>
      <c r="L27" s="116"/>
      <c r="M27" s="116"/>
      <c r="N27" s="116"/>
    </row>
    <row r="28" spans="1:14" ht="15.75" x14ac:dyDescent="0.25">
      <c r="A28" s="120"/>
      <c r="B28" s="121" t="s">
        <v>31</v>
      </c>
      <c r="C28" s="122"/>
      <c r="D28" s="123" t="str">
        <f t="shared" si="3"/>
        <v/>
      </c>
      <c r="E28" s="122"/>
      <c r="F28" s="140"/>
      <c r="G28" s="62"/>
      <c r="H28" s="62"/>
      <c r="I28" s="146"/>
      <c r="J28" s="147" t="s">
        <v>84</v>
      </c>
      <c r="K28" s="147"/>
      <c r="L28" s="116"/>
      <c r="M28" s="116"/>
      <c r="N28" s="116"/>
    </row>
    <row r="29" spans="1:14" ht="15.75" x14ac:dyDescent="0.25">
      <c r="A29" s="250"/>
      <c r="B29" s="121" t="s">
        <v>31</v>
      </c>
      <c r="C29" s="122"/>
      <c r="D29" s="123" t="str">
        <f t="shared" si="3"/>
        <v/>
      </c>
      <c r="E29" s="122"/>
      <c r="F29" s="140"/>
      <c r="G29" s="62" t="s">
        <v>102</v>
      </c>
      <c r="H29" s="62" t="s">
        <v>102</v>
      </c>
      <c r="I29" s="62" t="s">
        <v>102</v>
      </c>
      <c r="J29" s="147"/>
      <c r="K29" s="147"/>
      <c r="L29" s="116"/>
      <c r="M29" s="116"/>
      <c r="N29" s="116"/>
    </row>
    <row r="30" spans="1:14" ht="13.5" thickBot="1" x14ac:dyDescent="0.25">
      <c r="A30" s="321" t="s">
        <v>34</v>
      </c>
      <c r="B30" s="322"/>
      <c r="C30" s="251">
        <f>SUM(C12:C29)</f>
        <v>37.989999999999995</v>
      </c>
      <c r="D30" s="251">
        <f>SUM(D12:D29)</f>
        <v>6.33</v>
      </c>
      <c r="E30" s="251"/>
      <c r="F30" s="251">
        <f t="shared" ref="F30" si="4">C30-D30</f>
        <v>31.659999999999997</v>
      </c>
      <c r="G30" s="128"/>
      <c r="H30" s="128"/>
      <c r="I30" s="128"/>
      <c r="J30" s="149"/>
      <c r="K30" s="149"/>
      <c r="L30" s="131"/>
      <c r="M30" s="132"/>
      <c r="N30" s="133"/>
    </row>
    <row r="32" spans="1:14" x14ac:dyDescent="0.2">
      <c r="B32" s="312" t="s">
        <v>35</v>
      </c>
      <c r="C32" s="313"/>
    </row>
    <row r="33" spans="2:11" x14ac:dyDescent="0.2">
      <c r="B33" s="134" t="s">
        <v>36</v>
      </c>
      <c r="C33" s="135" t="s">
        <v>37</v>
      </c>
    </row>
    <row r="34" spans="2:11" x14ac:dyDescent="0.2">
      <c r="B34" s="134" t="s">
        <v>31</v>
      </c>
      <c r="C34" s="135" t="s">
        <v>38</v>
      </c>
      <c r="I34" s="150"/>
      <c r="K34" s="56"/>
    </row>
    <row r="35" spans="2:11" x14ac:dyDescent="0.2">
      <c r="B35" s="134" t="s">
        <v>39</v>
      </c>
      <c r="C35" s="135" t="s">
        <v>40</v>
      </c>
      <c r="I35" s="150"/>
      <c r="K35" s="56"/>
    </row>
    <row r="36" spans="2:11" x14ac:dyDescent="0.2">
      <c r="B36" s="106" t="s">
        <v>33</v>
      </c>
      <c r="C36" s="136" t="s">
        <v>41</v>
      </c>
      <c r="I36" s="150"/>
      <c r="K36" s="56"/>
    </row>
  </sheetData>
  <mergeCells count="6">
    <mergeCell ref="A30:B30"/>
    <mergeCell ref="B32:C32"/>
    <mergeCell ref="B1:E1"/>
    <mergeCell ref="B3:E3"/>
    <mergeCell ref="G8:J8"/>
    <mergeCell ref="G9:J9"/>
  </mergeCells>
  <conditionalFormatting sqref="J12:J13 J29:K29 K28">
    <cfRule type="expression" priority="98" stopIfTrue="1">
      <formula>AND(SUM($P12:$T12)&gt;0,NOT(ISBLANK(J12)))</formula>
    </cfRule>
    <cfRule type="expression" dxfId="298" priority="99" stopIfTrue="1">
      <formula>SUM($P12:$T12)&gt;0</formula>
    </cfRule>
  </conditionalFormatting>
  <conditionalFormatting sqref="C5 B1:E1 B3:E3 C12:C13 C15 C29 C18 C21 C23:C26">
    <cfRule type="expression" dxfId="297" priority="100" stopIfTrue="1">
      <formula>ISBLANK(B1)</formula>
    </cfRule>
  </conditionalFormatting>
  <conditionalFormatting sqref="L29:N29 N28">
    <cfRule type="expression" dxfId="296" priority="101" stopIfTrue="1">
      <formula>AND(NOT(ISBLANK($C28)),ISBLANK(L28))</formula>
    </cfRule>
  </conditionalFormatting>
  <conditionalFormatting sqref="B12:B13 B18">
    <cfRule type="expression" dxfId="295" priority="102" stopIfTrue="1">
      <formula>AND(NOT(ISBLANK(C12)),ISBLANK(B12))</formula>
    </cfRule>
  </conditionalFormatting>
  <conditionalFormatting sqref="A12:A13 A15 A29 A18 A24">
    <cfRule type="expression" dxfId="294" priority="103" stopIfTrue="1">
      <formula>AND(NOT(ISBLANK(C12)),ISBLANK(A12))</formula>
    </cfRule>
  </conditionalFormatting>
  <conditionalFormatting sqref="E15:E26 E29">
    <cfRule type="expression" dxfId="293" priority="104" stopIfTrue="1">
      <formula>AND(NOT(ISBLANK(C15)),ISBLANK(E15),B15="S")</formula>
    </cfRule>
  </conditionalFormatting>
  <conditionalFormatting sqref="C14">
    <cfRule type="expression" dxfId="292" priority="94" stopIfTrue="1">
      <formula>ISBLANK(C14)</formula>
    </cfRule>
  </conditionalFormatting>
  <conditionalFormatting sqref="M21">
    <cfRule type="expression" dxfId="291" priority="43" stopIfTrue="1">
      <formula>AND(NOT(ISBLANK($C21)),ISBLANK(M21))</formula>
    </cfRule>
  </conditionalFormatting>
  <conditionalFormatting sqref="B14">
    <cfRule type="expression" dxfId="290" priority="95" stopIfTrue="1">
      <formula>AND(NOT(ISBLANK(C14)),ISBLANK(B14))</formula>
    </cfRule>
  </conditionalFormatting>
  <conditionalFormatting sqref="A14">
    <cfRule type="expression" dxfId="289" priority="96" stopIfTrue="1">
      <formula>AND(NOT(ISBLANK(C14)),ISBLANK(A14))</formula>
    </cfRule>
  </conditionalFormatting>
  <conditionalFormatting sqref="E12:E14">
    <cfRule type="expression" dxfId="288" priority="97" stopIfTrue="1">
      <formula>AND(NOT(ISBLANK(C12)),ISBLANK(E12),B12="S")</formula>
    </cfRule>
  </conditionalFormatting>
  <conditionalFormatting sqref="J14:J28">
    <cfRule type="expression" priority="92" stopIfTrue="1">
      <formula>AND(SUM($P14:$T14)&gt;0,NOT(ISBLANK(J14)))</formula>
    </cfRule>
    <cfRule type="expression" dxfId="287" priority="93" stopIfTrue="1">
      <formula>SUM($P14:$T14)&gt;0</formula>
    </cfRule>
  </conditionalFormatting>
  <conditionalFormatting sqref="C27">
    <cfRule type="expression" dxfId="286" priority="89" stopIfTrue="1">
      <formula>ISBLANK(C27)</formula>
    </cfRule>
  </conditionalFormatting>
  <conditionalFormatting sqref="A28">
    <cfRule type="expression" dxfId="285" priority="90" stopIfTrue="1">
      <formula>AND(NOT(ISBLANK(C28)),ISBLANK(A28))</formula>
    </cfRule>
  </conditionalFormatting>
  <conditionalFormatting sqref="E27">
    <cfRule type="expression" dxfId="284" priority="91" stopIfTrue="1">
      <formula>AND(NOT(ISBLANK(C27)),ISBLANK(E27),B27="S")</formula>
    </cfRule>
  </conditionalFormatting>
  <conditionalFormatting sqref="C28">
    <cfRule type="expression" dxfId="283" priority="87" stopIfTrue="1">
      <formula>ISBLANK(C28)</formula>
    </cfRule>
  </conditionalFormatting>
  <conditionalFormatting sqref="E28">
    <cfRule type="expression" dxfId="282" priority="88" stopIfTrue="1">
      <formula>AND(NOT(ISBLANK(C28)),ISBLANK(E28),B28="S")</formula>
    </cfRule>
  </conditionalFormatting>
  <conditionalFormatting sqref="M28">
    <cfRule type="expression" dxfId="281" priority="86" stopIfTrue="1">
      <formula>AND(NOT(ISBLANK($C28)),ISBLANK(M28))</formula>
    </cfRule>
  </conditionalFormatting>
  <conditionalFormatting sqref="L28">
    <cfRule type="expression" dxfId="280" priority="85" stopIfTrue="1">
      <formula>AND(NOT(ISBLANK($C28)),ISBLANK(L28))</formula>
    </cfRule>
  </conditionalFormatting>
  <conditionalFormatting sqref="N25">
    <cfRule type="expression" dxfId="279" priority="16" stopIfTrue="1">
      <formula>AND(NOT(ISBLANK($C25)),ISBLANK(N25))</formula>
    </cfRule>
  </conditionalFormatting>
  <conditionalFormatting sqref="N19">
    <cfRule type="expression" dxfId="278" priority="54" stopIfTrue="1">
      <formula>AND(NOT(ISBLANK($C19)),ISBLANK(N19))</formula>
    </cfRule>
  </conditionalFormatting>
  <conditionalFormatting sqref="M18">
    <cfRule type="expression" dxfId="277" priority="59" stopIfTrue="1">
      <formula>AND(NOT(ISBLANK($C18)),ISBLANK(M18))</formula>
    </cfRule>
  </conditionalFormatting>
  <conditionalFormatting sqref="K12:K13">
    <cfRule type="expression" priority="82" stopIfTrue="1">
      <formula>AND(SUM($P12:$T12)&gt;0,NOT(ISBLANK(K12)))</formula>
    </cfRule>
    <cfRule type="expression" dxfId="276" priority="83" stopIfTrue="1">
      <formula>SUM($P12:$T12)&gt;0</formula>
    </cfRule>
  </conditionalFormatting>
  <conditionalFormatting sqref="N12:N13">
    <cfRule type="expression" dxfId="275" priority="84" stopIfTrue="1">
      <formula>AND(NOT(ISBLANK($C12)),ISBLANK(N12))</formula>
    </cfRule>
  </conditionalFormatting>
  <conditionalFormatting sqref="M12:M13">
    <cfRule type="expression" dxfId="274" priority="81" stopIfTrue="1">
      <formula>AND(NOT(ISBLANK($C12)),ISBLANK(M12))</formula>
    </cfRule>
  </conditionalFormatting>
  <conditionalFormatting sqref="L12:L13">
    <cfRule type="expression" dxfId="273" priority="80" stopIfTrue="1">
      <formula>AND(NOT(ISBLANK($C12)),ISBLANK(L12))</formula>
    </cfRule>
  </conditionalFormatting>
  <conditionalFormatting sqref="K14">
    <cfRule type="expression" priority="77" stopIfTrue="1">
      <formula>AND(SUM($P14:$T14)&gt;0,NOT(ISBLANK(K14)))</formula>
    </cfRule>
    <cfRule type="expression" dxfId="272" priority="78" stopIfTrue="1">
      <formula>SUM($P14:$T14)&gt;0</formula>
    </cfRule>
  </conditionalFormatting>
  <conditionalFormatting sqref="N14">
    <cfRule type="expression" dxfId="271" priority="79" stopIfTrue="1">
      <formula>AND(NOT(ISBLANK($C14)),ISBLANK(N14))</formula>
    </cfRule>
  </conditionalFormatting>
  <conditionalFormatting sqref="M14">
    <cfRule type="expression" dxfId="270" priority="76" stopIfTrue="1">
      <formula>AND(NOT(ISBLANK($C14)),ISBLANK(M14))</formula>
    </cfRule>
  </conditionalFormatting>
  <conditionalFormatting sqref="L14">
    <cfRule type="expression" dxfId="269" priority="75" stopIfTrue="1">
      <formula>AND(NOT(ISBLANK($C14)),ISBLANK(L14))</formula>
    </cfRule>
  </conditionalFormatting>
  <conditionalFormatting sqref="K15">
    <cfRule type="expression" priority="72" stopIfTrue="1">
      <formula>AND(SUM($P15:$T15)&gt;0,NOT(ISBLANK(K15)))</formula>
    </cfRule>
    <cfRule type="expression" dxfId="268" priority="73" stopIfTrue="1">
      <formula>SUM($P15:$T15)&gt;0</formula>
    </cfRule>
  </conditionalFormatting>
  <conditionalFormatting sqref="N15">
    <cfRule type="expression" dxfId="267" priority="74" stopIfTrue="1">
      <formula>AND(NOT(ISBLANK($C15)),ISBLANK(N15))</formula>
    </cfRule>
  </conditionalFormatting>
  <conditionalFormatting sqref="M15">
    <cfRule type="expression" dxfId="266" priority="71" stopIfTrue="1">
      <formula>AND(NOT(ISBLANK($C15)),ISBLANK(M15))</formula>
    </cfRule>
  </conditionalFormatting>
  <conditionalFormatting sqref="L15">
    <cfRule type="expression" dxfId="265" priority="70" stopIfTrue="1">
      <formula>AND(NOT(ISBLANK($C15)),ISBLANK(L15))</formula>
    </cfRule>
  </conditionalFormatting>
  <conditionalFormatting sqref="A16:A17">
    <cfRule type="expression" dxfId="264" priority="69" stopIfTrue="1">
      <formula>AND(NOT(ISBLANK(C16)),ISBLANK(A16))</formula>
    </cfRule>
  </conditionalFormatting>
  <conditionalFormatting sqref="C16:C17">
    <cfRule type="expression" dxfId="263" priority="68" stopIfTrue="1">
      <formula>ISBLANK(C16)</formula>
    </cfRule>
  </conditionalFormatting>
  <conditionalFormatting sqref="K16:K17">
    <cfRule type="expression" priority="66" stopIfTrue="1">
      <formula>AND(SUM($P16:$T16)&gt;0,NOT(ISBLANK(K16)))</formula>
    </cfRule>
    <cfRule type="expression" dxfId="262" priority="67" stopIfTrue="1">
      <formula>SUM($P16:$T16)&gt;0</formula>
    </cfRule>
  </conditionalFormatting>
  <conditionalFormatting sqref="M16:M17">
    <cfRule type="expression" dxfId="261" priority="65" stopIfTrue="1">
      <formula>AND(NOT(ISBLANK($C16)),ISBLANK(M16))</formula>
    </cfRule>
  </conditionalFormatting>
  <conditionalFormatting sqref="L16:L17">
    <cfRule type="expression" dxfId="260" priority="64" stopIfTrue="1">
      <formula>AND(NOT(ISBLANK($C16)),ISBLANK(L16))</formula>
    </cfRule>
  </conditionalFormatting>
  <conditionalFormatting sqref="N16">
    <cfRule type="expression" dxfId="259" priority="63" stopIfTrue="1">
      <formula>AND(NOT(ISBLANK($C16)),ISBLANK(N16))</formula>
    </cfRule>
  </conditionalFormatting>
  <conditionalFormatting sqref="N17">
    <cfRule type="expression" dxfId="258" priority="62" stopIfTrue="1">
      <formula>AND(NOT(ISBLANK($C17)),ISBLANK(N17))</formula>
    </cfRule>
  </conditionalFormatting>
  <conditionalFormatting sqref="K18">
    <cfRule type="expression" priority="60" stopIfTrue="1">
      <formula>AND(SUM($P18:$T18)&gt;0,NOT(ISBLANK(K18)))</formula>
    </cfRule>
    <cfRule type="expression" dxfId="257" priority="61" stopIfTrue="1">
      <formula>SUM($P18:$T18)&gt;0</formula>
    </cfRule>
  </conditionalFormatting>
  <conditionalFormatting sqref="L18">
    <cfRule type="expression" dxfId="256" priority="58" stopIfTrue="1">
      <formula>AND(NOT(ISBLANK($C18)),ISBLANK(L18))</formula>
    </cfRule>
  </conditionalFormatting>
  <conditionalFormatting sqref="N18">
    <cfRule type="expression" dxfId="255" priority="57" stopIfTrue="1">
      <formula>AND(NOT(ISBLANK($C18)),ISBLANK(N18))</formula>
    </cfRule>
  </conditionalFormatting>
  <conditionalFormatting sqref="C19:C20">
    <cfRule type="expression" dxfId="254" priority="55" stopIfTrue="1">
      <formula>ISBLANK(C19)</formula>
    </cfRule>
  </conditionalFormatting>
  <conditionalFormatting sqref="A19:A20">
    <cfRule type="expression" dxfId="253" priority="56" stopIfTrue="1">
      <formula>AND(NOT(ISBLANK(C19)),ISBLANK(A19))</formula>
    </cfRule>
  </conditionalFormatting>
  <conditionalFormatting sqref="K19:K20">
    <cfRule type="expression" priority="52" stopIfTrue="1">
      <formula>AND(SUM($P19:$T19)&gt;0,NOT(ISBLANK(K19)))</formula>
    </cfRule>
    <cfRule type="expression" dxfId="252" priority="53" stopIfTrue="1">
      <formula>SUM($P19:$T19)&gt;0</formula>
    </cfRule>
  </conditionalFormatting>
  <conditionalFormatting sqref="M19">
    <cfRule type="expression" dxfId="251" priority="51" stopIfTrue="1">
      <formula>AND(NOT(ISBLANK($C19)),ISBLANK(M19))</formula>
    </cfRule>
  </conditionalFormatting>
  <conditionalFormatting sqref="L19:L20">
    <cfRule type="expression" dxfId="250" priority="50" stopIfTrue="1">
      <formula>AND(NOT(ISBLANK($C19)),ISBLANK(L19))</formula>
    </cfRule>
  </conditionalFormatting>
  <conditionalFormatting sqref="N20">
    <cfRule type="expression" dxfId="249" priority="49" stopIfTrue="1">
      <formula>AND(NOT(ISBLANK($C20)),ISBLANK(N20))</formula>
    </cfRule>
  </conditionalFormatting>
  <conditionalFormatting sqref="M20">
    <cfRule type="expression" dxfId="248" priority="48" stopIfTrue="1">
      <formula>AND(NOT(ISBLANK($C20)),ISBLANK(M20))</formula>
    </cfRule>
  </conditionalFormatting>
  <conditionalFormatting sqref="A21">
    <cfRule type="expression" dxfId="247" priority="47" stopIfTrue="1">
      <formula>AND(NOT(ISBLANK(C21)),ISBLANK(A21))</formula>
    </cfRule>
  </conditionalFormatting>
  <conditionalFormatting sqref="K21">
    <cfRule type="expression" priority="44" stopIfTrue="1">
      <formula>AND(SUM($P21:$T21)&gt;0,NOT(ISBLANK(K21)))</formula>
    </cfRule>
    <cfRule type="expression" dxfId="246" priority="45" stopIfTrue="1">
      <formula>SUM($P21:$T21)&gt;0</formula>
    </cfRule>
  </conditionalFormatting>
  <conditionalFormatting sqref="N21">
    <cfRule type="expression" dxfId="245" priority="46" stopIfTrue="1">
      <formula>AND(NOT(ISBLANK($C21)),ISBLANK(N21))</formula>
    </cfRule>
  </conditionalFormatting>
  <conditionalFormatting sqref="L21">
    <cfRule type="expression" dxfId="244" priority="42" stopIfTrue="1">
      <formula>AND(NOT(ISBLANK($C21)),ISBLANK(L21))</formula>
    </cfRule>
  </conditionalFormatting>
  <conditionalFormatting sqref="A22">
    <cfRule type="expression" dxfId="243" priority="41" stopIfTrue="1">
      <formula>AND(NOT(ISBLANK(C22)),ISBLANK(A22))</formula>
    </cfRule>
  </conditionalFormatting>
  <conditionalFormatting sqref="C22">
    <cfRule type="expression" dxfId="242" priority="40" stopIfTrue="1">
      <formula>ISBLANK(C22)</formula>
    </cfRule>
  </conditionalFormatting>
  <conditionalFormatting sqref="K22">
    <cfRule type="expression" priority="38" stopIfTrue="1">
      <formula>AND(SUM($P22:$T22)&gt;0,NOT(ISBLANK(K22)))</formula>
    </cfRule>
    <cfRule type="expression" dxfId="241" priority="39" stopIfTrue="1">
      <formula>SUM($P22:$T22)&gt;0</formula>
    </cfRule>
  </conditionalFormatting>
  <conditionalFormatting sqref="N22">
    <cfRule type="expression" dxfId="240" priority="37" stopIfTrue="1">
      <formula>AND(NOT(ISBLANK($C22)),ISBLANK(N22))</formula>
    </cfRule>
  </conditionalFormatting>
  <conditionalFormatting sqref="L22">
    <cfRule type="expression" dxfId="239" priority="36" stopIfTrue="1">
      <formula>AND(NOT(ISBLANK($C22)),ISBLANK(L22))</formula>
    </cfRule>
  </conditionalFormatting>
  <conditionalFormatting sqref="M22">
    <cfRule type="expression" dxfId="238" priority="35" stopIfTrue="1">
      <formula>AND(NOT(ISBLANK($C22)),ISBLANK(M22))</formula>
    </cfRule>
  </conditionalFormatting>
  <conditionalFormatting sqref="A23">
    <cfRule type="expression" dxfId="237" priority="34" stopIfTrue="1">
      <formula>AND(NOT(ISBLANK(C23)),ISBLANK(A23))</formula>
    </cfRule>
  </conditionalFormatting>
  <conditionalFormatting sqref="K23">
    <cfRule type="expression" priority="31" stopIfTrue="1">
      <formula>AND(SUM($P23:$T23)&gt;0,NOT(ISBLANK(K23)))</formula>
    </cfRule>
    <cfRule type="expression" dxfId="236" priority="32" stopIfTrue="1">
      <formula>SUM($P23:$T23)&gt;0</formula>
    </cfRule>
  </conditionalFormatting>
  <conditionalFormatting sqref="N23">
    <cfRule type="expression" dxfId="235" priority="33" stopIfTrue="1">
      <formula>AND(NOT(ISBLANK($C23)),ISBLANK(N23))</formula>
    </cfRule>
  </conditionalFormatting>
  <conditionalFormatting sqref="L23">
    <cfRule type="expression" dxfId="234" priority="30" stopIfTrue="1">
      <formula>AND(NOT(ISBLANK($C23)),ISBLANK(L23))</formula>
    </cfRule>
  </conditionalFormatting>
  <conditionalFormatting sqref="M23">
    <cfRule type="expression" dxfId="233" priority="29" stopIfTrue="1">
      <formula>AND(NOT(ISBLANK($C23)),ISBLANK(M23))</formula>
    </cfRule>
  </conditionalFormatting>
  <conditionalFormatting sqref="K24">
    <cfRule type="expression" priority="26" stopIfTrue="1">
      <formula>AND(SUM($P24:$T24)&gt;0,NOT(ISBLANK(K24)))</formula>
    </cfRule>
    <cfRule type="expression" dxfId="232" priority="27" stopIfTrue="1">
      <formula>SUM($P24:$T24)&gt;0</formula>
    </cfRule>
  </conditionalFormatting>
  <conditionalFormatting sqref="N24">
    <cfRule type="expression" dxfId="231" priority="28" stopIfTrue="1">
      <formula>AND(NOT(ISBLANK($C24)),ISBLANK(N24))</formula>
    </cfRule>
  </conditionalFormatting>
  <conditionalFormatting sqref="M24">
    <cfRule type="expression" dxfId="230" priority="25" stopIfTrue="1">
      <formula>AND(NOT(ISBLANK($C24)),ISBLANK(M24))</formula>
    </cfRule>
  </conditionalFormatting>
  <conditionalFormatting sqref="L24">
    <cfRule type="expression" dxfId="229" priority="24" stopIfTrue="1">
      <formula>AND(NOT(ISBLANK($C24)),ISBLANK(L24))</formula>
    </cfRule>
  </conditionalFormatting>
  <conditionalFormatting sqref="A25">
    <cfRule type="expression" dxfId="228" priority="23" stopIfTrue="1">
      <formula>AND(NOT(ISBLANK(C25)),ISBLANK(A25))</formula>
    </cfRule>
  </conditionalFormatting>
  <conditionalFormatting sqref="L27">
    <cfRule type="expression" dxfId="227" priority="6" stopIfTrue="1">
      <formula>AND(NOT(ISBLANK($C27)),ISBLANK(L27))</formula>
    </cfRule>
  </conditionalFormatting>
  <conditionalFormatting sqref="A26">
    <cfRule type="expression" dxfId="226" priority="22" stopIfTrue="1">
      <formula>AND(NOT(ISBLANK(C26)),ISBLANK(A26))</formula>
    </cfRule>
  </conditionalFormatting>
  <conditionalFormatting sqref="K26">
    <cfRule type="expression" priority="19" stopIfTrue="1">
      <formula>AND(SUM($P26:$T26)&gt;0,NOT(ISBLANK(K26)))</formula>
    </cfRule>
    <cfRule type="expression" dxfId="225" priority="20" stopIfTrue="1">
      <formula>SUM($P26:$T26)&gt;0</formula>
    </cfRule>
  </conditionalFormatting>
  <conditionalFormatting sqref="N26">
    <cfRule type="expression" dxfId="224" priority="21" stopIfTrue="1">
      <formula>AND(NOT(ISBLANK($C26)),ISBLANK(N26))</formula>
    </cfRule>
  </conditionalFormatting>
  <conditionalFormatting sqref="L26">
    <cfRule type="expression" dxfId="223" priority="18" stopIfTrue="1">
      <formula>AND(NOT(ISBLANK($C26)),ISBLANK(L26))</formula>
    </cfRule>
  </conditionalFormatting>
  <conditionalFormatting sqref="M26">
    <cfRule type="expression" dxfId="222" priority="17" stopIfTrue="1">
      <formula>AND(NOT(ISBLANK($C26)),ISBLANK(M26))</formula>
    </cfRule>
  </conditionalFormatting>
  <conditionalFormatting sqref="K25">
    <cfRule type="expression" priority="14" stopIfTrue="1">
      <formula>AND(SUM($P25:$T25)&gt;0,NOT(ISBLANK(K25)))</formula>
    </cfRule>
    <cfRule type="expression" dxfId="221" priority="15" stopIfTrue="1">
      <formula>SUM($P25:$T25)&gt;0</formula>
    </cfRule>
  </conditionalFormatting>
  <conditionalFormatting sqref="M25">
    <cfRule type="expression" dxfId="220" priority="13" stopIfTrue="1">
      <formula>AND(NOT(ISBLANK($C25)),ISBLANK(M25))</formula>
    </cfRule>
  </conditionalFormatting>
  <conditionalFormatting sqref="L25">
    <cfRule type="expression" dxfId="219" priority="12" stopIfTrue="1">
      <formula>AND(NOT(ISBLANK($C25)),ISBLANK(L25))</formula>
    </cfRule>
  </conditionalFormatting>
  <conditionalFormatting sqref="A27">
    <cfRule type="expression" dxfId="218" priority="11" stopIfTrue="1">
      <formula>AND(NOT(ISBLANK(C27)),ISBLANK(A27))</formula>
    </cfRule>
  </conditionalFormatting>
  <conditionalFormatting sqref="K27">
    <cfRule type="expression" priority="8" stopIfTrue="1">
      <formula>AND(SUM($P27:$T27)&gt;0,NOT(ISBLANK(K27)))</formula>
    </cfRule>
    <cfRule type="expression" dxfId="217" priority="9" stopIfTrue="1">
      <formula>SUM($P27:$T27)&gt;0</formula>
    </cfRule>
  </conditionalFormatting>
  <conditionalFormatting sqref="N27">
    <cfRule type="expression" dxfId="216" priority="10" stopIfTrue="1">
      <formula>AND(NOT(ISBLANK($C27)),ISBLANK(N27))</formula>
    </cfRule>
  </conditionalFormatting>
  <conditionalFormatting sqref="M27">
    <cfRule type="expression" dxfId="215" priority="7" stopIfTrue="1">
      <formula>AND(NOT(ISBLANK($C27)),ISBLANK(M27))</formula>
    </cfRule>
  </conditionalFormatting>
  <conditionalFormatting sqref="B16">
    <cfRule type="expression" dxfId="214" priority="5" stopIfTrue="1">
      <formula>AND(NOT(ISBLANK(C16)),ISBLANK(B16))</formula>
    </cfRule>
  </conditionalFormatting>
  <conditionalFormatting sqref="B15">
    <cfRule type="expression" dxfId="213" priority="4" stopIfTrue="1">
      <formula>AND(NOT(ISBLANK(C15)),ISBLANK(B15))</formula>
    </cfRule>
  </conditionalFormatting>
  <conditionalFormatting sqref="B17">
    <cfRule type="expression" dxfId="212" priority="3" stopIfTrue="1">
      <formula>AND(NOT(ISBLANK(C17)),ISBLANK(B17))</formula>
    </cfRule>
  </conditionalFormatting>
  <conditionalFormatting sqref="B19">
    <cfRule type="expression" dxfId="211" priority="2" stopIfTrue="1">
      <formula>AND(NOT(ISBLANK(C19)),ISBLANK(B19))</formula>
    </cfRule>
  </conditionalFormatting>
  <conditionalFormatting sqref="B20:B29">
    <cfRule type="expression" dxfId="210" priority="1" stopIfTrue="1">
      <formula>AND(NOT(ISBLANK(C20)),ISBLANK(B20))</formula>
    </cfRule>
  </conditionalFormatting>
  <dataValidations count="3">
    <dataValidation type="date" allowBlank="1" showInputMessage="1" showErrorMessage="1" sqref="C5" xr:uid="{9112EE6F-5165-4F44-A9D5-CBC44D857AD3}">
      <formula1>NOW()-120</formula1>
      <formula2>NOW()</formula2>
    </dataValidation>
    <dataValidation type="list" allowBlank="1" showInputMessage="1" showErrorMessage="1" sqref="B1:E1" xr:uid="{A6A8501E-460A-4B6C-9377-2F18C036ACEB}">
      <formula1>"BARCLAYCARD,CORPORATE CARD"</formula1>
    </dataValidation>
    <dataValidation type="list" allowBlank="1" showInputMessage="1" showErrorMessage="1" sqref="B12:B29" xr:uid="{50BF5E4B-6FCD-49C1-8C9C-B48B4DC26F8F}">
      <formula1>$B$33:$B$36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B28"/>
  <sheetViews>
    <sheetView workbookViewId="0">
      <selection activeCell="E27" sqref="E27"/>
    </sheetView>
  </sheetViews>
  <sheetFormatPr defaultColWidth="9.140625" defaultRowHeight="12.75" outlineLevelCol="1" x14ac:dyDescent="0.2"/>
  <cols>
    <col min="1" max="1" width="11.85546875" style="92" bestFit="1" customWidth="1"/>
    <col min="2" max="2" width="10.42578125" style="92" customWidth="1"/>
    <col min="3" max="6" width="15.7109375" style="92" customWidth="1"/>
    <col min="7" max="7" width="8.42578125" style="92" customWidth="1"/>
    <col min="8" max="8" width="9" style="92" customWidth="1"/>
    <col min="9" max="9" width="11.7109375" style="92" bestFit="1" customWidth="1"/>
    <col min="10" max="10" width="3" style="92" customWidth="1"/>
    <col min="11" max="11" width="26.140625" style="92" customWidth="1"/>
    <col min="12" max="12" width="47.42578125" style="92" customWidth="1"/>
    <col min="13" max="14" width="27.42578125" style="92" customWidth="1"/>
    <col min="15" max="15" width="9.140625" style="92"/>
    <col min="16" max="18" width="9.140625" style="92" customWidth="1" outlineLevel="1"/>
    <col min="19" max="19" width="10.42578125" style="92" customWidth="1" outlineLevel="1"/>
    <col min="20" max="28" width="9.140625" style="92"/>
  </cols>
  <sheetData>
    <row r="1" spans="1:26" ht="14.25" x14ac:dyDescent="0.2">
      <c r="A1" s="231" t="s">
        <v>0</v>
      </c>
      <c r="B1" s="314" t="s">
        <v>115</v>
      </c>
      <c r="C1" s="315"/>
      <c r="D1" s="315"/>
      <c r="E1" s="316"/>
      <c r="F1" s="82"/>
      <c r="G1" s="82"/>
      <c r="H1" s="82"/>
      <c r="I1" s="82"/>
      <c r="J1" s="82"/>
      <c r="K1" s="82"/>
      <c r="L1" s="83"/>
      <c r="M1" s="83"/>
      <c r="N1" s="84"/>
    </row>
    <row r="2" spans="1:26" x14ac:dyDescent="0.2">
      <c r="A2" s="232"/>
      <c r="B2"/>
      <c r="C2"/>
      <c r="D2"/>
      <c r="E2"/>
      <c r="F2"/>
      <c r="G2"/>
      <c r="H2"/>
      <c r="I2"/>
      <c r="J2"/>
      <c r="K2"/>
      <c r="L2"/>
      <c r="M2"/>
      <c r="N2" s="86"/>
    </row>
    <row r="3" spans="1:26" ht="14.25" x14ac:dyDescent="0.2">
      <c r="A3" s="233" t="s">
        <v>2</v>
      </c>
      <c r="B3" s="314" t="s">
        <v>113</v>
      </c>
      <c r="C3" s="315"/>
      <c r="D3" s="315"/>
      <c r="E3" s="316"/>
      <c r="F3" s="88"/>
      <c r="G3" s="88"/>
      <c r="H3" s="88"/>
      <c r="I3" s="88"/>
      <c r="J3" s="88"/>
      <c r="K3" s="88"/>
      <c r="L3" s="56"/>
      <c r="M3"/>
      <c r="N3" s="86"/>
    </row>
    <row r="4" spans="1:26" x14ac:dyDescent="0.2">
      <c r="A4" s="232"/>
      <c r="B4"/>
      <c r="C4"/>
      <c r="D4"/>
      <c r="E4"/>
      <c r="F4"/>
      <c r="G4"/>
      <c r="H4"/>
      <c r="I4"/>
      <c r="J4"/>
      <c r="K4"/>
      <c r="L4"/>
      <c r="M4"/>
      <c r="N4" s="86"/>
    </row>
    <row r="5" spans="1:26" ht="25.5" x14ac:dyDescent="0.2">
      <c r="A5" s="234" t="s">
        <v>3</v>
      </c>
      <c r="B5" s="90" t="s">
        <v>4</v>
      </c>
      <c r="C5" s="137">
        <v>44542</v>
      </c>
      <c r="D5" s="90" t="s">
        <v>5</v>
      </c>
      <c r="E5" s="138">
        <v>44207</v>
      </c>
      <c r="F5" s="88"/>
      <c r="G5" s="91"/>
      <c r="L5"/>
      <c r="M5"/>
      <c r="N5" s="86"/>
    </row>
    <row r="6" spans="1:26" x14ac:dyDescent="0.2">
      <c r="A6" s="232"/>
      <c r="B6"/>
      <c r="C6"/>
      <c r="D6"/>
      <c r="E6"/>
      <c r="F6"/>
      <c r="G6"/>
      <c r="H6"/>
      <c r="I6"/>
      <c r="J6"/>
      <c r="K6"/>
      <c r="L6"/>
      <c r="M6"/>
      <c r="N6" s="86"/>
    </row>
    <row r="7" spans="1:26" x14ac:dyDescent="0.2">
      <c r="A7" s="232"/>
      <c r="B7"/>
      <c r="C7"/>
      <c r="D7"/>
      <c r="E7"/>
      <c r="F7"/>
      <c r="G7"/>
      <c r="H7"/>
      <c r="I7"/>
      <c r="J7"/>
      <c r="K7"/>
      <c r="L7"/>
      <c r="M7"/>
      <c r="N7" s="86"/>
    </row>
    <row r="8" spans="1:26" x14ac:dyDescent="0.2">
      <c r="A8" s="235" t="s">
        <v>6</v>
      </c>
      <c r="B8" s="93" t="s">
        <v>7</v>
      </c>
      <c r="C8" s="93" t="s">
        <v>8</v>
      </c>
      <c r="D8" s="93" t="s">
        <v>7</v>
      </c>
      <c r="E8" s="93" t="s">
        <v>9</v>
      </c>
      <c r="F8" s="93" t="s">
        <v>10</v>
      </c>
      <c r="G8" s="312" t="s">
        <v>11</v>
      </c>
      <c r="H8" s="317"/>
      <c r="I8" s="317"/>
      <c r="J8" s="313"/>
      <c r="K8" s="248" t="s">
        <v>12</v>
      </c>
      <c r="L8" s="93" t="s">
        <v>13</v>
      </c>
      <c r="M8" s="94" t="s">
        <v>14</v>
      </c>
      <c r="N8" s="94" t="s">
        <v>15</v>
      </c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x14ac:dyDescent="0.2">
      <c r="A9" s="23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318"/>
      <c r="H9" s="319"/>
      <c r="I9" s="319"/>
      <c r="J9" s="320"/>
      <c r="K9" s="96" t="s">
        <v>20</v>
      </c>
      <c r="L9" s="97" t="s">
        <v>21</v>
      </c>
      <c r="M9" s="98"/>
      <c r="N9" s="99" t="s">
        <v>22</v>
      </c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</row>
    <row r="10" spans="1:26" ht="18" customHeight="1" x14ac:dyDescent="0.2">
      <c r="A10" s="237" t="s">
        <v>23</v>
      </c>
      <c r="B10" s="101" t="s">
        <v>24</v>
      </c>
      <c r="C10" s="101" t="s">
        <v>25</v>
      </c>
      <c r="D10" s="101" t="s">
        <v>25</v>
      </c>
      <c r="E10" s="101" t="s">
        <v>25</v>
      </c>
      <c r="F10" s="101" t="s">
        <v>25</v>
      </c>
      <c r="G10" s="102" t="s">
        <v>26</v>
      </c>
      <c r="H10" s="102" t="s">
        <v>27</v>
      </c>
      <c r="I10" s="102" t="s">
        <v>28</v>
      </c>
      <c r="J10" s="102"/>
      <c r="K10" s="104" t="s">
        <v>29</v>
      </c>
      <c r="L10" s="105"/>
      <c r="M10" s="106"/>
      <c r="N10" s="107"/>
    </row>
    <row r="11" spans="1:26" s="63" customFormat="1" ht="14.25" x14ac:dyDescent="0.2">
      <c r="A11" s="238"/>
      <c r="B11" s="101"/>
      <c r="C11" s="101"/>
      <c r="D11" s="101"/>
      <c r="E11" s="101"/>
      <c r="F11" s="101"/>
      <c r="G11" s="102"/>
      <c r="H11" s="102"/>
      <c r="I11" s="102"/>
      <c r="J11" s="102"/>
      <c r="K11" s="102"/>
      <c r="L11" s="105"/>
      <c r="M11" s="106"/>
      <c r="N11" s="106"/>
    </row>
    <row r="12" spans="1:26" s="63" customFormat="1" ht="15.75" x14ac:dyDescent="0.25">
      <c r="A12" s="239" t="s">
        <v>171</v>
      </c>
      <c r="B12" s="111" t="s">
        <v>31</v>
      </c>
      <c r="C12" s="122">
        <v>113.44</v>
      </c>
      <c r="D12" s="123">
        <v>0</v>
      </c>
      <c r="E12" s="122"/>
      <c r="F12" s="140">
        <v>113.44</v>
      </c>
      <c r="G12" s="62">
        <v>595</v>
      </c>
      <c r="H12" s="62">
        <v>2202</v>
      </c>
      <c r="I12" s="62"/>
      <c r="J12" s="141"/>
      <c r="K12" s="141" t="s">
        <v>132</v>
      </c>
      <c r="L12" s="240" t="s">
        <v>172</v>
      </c>
      <c r="M12" s="142" t="s">
        <v>173</v>
      </c>
      <c r="N12" s="142" t="s">
        <v>174</v>
      </c>
    </row>
    <row r="13" spans="1:26" s="63" customFormat="1" ht="15.75" x14ac:dyDescent="0.25">
      <c r="A13" s="239" t="s">
        <v>175</v>
      </c>
      <c r="B13" s="111" t="s">
        <v>39</v>
      </c>
      <c r="C13" s="122">
        <v>24</v>
      </c>
      <c r="D13" s="123">
        <f>C13/120*20</f>
        <v>4</v>
      </c>
      <c r="E13" s="122"/>
      <c r="F13" s="140">
        <f>C13/120*100</f>
        <v>20</v>
      </c>
      <c r="G13" s="62">
        <v>595</v>
      </c>
      <c r="H13" s="62">
        <v>4020</v>
      </c>
      <c r="I13" s="62"/>
      <c r="J13" s="141"/>
      <c r="K13" s="141" t="s">
        <v>132</v>
      </c>
      <c r="L13" s="240" t="s">
        <v>176</v>
      </c>
      <c r="M13" s="142" t="s">
        <v>177</v>
      </c>
      <c r="N13" s="142" t="s">
        <v>176</v>
      </c>
    </row>
    <row r="14" spans="1:26" s="63" customFormat="1" ht="15.75" x14ac:dyDescent="0.25">
      <c r="A14" s="239" t="s">
        <v>178</v>
      </c>
      <c r="B14" s="111" t="s">
        <v>39</v>
      </c>
      <c r="C14" s="122">
        <v>486</v>
      </c>
      <c r="D14" s="123">
        <f>C14/120*20</f>
        <v>81</v>
      </c>
      <c r="E14" s="122"/>
      <c r="F14" s="140">
        <f>C14/120*100</f>
        <v>405</v>
      </c>
      <c r="G14" s="221">
        <v>595</v>
      </c>
      <c r="H14" s="221">
        <v>1101</v>
      </c>
      <c r="I14" s="62"/>
      <c r="J14" s="141"/>
      <c r="K14" s="141" t="s">
        <v>132</v>
      </c>
      <c r="L14" s="240" t="s">
        <v>179</v>
      </c>
      <c r="M14" s="142" t="s">
        <v>133</v>
      </c>
      <c r="N14" s="142" t="s">
        <v>119</v>
      </c>
    </row>
    <row r="15" spans="1:26" s="63" customFormat="1" ht="15.75" x14ac:dyDescent="0.25">
      <c r="A15" s="239" t="s">
        <v>180</v>
      </c>
      <c r="B15" s="111" t="s">
        <v>39</v>
      </c>
      <c r="C15" s="122">
        <v>486</v>
      </c>
      <c r="D15" s="123">
        <f>C15/120*20</f>
        <v>81</v>
      </c>
      <c r="E15" s="122"/>
      <c r="F15" s="140">
        <f>C15/120*100</f>
        <v>405</v>
      </c>
      <c r="G15" s="221">
        <v>595</v>
      </c>
      <c r="H15" s="221">
        <v>1101</v>
      </c>
      <c r="I15" s="62"/>
      <c r="J15" s="141"/>
      <c r="K15" s="141" t="s">
        <v>132</v>
      </c>
      <c r="L15" s="240" t="s">
        <v>181</v>
      </c>
      <c r="M15" s="142" t="s">
        <v>133</v>
      </c>
      <c r="N15" s="142" t="s">
        <v>119</v>
      </c>
    </row>
    <row r="16" spans="1:26" ht="15.75" x14ac:dyDescent="0.25">
      <c r="A16" s="239" t="s">
        <v>182</v>
      </c>
      <c r="B16" s="111" t="s">
        <v>31</v>
      </c>
      <c r="C16" s="122">
        <v>8.9499999999999993</v>
      </c>
      <c r="D16" s="123">
        <v>0</v>
      </c>
      <c r="E16" s="122"/>
      <c r="F16" s="140">
        <v>8.9499999999999993</v>
      </c>
      <c r="G16" s="221">
        <v>595</v>
      </c>
      <c r="H16" s="221">
        <v>4220</v>
      </c>
      <c r="I16" s="62"/>
      <c r="J16" s="141"/>
      <c r="K16" s="141" t="s">
        <v>132</v>
      </c>
      <c r="L16" s="240" t="s">
        <v>183</v>
      </c>
      <c r="M16" s="142" t="s">
        <v>142</v>
      </c>
      <c r="N16" s="142" t="s">
        <v>143</v>
      </c>
    </row>
    <row r="17" spans="1:14" ht="15.75" x14ac:dyDescent="0.25">
      <c r="A17" s="239" t="s">
        <v>182</v>
      </c>
      <c r="B17" s="111" t="s">
        <v>39</v>
      </c>
      <c r="C17" s="122">
        <v>11.49</v>
      </c>
      <c r="D17" s="123">
        <f t="shared" ref="D17" si="0">C17/120*20</f>
        <v>1.915</v>
      </c>
      <c r="E17" s="122"/>
      <c r="F17" s="140">
        <f t="shared" ref="F17" si="1">C17/120*100</f>
        <v>9.5749999999999993</v>
      </c>
      <c r="G17" s="62">
        <v>595</v>
      </c>
      <c r="H17" s="62">
        <v>4001</v>
      </c>
      <c r="I17" s="62"/>
      <c r="J17" s="141"/>
      <c r="K17" s="141" t="s">
        <v>132</v>
      </c>
      <c r="L17" s="240" t="s">
        <v>184</v>
      </c>
      <c r="M17" s="142" t="s">
        <v>185</v>
      </c>
      <c r="N17" s="142" t="s">
        <v>134</v>
      </c>
    </row>
    <row r="18" spans="1:14" ht="15.75" x14ac:dyDescent="0.25">
      <c r="A18" s="239" t="s">
        <v>186</v>
      </c>
      <c r="B18" s="111" t="s">
        <v>31</v>
      </c>
      <c r="C18" s="122">
        <v>0.95</v>
      </c>
      <c r="D18" s="123">
        <v>0</v>
      </c>
      <c r="E18" s="122"/>
      <c r="F18" s="140">
        <v>0.95</v>
      </c>
      <c r="G18" s="62">
        <v>595</v>
      </c>
      <c r="H18" s="62">
        <v>4004</v>
      </c>
      <c r="I18" s="62"/>
      <c r="J18" s="141"/>
      <c r="K18" s="141" t="s">
        <v>132</v>
      </c>
      <c r="L18" s="240" t="s">
        <v>117</v>
      </c>
      <c r="M18" s="142" t="s">
        <v>127</v>
      </c>
      <c r="N18" s="142" t="s">
        <v>118</v>
      </c>
    </row>
    <row r="19" spans="1:14" ht="13.5" thickBot="1" x14ac:dyDescent="0.25">
      <c r="A19" s="324" t="s">
        <v>34</v>
      </c>
      <c r="B19" s="325"/>
      <c r="C19" s="125">
        <f>SUM(C12:C18)</f>
        <v>1130.8300000000002</v>
      </c>
      <c r="D19" s="125">
        <f>SUM(D12:D18)</f>
        <v>167.91499999999999</v>
      </c>
      <c r="E19" s="125"/>
      <c r="F19" s="125">
        <f>SUM(F12:F18)</f>
        <v>962.91500000000019</v>
      </c>
      <c r="G19" s="128"/>
      <c r="H19" s="128"/>
      <c r="I19" s="128"/>
      <c r="J19" s="242"/>
      <c r="K19" s="242"/>
      <c r="L19" s="243"/>
      <c r="M19" s="244"/>
      <c r="N19" s="245"/>
    </row>
    <row r="20" spans="1:14" x14ac:dyDescent="0.2">
      <c r="A20" s="246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 s="246"/>
      <c r="B21" s="312" t="s">
        <v>35</v>
      </c>
      <c r="C21" s="313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 s="246"/>
      <c r="B22" s="134" t="s">
        <v>36</v>
      </c>
      <c r="C22" s="135" t="s">
        <v>37</v>
      </c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 s="246"/>
      <c r="B23" s="134" t="s">
        <v>31</v>
      </c>
      <c r="C23" s="135" t="s">
        <v>38</v>
      </c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 s="246"/>
      <c r="B24" s="134" t="s">
        <v>39</v>
      </c>
      <c r="C24" s="135" t="s">
        <v>40</v>
      </c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 s="246"/>
      <c r="B25" s="134" t="s">
        <v>100</v>
      </c>
      <c r="C25" s="135" t="s">
        <v>101</v>
      </c>
      <c r="D25"/>
      <c r="E25"/>
      <c r="F25" s="56"/>
      <c r="G25"/>
      <c r="H25"/>
      <c r="I25"/>
      <c r="J25"/>
      <c r="K25"/>
      <c r="L25"/>
      <c r="M25"/>
      <c r="N25"/>
    </row>
    <row r="26" spans="1:14" x14ac:dyDescent="0.2">
      <c r="A26" s="246"/>
      <c r="B26" s="106" t="s">
        <v>33</v>
      </c>
      <c r="C26" s="136" t="s">
        <v>41</v>
      </c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 s="246"/>
      <c r="B27"/>
      <c r="C27"/>
      <c r="D27"/>
      <c r="E27" s="56"/>
      <c r="F27"/>
      <c r="G27"/>
      <c r="H27"/>
      <c r="I27"/>
      <c r="J27"/>
      <c r="K27"/>
      <c r="L27"/>
      <c r="M27"/>
      <c r="N27"/>
    </row>
    <row r="28" spans="1:14" x14ac:dyDescent="0.2">
      <c r="A28" s="246"/>
      <c r="B28"/>
      <c r="C28"/>
      <c r="D28"/>
      <c r="E28"/>
      <c r="F28"/>
      <c r="G28"/>
      <c r="H28"/>
      <c r="I28"/>
      <c r="J28"/>
      <c r="K28"/>
      <c r="L28"/>
      <c r="M28"/>
      <c r="N28"/>
    </row>
  </sheetData>
  <mergeCells count="6">
    <mergeCell ref="A19:B19"/>
    <mergeCell ref="B21:C21"/>
    <mergeCell ref="B1:E1"/>
    <mergeCell ref="B3:E3"/>
    <mergeCell ref="G8:J8"/>
    <mergeCell ref="G9:J9"/>
  </mergeCells>
  <conditionalFormatting sqref="B1:E1 B3:E3 C12:C18">
    <cfRule type="expression" dxfId="209" priority="10" stopIfTrue="1">
      <formula>ISBLANK(B1)</formula>
    </cfRule>
  </conditionalFormatting>
  <conditionalFormatting sqref="B12:B18">
    <cfRule type="expression" dxfId="208" priority="11" stopIfTrue="1">
      <formula>AND(NOT(ISBLANK(C12)),ISBLANK(B12))</formula>
    </cfRule>
  </conditionalFormatting>
  <conditionalFormatting sqref="A12:A18">
    <cfRule type="expression" dxfId="207" priority="12" stopIfTrue="1">
      <formula>AND(NOT(ISBLANK(C12)),ISBLANK(A12))</formula>
    </cfRule>
  </conditionalFormatting>
  <conditionalFormatting sqref="E12:E18">
    <cfRule type="expression" dxfId="206" priority="13" stopIfTrue="1">
      <formula>AND(NOT(ISBLANK(C12)),ISBLANK(E12),B12="S")</formula>
    </cfRule>
  </conditionalFormatting>
  <conditionalFormatting sqref="C5">
    <cfRule type="expression" dxfId="205" priority="9" stopIfTrue="1">
      <formula>ISBLANK(C5)</formula>
    </cfRule>
  </conditionalFormatting>
  <conditionalFormatting sqref="L17:N17">
    <cfRule type="expression" dxfId="204" priority="14" stopIfTrue="1">
      <formula>AND(NOT(ISBLANK($C16)),ISBLANK(L17))</formula>
    </cfRule>
  </conditionalFormatting>
  <conditionalFormatting sqref="M16:N16">
    <cfRule type="expression" dxfId="203" priority="15" stopIfTrue="1">
      <formula>AND(NOT(ISBLANK(#REF!)),ISBLANK(M16))</formula>
    </cfRule>
  </conditionalFormatting>
  <conditionalFormatting sqref="L13:N13 M12 M14:N14 L17:N17 M16:N16 L15:N15">
    <cfRule type="expression" dxfId="202" priority="16" stopIfTrue="1">
      <formula>AND(NOT(ISBLANK(#REF!)),ISBLANK(L12))</formula>
    </cfRule>
  </conditionalFormatting>
  <conditionalFormatting sqref="J12:K12 K13:K18">
    <cfRule type="expression" priority="17" stopIfTrue="1">
      <formula>AND(SUM(#REF!)&gt;0,NOT(ISBLANK(J12)))</formula>
    </cfRule>
    <cfRule type="expression" dxfId="201" priority="18" stopIfTrue="1">
      <formula>SUM(#REF!)&gt;0</formula>
    </cfRule>
  </conditionalFormatting>
  <conditionalFormatting sqref="M12">
    <cfRule type="expression" dxfId="200" priority="19" stopIfTrue="1">
      <formula>AND(NOT(ISBLANK(#REF!)),ISBLANK(M12))</formula>
    </cfRule>
  </conditionalFormatting>
  <conditionalFormatting sqref="L18:N18">
    <cfRule type="expression" dxfId="199" priority="20" stopIfTrue="1">
      <formula>AND(NOT(ISBLANK($C12)),ISBLANK(L18))</formula>
    </cfRule>
  </conditionalFormatting>
  <conditionalFormatting sqref="L15:N15">
    <cfRule type="expression" dxfId="198" priority="21" stopIfTrue="1">
      <formula>AND(NOT(ISBLANK($C13)),ISBLANK(L15))</formula>
    </cfRule>
  </conditionalFormatting>
  <conditionalFormatting sqref="M14:N14">
    <cfRule type="expression" dxfId="197" priority="22" stopIfTrue="1">
      <formula>AND(NOT(ISBLANK($C18)),ISBLANK(M14))</formula>
    </cfRule>
  </conditionalFormatting>
  <conditionalFormatting sqref="L13:N13">
    <cfRule type="expression" dxfId="196" priority="23" stopIfTrue="1">
      <formula>AND(NOT(ISBLANK($C14)),ISBLANK(L13))</formula>
    </cfRule>
  </conditionalFormatting>
  <conditionalFormatting sqref="N12">
    <cfRule type="expression" dxfId="195" priority="8" stopIfTrue="1">
      <formula>AND(NOT(ISBLANK(#REF!)),ISBLANK(N12))</formula>
    </cfRule>
  </conditionalFormatting>
  <conditionalFormatting sqref="L12">
    <cfRule type="expression" dxfId="194" priority="6" stopIfTrue="1">
      <formula>AND(NOT(ISBLANK(#REF!)),ISBLANK(L12))</formula>
    </cfRule>
  </conditionalFormatting>
  <conditionalFormatting sqref="L12">
    <cfRule type="expression" dxfId="193" priority="7" stopIfTrue="1">
      <formula>AND(NOT(ISBLANK(#REF!)),ISBLANK(L12))</formula>
    </cfRule>
  </conditionalFormatting>
  <conditionalFormatting sqref="L14">
    <cfRule type="expression" dxfId="192" priority="4" stopIfTrue="1">
      <formula>AND(NOT(ISBLANK(#REF!)),ISBLANK(L14))</formula>
    </cfRule>
  </conditionalFormatting>
  <conditionalFormatting sqref="L14">
    <cfRule type="expression" dxfId="191" priority="5" stopIfTrue="1">
      <formula>AND(NOT(ISBLANK(#REF!)),ISBLANK(L14))</formula>
    </cfRule>
  </conditionalFormatting>
  <conditionalFormatting sqref="L16">
    <cfRule type="expression" dxfId="190" priority="2" stopIfTrue="1">
      <formula>AND(NOT(ISBLANK(#REF!)),ISBLANK(L16))</formula>
    </cfRule>
  </conditionalFormatting>
  <conditionalFormatting sqref="L16">
    <cfRule type="expression" dxfId="189" priority="3" stopIfTrue="1">
      <formula>AND(NOT(ISBLANK(#REF!)),ISBLANK(L16))</formula>
    </cfRule>
  </conditionalFormatting>
  <conditionalFormatting sqref="L15">
    <cfRule type="expression" dxfId="188" priority="1" stopIfTrue="1">
      <formula>AND(NOT(ISBLANK($C16)),ISBLANK(L15))</formula>
    </cfRule>
  </conditionalFormatting>
  <conditionalFormatting sqref="J12:K18">
    <cfRule type="expression" priority="24" stopIfTrue="1">
      <formula>AND(SUM($O12:$R12)&gt;0,NOT(ISBLANK(J12)))</formula>
    </cfRule>
    <cfRule type="expression" dxfId="187" priority="25" stopIfTrue="1">
      <formula>SUM($O12:$R12)&gt;0</formula>
    </cfRule>
  </conditionalFormatting>
  <conditionalFormatting sqref="J15:K17">
    <cfRule type="expression" priority="26" stopIfTrue="1">
      <formula>AND(SUM(#REF!)&gt;0,NOT(ISBLANK(J15)))</formula>
    </cfRule>
    <cfRule type="expression" dxfId="186" priority="27" stopIfTrue="1">
      <formula>SUM(#REF!)&gt;0</formula>
    </cfRule>
  </conditionalFormatting>
  <conditionalFormatting sqref="J13:K13">
    <cfRule type="expression" priority="28" stopIfTrue="1">
      <formula>AND(SUM(#REF!)&gt;0,NOT(ISBLANK(J13)))</formula>
    </cfRule>
    <cfRule type="expression" dxfId="185" priority="29" stopIfTrue="1">
      <formula>SUM(#REF!)&gt;0</formula>
    </cfRule>
  </conditionalFormatting>
  <conditionalFormatting sqref="J14:K14">
    <cfRule type="expression" priority="30" stopIfTrue="1">
      <formula>AND(SUM(#REF!)&gt;0,NOT(ISBLANK(J14)))</formula>
    </cfRule>
    <cfRule type="expression" dxfId="184" priority="31" stopIfTrue="1">
      <formula>SUM(#REF!)&gt;0</formula>
    </cfRule>
  </conditionalFormatting>
  <dataValidations count="3">
    <dataValidation type="date" allowBlank="1" showInputMessage="1" showErrorMessage="1" sqref="C5" xr:uid="{0F90E302-B099-477B-A522-6306A1C67FBD}">
      <formula1>NOW()-120</formula1>
      <formula2>NOW()</formula2>
    </dataValidation>
    <dataValidation type="list" allowBlank="1" showInputMessage="1" showErrorMessage="1" sqref="B12:B18" xr:uid="{DCA02741-AC0B-4CAA-8516-AB783B9B6EF6}">
      <formula1>$B$22:$B$26</formula1>
    </dataValidation>
    <dataValidation type="list" allowBlank="1" showInputMessage="1" showErrorMessage="1" sqref="B1:E1" xr:uid="{406A77ED-9FF5-494E-8956-1E1775C16A0B}">
      <formula1>#REF!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45"/>
  <sheetViews>
    <sheetView workbookViewId="0">
      <selection activeCell="Q20" sqref="Q20"/>
    </sheetView>
  </sheetViews>
  <sheetFormatPr defaultColWidth="9.140625" defaultRowHeight="12.75" outlineLevelCol="1" x14ac:dyDescent="0.2"/>
  <cols>
    <col min="1" max="1" width="11.85546875" style="246" bestFit="1" customWidth="1"/>
    <col min="2" max="2" width="10.42578125" customWidth="1"/>
    <col min="3" max="6" width="15.5703125" customWidth="1"/>
    <col min="7" max="7" width="8.42578125" hidden="1" customWidth="1"/>
    <col min="8" max="8" width="9" hidden="1" customWidth="1"/>
    <col min="9" max="9" width="11.5703125" hidden="1" customWidth="1"/>
    <col min="10" max="10" width="3" hidden="1" customWidth="1"/>
    <col min="11" max="11" width="29.5703125" hidden="1" customWidth="1"/>
    <col min="12" max="12" width="59" hidden="1" customWidth="1"/>
    <col min="13" max="13" width="33" customWidth="1"/>
    <col min="14" max="14" width="27.42578125" customWidth="1"/>
    <col min="15" max="15" width="9.140625" outlineLevel="1"/>
    <col min="16" max="18" width="9.140625" customWidth="1" outlineLevel="1"/>
  </cols>
  <sheetData>
    <row r="1" spans="1:25" ht="36.75" customHeight="1" x14ac:dyDescent="0.2">
      <c r="A1" s="81" t="s">
        <v>0</v>
      </c>
      <c r="B1" s="314" t="s">
        <v>115</v>
      </c>
      <c r="C1" s="315"/>
      <c r="D1" s="315"/>
      <c r="E1" s="316"/>
      <c r="F1" s="82"/>
      <c r="G1" s="82"/>
      <c r="H1" s="82"/>
      <c r="I1" s="82"/>
      <c r="J1" s="82"/>
      <c r="K1" s="82"/>
      <c r="L1" s="83"/>
      <c r="M1" s="83"/>
      <c r="N1" s="84"/>
    </row>
    <row r="2" spans="1:25" x14ac:dyDescent="0.2">
      <c r="A2" s="85"/>
      <c r="N2" s="86"/>
    </row>
    <row r="3" spans="1:25" ht="36.75" customHeight="1" x14ac:dyDescent="0.2">
      <c r="A3" s="87" t="s">
        <v>2</v>
      </c>
      <c r="B3" s="314" t="s">
        <v>113</v>
      </c>
      <c r="C3" s="315"/>
      <c r="D3" s="315"/>
      <c r="E3" s="316"/>
      <c r="F3" s="88"/>
      <c r="G3" s="88"/>
      <c r="H3" s="88"/>
      <c r="I3" s="88"/>
      <c r="J3" s="88"/>
      <c r="K3" s="88"/>
      <c r="L3" s="56"/>
      <c r="N3" s="86"/>
    </row>
    <row r="4" spans="1:25" x14ac:dyDescent="0.2">
      <c r="A4" s="85"/>
      <c r="N4" s="86"/>
    </row>
    <row r="5" spans="1:25" ht="36" customHeight="1" x14ac:dyDescent="0.2">
      <c r="A5" s="89" t="s">
        <v>3</v>
      </c>
      <c r="B5" s="90" t="s">
        <v>4</v>
      </c>
      <c r="C5" s="137">
        <v>44542</v>
      </c>
      <c r="D5" s="90" t="s">
        <v>5</v>
      </c>
      <c r="E5" s="138">
        <v>44572</v>
      </c>
      <c r="F5" s="88"/>
      <c r="G5" s="91"/>
      <c r="H5" s="92"/>
      <c r="I5" s="92"/>
      <c r="J5" s="92"/>
      <c r="K5" s="92"/>
      <c r="N5" s="86"/>
    </row>
    <row r="6" spans="1:25" x14ac:dyDescent="0.2">
      <c r="A6" s="85"/>
      <c r="N6" s="86"/>
    </row>
    <row r="7" spans="1:25" x14ac:dyDescent="0.2">
      <c r="A7" s="85"/>
      <c r="N7" s="86"/>
    </row>
    <row r="8" spans="1:25" x14ac:dyDescent="0.2">
      <c r="A8" s="248" t="s">
        <v>6</v>
      </c>
      <c r="B8" s="93" t="s">
        <v>7</v>
      </c>
      <c r="C8" s="93" t="s">
        <v>8</v>
      </c>
      <c r="D8" s="93" t="s">
        <v>7</v>
      </c>
      <c r="E8" s="93" t="s">
        <v>9</v>
      </c>
      <c r="F8" s="93" t="s">
        <v>10</v>
      </c>
      <c r="G8" s="312" t="s">
        <v>11</v>
      </c>
      <c r="H8" s="317"/>
      <c r="I8" s="317"/>
      <c r="J8" s="313"/>
      <c r="K8" s="248" t="s">
        <v>12</v>
      </c>
      <c r="L8" s="93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1:25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318"/>
      <c r="H9" s="319"/>
      <c r="I9" s="319"/>
      <c r="J9" s="320"/>
      <c r="K9" s="96" t="s">
        <v>20</v>
      </c>
      <c r="L9" s="97" t="s">
        <v>21</v>
      </c>
      <c r="M9" s="98"/>
      <c r="N9" s="99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1:25" x14ac:dyDescent="0.2">
      <c r="A10" s="100" t="s">
        <v>23</v>
      </c>
      <c r="B10" s="101" t="s">
        <v>24</v>
      </c>
      <c r="C10" s="101" t="s">
        <v>25</v>
      </c>
      <c r="D10" s="101" t="s">
        <v>25</v>
      </c>
      <c r="E10" s="101" t="s">
        <v>25</v>
      </c>
      <c r="F10" s="101" t="s">
        <v>25</v>
      </c>
      <c r="G10" s="102" t="s">
        <v>26</v>
      </c>
      <c r="H10" s="102" t="s">
        <v>27</v>
      </c>
      <c r="I10" s="102" t="s">
        <v>28</v>
      </c>
      <c r="J10" s="102"/>
      <c r="K10" s="104" t="s">
        <v>29</v>
      </c>
      <c r="L10" s="105"/>
      <c r="M10" s="106"/>
      <c r="N10" s="107"/>
    </row>
    <row r="11" spans="1:25" ht="0.75" customHeight="1" x14ac:dyDescent="0.2">
      <c r="A11" s="108"/>
      <c r="B11" s="101"/>
      <c r="C11" s="101"/>
      <c r="D11" s="101"/>
      <c r="E11" s="101"/>
      <c r="F11" s="101"/>
      <c r="G11" s="102"/>
      <c r="H11" s="102"/>
      <c r="I11" s="102"/>
      <c r="J11" s="102"/>
      <c r="K11" s="102"/>
      <c r="L11" s="105"/>
      <c r="M11" s="106"/>
      <c r="N11" s="106"/>
    </row>
    <row r="12" spans="1:25" ht="15.75" x14ac:dyDescent="0.25">
      <c r="A12" s="110">
        <v>44540</v>
      </c>
      <c r="B12" s="111" t="s">
        <v>31</v>
      </c>
      <c r="C12" s="122">
        <v>250</v>
      </c>
      <c r="D12" s="123"/>
      <c r="E12" s="122"/>
      <c r="F12" s="140">
        <f>C12</f>
        <v>250</v>
      </c>
      <c r="G12" s="62">
        <v>611</v>
      </c>
      <c r="H12" s="62">
        <v>4200</v>
      </c>
      <c r="I12" s="62">
        <v>61106</v>
      </c>
      <c r="J12" s="141"/>
      <c r="K12" s="141" t="s">
        <v>187</v>
      </c>
      <c r="L12" s="240" t="s">
        <v>188</v>
      </c>
      <c r="M12" s="142" t="s">
        <v>135</v>
      </c>
      <c r="N12" s="142" t="s">
        <v>106</v>
      </c>
    </row>
    <row r="13" spans="1:25" ht="15.75" x14ac:dyDescent="0.25">
      <c r="A13" s="110">
        <v>44542</v>
      </c>
      <c r="B13" s="111" t="s">
        <v>31</v>
      </c>
      <c r="C13" s="122">
        <v>250</v>
      </c>
      <c r="D13" s="123"/>
      <c r="E13" s="122"/>
      <c r="F13" s="140">
        <f t="shared" ref="F13:F15" si="0">C13</f>
        <v>250</v>
      </c>
      <c r="G13" s="62">
        <v>611</v>
      </c>
      <c r="H13" s="221">
        <v>4200</v>
      </c>
      <c r="I13" s="62">
        <v>61111</v>
      </c>
      <c r="J13" s="141"/>
      <c r="K13" s="141" t="s">
        <v>187</v>
      </c>
      <c r="L13" s="240" t="s">
        <v>189</v>
      </c>
      <c r="M13" s="142" t="s">
        <v>136</v>
      </c>
      <c r="N13" s="142" t="s">
        <v>106</v>
      </c>
      <c r="O13" s="224"/>
    </row>
    <row r="14" spans="1:25" ht="15.75" x14ac:dyDescent="0.25">
      <c r="A14" s="110">
        <v>44542</v>
      </c>
      <c r="B14" s="111" t="s">
        <v>31</v>
      </c>
      <c r="C14" s="122">
        <v>500</v>
      </c>
      <c r="D14" s="123"/>
      <c r="E14" s="122"/>
      <c r="F14" s="140">
        <f t="shared" si="0"/>
        <v>500</v>
      </c>
      <c r="G14" s="62">
        <v>595</v>
      </c>
      <c r="H14" s="62">
        <v>4200</v>
      </c>
      <c r="I14" s="62">
        <v>59510</v>
      </c>
      <c r="J14" s="141"/>
      <c r="K14" s="141" t="s">
        <v>187</v>
      </c>
      <c r="L14" s="240" t="s">
        <v>190</v>
      </c>
      <c r="M14" s="142" t="s">
        <v>191</v>
      </c>
      <c r="N14" s="142" t="s">
        <v>106</v>
      </c>
      <c r="O14" s="224"/>
    </row>
    <row r="15" spans="1:25" s="224" customFormat="1" ht="15.75" x14ac:dyDescent="0.25">
      <c r="A15" s="252">
        <v>44543</v>
      </c>
      <c r="B15" s="111" t="s">
        <v>31</v>
      </c>
      <c r="C15" s="59">
        <v>500</v>
      </c>
      <c r="D15" s="123"/>
      <c r="E15" s="59"/>
      <c r="F15" s="140">
        <f t="shared" si="0"/>
        <v>500</v>
      </c>
      <c r="G15" s="221">
        <v>611</v>
      </c>
      <c r="H15" s="62">
        <v>4200</v>
      </c>
      <c r="I15" s="62">
        <v>61106</v>
      </c>
      <c r="J15" s="222"/>
      <c r="K15" s="141" t="s">
        <v>187</v>
      </c>
      <c r="L15" s="240" t="s">
        <v>192</v>
      </c>
      <c r="M15" s="142" t="s">
        <v>191</v>
      </c>
      <c r="N15" s="142" t="s">
        <v>106</v>
      </c>
    </row>
    <row r="16" spans="1:25" ht="15.75" x14ac:dyDescent="0.25">
      <c r="A16" s="110">
        <v>44544</v>
      </c>
      <c r="B16" s="111" t="s">
        <v>39</v>
      </c>
      <c r="C16" s="122">
        <v>174</v>
      </c>
      <c r="D16" s="123">
        <v>29</v>
      </c>
      <c r="E16" s="122"/>
      <c r="F16" s="140">
        <v>145</v>
      </c>
      <c r="G16" s="221">
        <v>611</v>
      </c>
      <c r="H16" s="221">
        <v>4200</v>
      </c>
      <c r="I16" s="62">
        <v>61111</v>
      </c>
      <c r="J16" s="141"/>
      <c r="K16" s="141" t="s">
        <v>187</v>
      </c>
      <c r="L16" s="64" t="s">
        <v>193</v>
      </c>
      <c r="M16" s="61" t="s">
        <v>194</v>
      </c>
      <c r="N16" s="61" t="s">
        <v>116</v>
      </c>
      <c r="O16" s="224"/>
    </row>
    <row r="17" spans="1:15" ht="15.75" x14ac:dyDescent="0.25">
      <c r="A17" s="110">
        <v>44547</v>
      </c>
      <c r="B17" s="111" t="s">
        <v>31</v>
      </c>
      <c r="C17" s="122">
        <v>250</v>
      </c>
      <c r="D17" s="123"/>
      <c r="E17" s="122"/>
      <c r="F17" s="140">
        <f>C17</f>
        <v>250</v>
      </c>
      <c r="G17" s="221">
        <v>611</v>
      </c>
      <c r="H17" s="221">
        <v>4200</v>
      </c>
      <c r="I17" s="221">
        <v>61111</v>
      </c>
      <c r="J17" s="141"/>
      <c r="K17" s="141" t="s">
        <v>187</v>
      </c>
      <c r="L17" s="64" t="s">
        <v>189</v>
      </c>
      <c r="M17" s="61" t="s">
        <v>137</v>
      </c>
      <c r="N17" s="61" t="s">
        <v>106</v>
      </c>
      <c r="O17" s="224"/>
    </row>
    <row r="18" spans="1:15" ht="15.75" x14ac:dyDescent="0.25">
      <c r="A18" s="110">
        <v>44548</v>
      </c>
      <c r="B18" s="111" t="s">
        <v>31</v>
      </c>
      <c r="C18" s="122">
        <v>500</v>
      </c>
      <c r="D18" s="123"/>
      <c r="E18" s="122"/>
      <c r="F18" s="140">
        <f t="shared" ref="F18:F23" si="1">C18</f>
        <v>500</v>
      </c>
      <c r="G18" s="62">
        <v>595</v>
      </c>
      <c r="H18" s="62">
        <v>4200</v>
      </c>
      <c r="I18" s="62">
        <v>59510</v>
      </c>
      <c r="J18" s="141"/>
      <c r="K18" s="141" t="s">
        <v>187</v>
      </c>
      <c r="L18" s="240" t="s">
        <v>190</v>
      </c>
      <c r="M18" s="61" t="s">
        <v>191</v>
      </c>
      <c r="N18" s="61" t="s">
        <v>106</v>
      </c>
      <c r="O18" s="224"/>
    </row>
    <row r="19" spans="1:15" ht="15.75" x14ac:dyDescent="0.25">
      <c r="A19" s="110">
        <v>44552</v>
      </c>
      <c r="B19" s="111" t="s">
        <v>31</v>
      </c>
      <c r="C19" s="122">
        <v>250</v>
      </c>
      <c r="D19" s="123"/>
      <c r="E19" s="122"/>
      <c r="F19" s="140">
        <f t="shared" si="1"/>
        <v>250</v>
      </c>
      <c r="G19" s="62">
        <v>611</v>
      </c>
      <c r="H19" s="62">
        <v>4200</v>
      </c>
      <c r="I19" s="62">
        <v>61111</v>
      </c>
      <c r="J19" s="141"/>
      <c r="K19" s="141" t="s">
        <v>187</v>
      </c>
      <c r="L19" s="64" t="s">
        <v>189</v>
      </c>
      <c r="M19" s="61" t="s">
        <v>138</v>
      </c>
      <c r="N19" s="61" t="s">
        <v>106</v>
      </c>
      <c r="O19" s="224"/>
    </row>
    <row r="20" spans="1:15" ht="15.75" x14ac:dyDescent="0.25">
      <c r="A20" s="110">
        <v>44555</v>
      </c>
      <c r="B20" s="111" t="s">
        <v>31</v>
      </c>
      <c r="C20" s="122">
        <v>250</v>
      </c>
      <c r="D20" s="123"/>
      <c r="E20" s="122"/>
      <c r="F20" s="140">
        <f t="shared" si="1"/>
        <v>250</v>
      </c>
      <c r="G20" s="62">
        <v>611</v>
      </c>
      <c r="H20" s="62">
        <v>4200</v>
      </c>
      <c r="I20" s="62">
        <v>61111</v>
      </c>
      <c r="J20" s="141"/>
      <c r="K20" s="141" t="s">
        <v>187</v>
      </c>
      <c r="L20" s="64" t="s">
        <v>189</v>
      </c>
      <c r="M20" s="61" t="s">
        <v>139</v>
      </c>
      <c r="N20" s="61" t="s">
        <v>106</v>
      </c>
      <c r="O20" s="224"/>
    </row>
    <row r="21" spans="1:15" ht="15.75" x14ac:dyDescent="0.25">
      <c r="A21" s="110">
        <v>44562</v>
      </c>
      <c r="B21" s="111" t="s">
        <v>31</v>
      </c>
      <c r="C21" s="122">
        <v>500</v>
      </c>
      <c r="D21" s="123"/>
      <c r="E21" s="122"/>
      <c r="F21" s="140">
        <f t="shared" si="1"/>
        <v>500</v>
      </c>
      <c r="G21" s="62">
        <v>611</v>
      </c>
      <c r="H21" s="62">
        <v>4200</v>
      </c>
      <c r="I21" s="62">
        <v>61106</v>
      </c>
      <c r="J21" s="141"/>
      <c r="K21" s="141" t="s">
        <v>187</v>
      </c>
      <c r="L21" s="240" t="s">
        <v>192</v>
      </c>
      <c r="M21" s="142" t="s">
        <v>191</v>
      </c>
      <c r="N21" s="61" t="s">
        <v>106</v>
      </c>
      <c r="O21" s="224"/>
    </row>
    <row r="22" spans="1:15" ht="15.75" x14ac:dyDescent="0.25">
      <c r="A22" s="110">
        <v>44562</v>
      </c>
      <c r="B22" s="111" t="s">
        <v>31</v>
      </c>
      <c r="C22" s="122">
        <v>122.45</v>
      </c>
      <c r="D22" s="123"/>
      <c r="E22" s="122"/>
      <c r="F22" s="140">
        <f t="shared" si="1"/>
        <v>122.45</v>
      </c>
      <c r="G22" s="62">
        <v>611</v>
      </c>
      <c r="H22" s="62">
        <v>4200</v>
      </c>
      <c r="I22" s="62">
        <v>61106</v>
      </c>
      <c r="J22" s="141"/>
      <c r="K22" s="141" t="s">
        <v>187</v>
      </c>
      <c r="L22" s="240" t="s">
        <v>195</v>
      </c>
      <c r="M22" s="142" t="s">
        <v>140</v>
      </c>
      <c r="N22" s="61" t="s">
        <v>106</v>
      </c>
      <c r="O22" s="224"/>
    </row>
    <row r="23" spans="1:15" ht="15.75" x14ac:dyDescent="0.25">
      <c r="A23" s="110">
        <v>44563</v>
      </c>
      <c r="B23" s="111" t="s">
        <v>31</v>
      </c>
      <c r="C23" s="122">
        <v>250</v>
      </c>
      <c r="D23" s="123"/>
      <c r="E23" s="122"/>
      <c r="F23" s="140">
        <f t="shared" si="1"/>
        <v>250</v>
      </c>
      <c r="G23" s="62">
        <v>611</v>
      </c>
      <c r="H23" s="62">
        <v>4200</v>
      </c>
      <c r="I23" s="62">
        <v>61106</v>
      </c>
      <c r="J23" s="141"/>
      <c r="K23" s="141" t="s">
        <v>187</v>
      </c>
      <c r="L23" s="240" t="s">
        <v>192</v>
      </c>
      <c r="M23" s="61" t="s">
        <v>141</v>
      </c>
      <c r="N23" s="61" t="s">
        <v>106</v>
      </c>
      <c r="O23" s="224"/>
    </row>
    <row r="24" spans="1:15" ht="13.5" thickBot="1" x14ac:dyDescent="0.25">
      <c r="A24" s="324" t="s">
        <v>34</v>
      </c>
      <c r="B24" s="325"/>
      <c r="C24" s="125">
        <f>SUM(C12:C23)</f>
        <v>3796.45</v>
      </c>
      <c r="D24" s="125">
        <f>SUM(D12:D23)</f>
        <v>29</v>
      </c>
      <c r="E24" s="125"/>
      <c r="F24" s="125">
        <f>SUM(F12:F23)</f>
        <v>3767.45</v>
      </c>
      <c r="G24" s="128"/>
      <c r="H24" s="128"/>
      <c r="I24" s="128"/>
      <c r="J24" s="242"/>
      <c r="K24" s="242"/>
      <c r="L24" s="243"/>
      <c r="M24" s="244"/>
      <c r="N24" s="245"/>
      <c r="O24" s="224"/>
    </row>
    <row r="25" spans="1:15" x14ac:dyDescent="0.2">
      <c r="A25"/>
      <c r="O25" s="241"/>
    </row>
    <row r="26" spans="1:15" x14ac:dyDescent="0.2">
      <c r="A26"/>
      <c r="B26" s="312" t="s">
        <v>35</v>
      </c>
      <c r="C26" s="313"/>
      <c r="E26" s="56"/>
      <c r="O26" s="224"/>
    </row>
    <row r="27" spans="1:15" x14ac:dyDescent="0.2">
      <c r="A27"/>
      <c r="B27" s="134" t="s">
        <v>36</v>
      </c>
      <c r="C27" s="135" t="s">
        <v>37</v>
      </c>
      <c r="O27" s="224"/>
    </row>
    <row r="28" spans="1:15" x14ac:dyDescent="0.2">
      <c r="A28"/>
      <c r="B28" s="134" t="s">
        <v>31</v>
      </c>
      <c r="C28" s="135" t="s">
        <v>38</v>
      </c>
      <c r="O28" s="224"/>
    </row>
    <row r="29" spans="1:15" x14ac:dyDescent="0.2">
      <c r="A29"/>
      <c r="B29" s="134" t="s">
        <v>39</v>
      </c>
      <c r="C29" s="135" t="s">
        <v>40</v>
      </c>
      <c r="O29" s="224"/>
    </row>
    <row r="30" spans="1:15" x14ac:dyDescent="0.2">
      <c r="A30"/>
      <c r="B30" s="134" t="s">
        <v>100</v>
      </c>
      <c r="C30" s="135" t="s">
        <v>101</v>
      </c>
      <c r="F30" s="56"/>
      <c r="O30" s="224"/>
    </row>
    <row r="31" spans="1:15" x14ac:dyDescent="0.2">
      <c r="A31"/>
      <c r="B31" s="106" t="s">
        <v>33</v>
      </c>
      <c r="C31" s="136" t="s">
        <v>41</v>
      </c>
      <c r="O31" s="224"/>
    </row>
    <row r="32" spans="1:15" x14ac:dyDescent="0.2">
      <c r="A32"/>
      <c r="O32" s="224"/>
    </row>
    <row r="33" spans="1:6" ht="20.100000000000001" customHeight="1" x14ac:dyDescent="0.2">
      <c r="A33"/>
    </row>
    <row r="34" spans="1:6" x14ac:dyDescent="0.2">
      <c r="A34"/>
    </row>
    <row r="35" spans="1:6" x14ac:dyDescent="0.2">
      <c r="B35" s="312" t="s">
        <v>35</v>
      </c>
      <c r="C35" s="313"/>
    </row>
    <row r="36" spans="1:6" x14ac:dyDescent="0.2">
      <c r="B36" s="134" t="s">
        <v>36</v>
      </c>
      <c r="C36" s="135" t="s">
        <v>37</v>
      </c>
    </row>
    <row r="37" spans="1:6" x14ac:dyDescent="0.2">
      <c r="B37" s="134" t="s">
        <v>31</v>
      </c>
      <c r="C37" s="135" t="s">
        <v>38</v>
      </c>
    </row>
    <row r="38" spans="1:6" x14ac:dyDescent="0.2">
      <c r="B38" s="134" t="s">
        <v>39</v>
      </c>
      <c r="C38" s="135" t="s">
        <v>40</v>
      </c>
    </row>
    <row r="39" spans="1:6" x14ac:dyDescent="0.2">
      <c r="B39" s="134" t="s">
        <v>100</v>
      </c>
      <c r="C39" s="135" t="s">
        <v>101</v>
      </c>
      <c r="F39" s="56"/>
    </row>
    <row r="40" spans="1:6" x14ac:dyDescent="0.2">
      <c r="B40" s="106" t="s">
        <v>33</v>
      </c>
      <c r="C40" s="136" t="s">
        <v>41</v>
      </c>
    </row>
    <row r="45" spans="1:6" x14ac:dyDescent="0.2">
      <c r="E45" s="56"/>
    </row>
  </sheetData>
  <mergeCells count="7">
    <mergeCell ref="B35:C35"/>
    <mergeCell ref="B1:E1"/>
    <mergeCell ref="B3:E3"/>
    <mergeCell ref="G8:J8"/>
    <mergeCell ref="G9:J9"/>
    <mergeCell ref="A24:B24"/>
    <mergeCell ref="B26:C26"/>
  </mergeCells>
  <conditionalFormatting sqref="J15 J12:K14 K15:K23 J17:J23">
    <cfRule type="expression" priority="68" stopIfTrue="1">
      <formula>AND(SUM($O12:$S12)&gt;0,NOT(ISBLANK(J12)))</formula>
    </cfRule>
    <cfRule type="expression" dxfId="183" priority="69" stopIfTrue="1">
      <formula>SUM($O12:$S12)&gt;0</formula>
    </cfRule>
  </conditionalFormatting>
  <conditionalFormatting sqref="B1:E1 B3:E3 C12:C23">
    <cfRule type="expression" dxfId="182" priority="70" stopIfTrue="1">
      <formula>ISBLANK(B1)</formula>
    </cfRule>
  </conditionalFormatting>
  <conditionalFormatting sqref="B12:B23">
    <cfRule type="expression" dxfId="181" priority="71" stopIfTrue="1">
      <formula>AND(NOT(ISBLANK(C12)),ISBLANK(B12))</formula>
    </cfRule>
  </conditionalFormatting>
  <conditionalFormatting sqref="A12:A23">
    <cfRule type="expression" dxfId="180" priority="72" stopIfTrue="1">
      <formula>AND(NOT(ISBLANK(C12)),ISBLANK(A12))</formula>
    </cfRule>
  </conditionalFormatting>
  <conditionalFormatting sqref="E12:E23">
    <cfRule type="expression" dxfId="179" priority="73" stopIfTrue="1">
      <formula>AND(NOT(ISBLANK(C12)),ISBLANK(E12),B12="S")</formula>
    </cfRule>
  </conditionalFormatting>
  <conditionalFormatting sqref="C5">
    <cfRule type="expression" dxfId="178" priority="67" stopIfTrue="1">
      <formula>ISBLANK(C5)</formula>
    </cfRule>
  </conditionalFormatting>
  <conditionalFormatting sqref="L14:N14 L19:M19">
    <cfRule type="expression" dxfId="177" priority="74" stopIfTrue="1">
      <formula>AND(NOT(ISBLANK($C13)),ISBLANK(L14))</formula>
    </cfRule>
  </conditionalFormatting>
  <conditionalFormatting sqref="L16:M17 L19:L20 M18:M23">
    <cfRule type="expression" dxfId="176" priority="75" stopIfTrue="1">
      <formula>AND(NOT(ISBLANK(#REF!)),ISBLANK(L16))</formula>
    </cfRule>
  </conditionalFormatting>
  <conditionalFormatting sqref="L12:N14">
    <cfRule type="expression" dxfId="175" priority="66" stopIfTrue="1">
      <formula>AND(NOT(ISBLANK(#REF!)),ISBLANK(L12))</formula>
    </cfRule>
  </conditionalFormatting>
  <conditionalFormatting sqref="J12:K12">
    <cfRule type="expression" priority="76" stopIfTrue="1">
      <formula>AND(SUM(#REF!)&gt;0,NOT(ISBLANK(J12)))</formula>
    </cfRule>
    <cfRule type="expression" dxfId="174" priority="77" stopIfTrue="1">
      <formula>SUM(#REF!)&gt;0</formula>
    </cfRule>
  </conditionalFormatting>
  <conditionalFormatting sqref="J13:K14 J19:K20 J16:J18 K15:K18">
    <cfRule type="expression" priority="78" stopIfTrue="1">
      <formula>AND(SUM(#REF!)&gt;0,NOT(ISBLANK(J13)))</formula>
    </cfRule>
    <cfRule type="expression" dxfId="173" priority="79" stopIfTrue="1">
      <formula>SUM(#REF!)&gt;0</formula>
    </cfRule>
  </conditionalFormatting>
  <conditionalFormatting sqref="L16:M16">
    <cfRule type="expression" dxfId="172" priority="80" stopIfTrue="1">
      <formula>AND(NOT(ISBLANK($C15)),ISBLANK(L16))</formula>
    </cfRule>
  </conditionalFormatting>
  <conditionalFormatting sqref="L17:M17">
    <cfRule type="expression" dxfId="171" priority="81" stopIfTrue="1">
      <formula>AND(NOT(ISBLANK($C16)),ISBLANK(L17))</formula>
    </cfRule>
  </conditionalFormatting>
  <conditionalFormatting sqref="M18">
    <cfRule type="expression" dxfId="170" priority="82" stopIfTrue="1">
      <formula>AND(NOT(ISBLANK($C17)),ISBLANK(M18))</formula>
    </cfRule>
  </conditionalFormatting>
  <conditionalFormatting sqref="N16:N18">
    <cfRule type="expression" dxfId="169" priority="65" stopIfTrue="1">
      <formula>AND(NOT(ISBLANK(#REF!)),ISBLANK(N16))</formula>
    </cfRule>
  </conditionalFormatting>
  <conditionalFormatting sqref="L20:M20">
    <cfRule type="expression" dxfId="168" priority="83" stopIfTrue="1">
      <formula>AND(NOT(ISBLANK($C19)),ISBLANK(L20))</formula>
    </cfRule>
  </conditionalFormatting>
  <conditionalFormatting sqref="M23">
    <cfRule type="expression" dxfId="167" priority="84" stopIfTrue="1">
      <formula>AND(NOT(ISBLANK($C21)),ISBLANK(M23))</formula>
    </cfRule>
  </conditionalFormatting>
  <conditionalFormatting sqref="M21">
    <cfRule type="expression" dxfId="166" priority="85" stopIfTrue="1">
      <formula>AND(NOT(ISBLANK($C22)),ISBLANK(M21))</formula>
    </cfRule>
  </conditionalFormatting>
  <conditionalFormatting sqref="L13:N13">
    <cfRule type="expression" dxfId="165" priority="86" stopIfTrue="1">
      <formula>AND(NOT(ISBLANK(#REF!)),ISBLANK(L13))</formula>
    </cfRule>
  </conditionalFormatting>
  <conditionalFormatting sqref="L12:N12">
    <cfRule type="expression" dxfId="164" priority="87" stopIfTrue="1">
      <formula>AND(NOT(ISBLANK(#REF!)),ISBLANK(L12))</formula>
    </cfRule>
  </conditionalFormatting>
  <conditionalFormatting sqref="K13">
    <cfRule type="expression" priority="63" stopIfTrue="1">
      <formula>AND(SUM(#REF!)&gt;0,NOT(ISBLANK(K13)))</formula>
    </cfRule>
    <cfRule type="expression" dxfId="163" priority="64" stopIfTrue="1">
      <formula>SUM(#REF!)&gt;0</formula>
    </cfRule>
  </conditionalFormatting>
  <conditionalFormatting sqref="N13">
    <cfRule type="expression" dxfId="162" priority="62" stopIfTrue="1">
      <formula>AND(NOT(ISBLANK(#REF!)),ISBLANK(N13))</formula>
    </cfRule>
  </conditionalFormatting>
  <conditionalFormatting sqref="K14">
    <cfRule type="expression" priority="60" stopIfTrue="1">
      <formula>AND(SUM(#REF!)&gt;0,NOT(ISBLANK(K14)))</formula>
    </cfRule>
    <cfRule type="expression" dxfId="161" priority="61" stopIfTrue="1">
      <formula>SUM(#REF!)&gt;0</formula>
    </cfRule>
  </conditionalFormatting>
  <conditionalFormatting sqref="N14">
    <cfRule type="expression" dxfId="160" priority="59" stopIfTrue="1">
      <formula>AND(NOT(ISBLANK(#REF!)),ISBLANK(N14))</formula>
    </cfRule>
  </conditionalFormatting>
  <conditionalFormatting sqref="N14">
    <cfRule type="expression" dxfId="159" priority="58" stopIfTrue="1">
      <formula>AND(NOT(ISBLANK(#REF!)),ISBLANK(N14))</formula>
    </cfRule>
  </conditionalFormatting>
  <conditionalFormatting sqref="L14">
    <cfRule type="expression" dxfId="158" priority="57" stopIfTrue="1">
      <formula>AND(NOT(ISBLANK(#REF!)),ISBLANK(L14))</formula>
    </cfRule>
  </conditionalFormatting>
  <conditionalFormatting sqref="K15">
    <cfRule type="expression" priority="55" stopIfTrue="1">
      <formula>AND(SUM(#REF!)&gt;0,NOT(ISBLANK(K15)))</formula>
    </cfRule>
    <cfRule type="expression" dxfId="157" priority="56" stopIfTrue="1">
      <formula>SUM(#REF!)&gt;0</formula>
    </cfRule>
  </conditionalFormatting>
  <conditionalFormatting sqref="L15">
    <cfRule type="expression" dxfId="156" priority="54" stopIfTrue="1">
      <formula>AND(NOT(ISBLANK($C14)),ISBLANK(L15))</formula>
    </cfRule>
  </conditionalFormatting>
  <conditionalFormatting sqref="L15">
    <cfRule type="expression" dxfId="155" priority="53" stopIfTrue="1">
      <formula>AND(NOT(ISBLANK(#REF!)),ISBLANK(L15))</formula>
    </cfRule>
  </conditionalFormatting>
  <conditionalFormatting sqref="L15">
    <cfRule type="expression" dxfId="154" priority="52" stopIfTrue="1">
      <formula>AND(NOT(ISBLANK(#REF!)),ISBLANK(L15))</formula>
    </cfRule>
  </conditionalFormatting>
  <conditionalFormatting sqref="M15">
    <cfRule type="expression" dxfId="153" priority="51" stopIfTrue="1">
      <formula>AND(NOT(ISBLANK($C14)),ISBLANK(M15))</formula>
    </cfRule>
  </conditionalFormatting>
  <conditionalFormatting sqref="M15">
    <cfRule type="expression" dxfId="152" priority="50" stopIfTrue="1">
      <formula>AND(NOT(ISBLANK(#REF!)),ISBLANK(M15))</formula>
    </cfRule>
  </conditionalFormatting>
  <conditionalFormatting sqref="N15">
    <cfRule type="expression" dxfId="151" priority="49" stopIfTrue="1">
      <formula>AND(NOT(ISBLANK($C14)),ISBLANK(N15))</formula>
    </cfRule>
  </conditionalFormatting>
  <conditionalFormatting sqref="N15">
    <cfRule type="expression" dxfId="150" priority="48" stopIfTrue="1">
      <formula>AND(NOT(ISBLANK(#REF!)),ISBLANK(N15))</formula>
    </cfRule>
  </conditionalFormatting>
  <conditionalFormatting sqref="N15">
    <cfRule type="expression" dxfId="149" priority="47" stopIfTrue="1">
      <formula>AND(NOT(ISBLANK(#REF!)),ISBLANK(N15))</formula>
    </cfRule>
  </conditionalFormatting>
  <conditionalFormatting sqref="N15">
    <cfRule type="expression" dxfId="148" priority="46" stopIfTrue="1">
      <formula>AND(NOT(ISBLANK(#REF!)),ISBLANK(N15))</formula>
    </cfRule>
  </conditionalFormatting>
  <conditionalFormatting sqref="K16">
    <cfRule type="expression" priority="44" stopIfTrue="1">
      <formula>AND(SUM(#REF!)&gt;0,NOT(ISBLANK(K16)))</formula>
    </cfRule>
    <cfRule type="expression" dxfId="147" priority="45" stopIfTrue="1">
      <formula>SUM(#REF!)&gt;0</formula>
    </cfRule>
  </conditionalFormatting>
  <conditionalFormatting sqref="K17">
    <cfRule type="expression" priority="42" stopIfTrue="1">
      <formula>AND(SUM(#REF!)&gt;0,NOT(ISBLANK(K17)))</formula>
    </cfRule>
    <cfRule type="expression" dxfId="146" priority="43" stopIfTrue="1">
      <formula>SUM(#REF!)&gt;0</formula>
    </cfRule>
  </conditionalFormatting>
  <conditionalFormatting sqref="K18">
    <cfRule type="expression" priority="40" stopIfTrue="1">
      <formula>AND(SUM(#REF!)&gt;0,NOT(ISBLANK(K18)))</formula>
    </cfRule>
    <cfRule type="expression" dxfId="145" priority="41" stopIfTrue="1">
      <formula>SUM(#REF!)&gt;0</formula>
    </cfRule>
  </conditionalFormatting>
  <conditionalFormatting sqref="L18">
    <cfRule type="expression" dxfId="144" priority="39" stopIfTrue="1">
      <formula>AND(NOT(ISBLANK($C17)),ISBLANK(L18))</formula>
    </cfRule>
  </conditionalFormatting>
  <conditionalFormatting sqref="L18">
    <cfRule type="expression" dxfId="143" priority="38" stopIfTrue="1">
      <formula>AND(NOT(ISBLANK(#REF!)),ISBLANK(L18))</formula>
    </cfRule>
  </conditionalFormatting>
  <conditionalFormatting sqref="L18">
    <cfRule type="expression" dxfId="142" priority="37" stopIfTrue="1">
      <formula>AND(NOT(ISBLANK(#REF!)),ISBLANK(L18))</formula>
    </cfRule>
  </conditionalFormatting>
  <conditionalFormatting sqref="K19">
    <cfRule type="expression" priority="35" stopIfTrue="1">
      <formula>AND(SUM(#REF!)&gt;0,NOT(ISBLANK(K19)))</formula>
    </cfRule>
    <cfRule type="expression" dxfId="141" priority="36" stopIfTrue="1">
      <formula>SUM(#REF!)&gt;0</formula>
    </cfRule>
  </conditionalFormatting>
  <conditionalFormatting sqref="M19">
    <cfRule type="expression" dxfId="140" priority="34" stopIfTrue="1">
      <formula>AND(NOT(ISBLANK($C18)),ISBLANK(M19))</formula>
    </cfRule>
  </conditionalFormatting>
  <conditionalFormatting sqref="N19">
    <cfRule type="expression" dxfId="139" priority="33" stopIfTrue="1">
      <formula>AND(NOT(ISBLANK(#REF!)),ISBLANK(N19))</formula>
    </cfRule>
  </conditionalFormatting>
  <conditionalFormatting sqref="L19">
    <cfRule type="expression" dxfId="138" priority="32" stopIfTrue="1">
      <formula>AND(NOT(ISBLANK($C18)),ISBLANK(L19))</formula>
    </cfRule>
  </conditionalFormatting>
  <conditionalFormatting sqref="K20">
    <cfRule type="expression" priority="30" stopIfTrue="1">
      <formula>AND(SUM(#REF!)&gt;0,NOT(ISBLANK(K20)))</formula>
    </cfRule>
    <cfRule type="expression" dxfId="137" priority="31" stopIfTrue="1">
      <formula>SUM(#REF!)&gt;0</formula>
    </cfRule>
  </conditionalFormatting>
  <conditionalFormatting sqref="L20">
    <cfRule type="expression" dxfId="136" priority="29" stopIfTrue="1">
      <formula>AND(NOT(ISBLANK($C19)),ISBLANK(L20))</formula>
    </cfRule>
  </conditionalFormatting>
  <conditionalFormatting sqref="L20">
    <cfRule type="expression" dxfId="135" priority="28" stopIfTrue="1">
      <formula>AND(NOT(ISBLANK($C19)),ISBLANK(L20))</formula>
    </cfRule>
  </conditionalFormatting>
  <conditionalFormatting sqref="M20">
    <cfRule type="expression" dxfId="134" priority="27" stopIfTrue="1">
      <formula>AND(NOT(ISBLANK($C19)),ISBLANK(M20))</formula>
    </cfRule>
  </conditionalFormatting>
  <conditionalFormatting sqref="M20">
    <cfRule type="expression" dxfId="133" priority="26" stopIfTrue="1">
      <formula>AND(NOT(ISBLANK($C19)),ISBLANK(M20))</formula>
    </cfRule>
  </conditionalFormatting>
  <conditionalFormatting sqref="N20">
    <cfRule type="expression" dxfId="132" priority="25" stopIfTrue="1">
      <formula>AND(NOT(ISBLANK(#REF!)),ISBLANK(N20))</formula>
    </cfRule>
  </conditionalFormatting>
  <conditionalFormatting sqref="K21">
    <cfRule type="expression" priority="23" stopIfTrue="1">
      <formula>AND(SUM(#REF!)&gt;0,NOT(ISBLANK(K21)))</formula>
    </cfRule>
    <cfRule type="expression" dxfId="131" priority="24" stopIfTrue="1">
      <formula>SUM(#REF!)&gt;0</formula>
    </cfRule>
  </conditionalFormatting>
  <conditionalFormatting sqref="K21">
    <cfRule type="expression" priority="21" stopIfTrue="1">
      <formula>AND(SUM(#REF!)&gt;0,NOT(ISBLANK(K21)))</formula>
    </cfRule>
    <cfRule type="expression" dxfId="130" priority="22" stopIfTrue="1">
      <formula>SUM(#REF!)&gt;0</formula>
    </cfRule>
  </conditionalFormatting>
  <conditionalFormatting sqref="N21">
    <cfRule type="expression" dxfId="129" priority="20" stopIfTrue="1">
      <formula>AND(NOT(ISBLANK(#REF!)),ISBLANK(N21))</formula>
    </cfRule>
  </conditionalFormatting>
  <conditionalFormatting sqref="L21">
    <cfRule type="expression" dxfId="128" priority="18" stopIfTrue="1">
      <formula>AND(NOT(ISBLANK(#REF!)),ISBLANK(L21))</formula>
    </cfRule>
  </conditionalFormatting>
  <conditionalFormatting sqref="L21">
    <cfRule type="expression" dxfId="127" priority="19" stopIfTrue="1">
      <formula>AND(NOT(ISBLANK(#REF!)),ISBLANK(L21))</formula>
    </cfRule>
  </conditionalFormatting>
  <conditionalFormatting sqref="K22">
    <cfRule type="expression" priority="16" stopIfTrue="1">
      <formula>AND(SUM(#REF!)&gt;0,NOT(ISBLANK(K22)))</formula>
    </cfRule>
    <cfRule type="expression" dxfId="126" priority="17" stopIfTrue="1">
      <formula>SUM(#REF!)&gt;0</formula>
    </cfRule>
  </conditionalFormatting>
  <conditionalFormatting sqref="K22">
    <cfRule type="expression" priority="14" stopIfTrue="1">
      <formula>AND(SUM(#REF!)&gt;0,NOT(ISBLANK(K22)))</formula>
    </cfRule>
    <cfRule type="expression" dxfId="125" priority="15" stopIfTrue="1">
      <formula>SUM(#REF!)&gt;0</formula>
    </cfRule>
  </conditionalFormatting>
  <conditionalFormatting sqref="K23">
    <cfRule type="expression" priority="12" stopIfTrue="1">
      <formula>AND(SUM(#REF!)&gt;0,NOT(ISBLANK(K23)))</formula>
    </cfRule>
    <cfRule type="expression" dxfId="124" priority="13" stopIfTrue="1">
      <formula>SUM(#REF!)&gt;0</formula>
    </cfRule>
  </conditionalFormatting>
  <conditionalFormatting sqref="K23">
    <cfRule type="expression" priority="10" stopIfTrue="1">
      <formula>AND(SUM(#REF!)&gt;0,NOT(ISBLANK(K23)))</formula>
    </cfRule>
    <cfRule type="expression" dxfId="123" priority="11" stopIfTrue="1">
      <formula>SUM(#REF!)&gt;0</formula>
    </cfRule>
  </conditionalFormatting>
  <conditionalFormatting sqref="L23">
    <cfRule type="expression" dxfId="122" priority="8" stopIfTrue="1">
      <formula>AND(NOT(ISBLANK(#REF!)),ISBLANK(L23))</formula>
    </cfRule>
  </conditionalFormatting>
  <conditionalFormatting sqref="L23">
    <cfRule type="expression" dxfId="121" priority="9" stopIfTrue="1">
      <formula>AND(NOT(ISBLANK(#REF!)),ISBLANK(L23))</formula>
    </cfRule>
  </conditionalFormatting>
  <conditionalFormatting sqref="M23">
    <cfRule type="expression" dxfId="120" priority="7" stopIfTrue="1">
      <formula>AND(NOT(ISBLANK($C22)),ISBLANK(M23))</formula>
    </cfRule>
  </conditionalFormatting>
  <conditionalFormatting sqref="M23">
    <cfRule type="expression" dxfId="119" priority="6" stopIfTrue="1">
      <formula>AND(NOT(ISBLANK($C22)),ISBLANK(M23))</formula>
    </cfRule>
  </conditionalFormatting>
  <conditionalFormatting sqref="M23">
    <cfRule type="expression" dxfId="118" priority="5" stopIfTrue="1">
      <formula>AND(NOT(ISBLANK($C22)),ISBLANK(M23))</formula>
    </cfRule>
  </conditionalFormatting>
  <conditionalFormatting sqref="N23">
    <cfRule type="expression" dxfId="117" priority="4" stopIfTrue="1">
      <formula>AND(NOT(ISBLANK(#REF!)),ISBLANK(N23))</formula>
    </cfRule>
  </conditionalFormatting>
  <conditionalFormatting sqref="L22">
    <cfRule type="expression" dxfId="116" priority="2" stopIfTrue="1">
      <formula>AND(NOT(ISBLANK(#REF!)),ISBLANK(L22))</formula>
    </cfRule>
  </conditionalFormatting>
  <conditionalFormatting sqref="L22">
    <cfRule type="expression" dxfId="115" priority="3" stopIfTrue="1">
      <formula>AND(NOT(ISBLANK(#REF!)),ISBLANK(L22))</formula>
    </cfRule>
  </conditionalFormatting>
  <conditionalFormatting sqref="N22">
    <cfRule type="expression" dxfId="114" priority="1" stopIfTrue="1">
      <formula>AND(NOT(ISBLANK(#REF!)),ISBLANK(N22))</formula>
    </cfRule>
  </conditionalFormatting>
  <conditionalFormatting sqref="J23:K23">
    <cfRule type="expression" priority="88" stopIfTrue="1">
      <formula>AND(SUM(#REF!)&gt;0,NOT(ISBLANK(J23)))</formula>
    </cfRule>
    <cfRule type="expression" dxfId="113" priority="89" stopIfTrue="1">
      <formula>SUM(#REF!)&gt;0</formula>
    </cfRule>
  </conditionalFormatting>
  <conditionalFormatting sqref="J21:K21 K22:K23">
    <cfRule type="expression" priority="90" stopIfTrue="1">
      <formula>AND(SUM(#REF!)&gt;0,NOT(ISBLANK(J21)))</formula>
    </cfRule>
    <cfRule type="expression" dxfId="112" priority="91" stopIfTrue="1">
      <formula>SUM(#REF!)&gt;0</formula>
    </cfRule>
  </conditionalFormatting>
  <conditionalFormatting sqref="M22">
    <cfRule type="expression" dxfId="111" priority="92" stopIfTrue="1">
      <formula>AND(NOT(ISBLANK(#REF!)),ISBLANK(M22))</formula>
    </cfRule>
  </conditionalFormatting>
  <conditionalFormatting sqref="J22:K22">
    <cfRule type="expression" priority="93" stopIfTrue="1">
      <formula>AND(SUM(#REF!)&gt;0,NOT(ISBLANK(J22)))</formula>
    </cfRule>
    <cfRule type="expression" dxfId="110" priority="94" stopIfTrue="1">
      <formula>SUM(#REF!)&gt;0</formula>
    </cfRule>
  </conditionalFormatting>
  <dataValidations count="3">
    <dataValidation type="date" allowBlank="1" showInputMessage="1" showErrorMessage="1" sqref="C5" xr:uid="{A3BE6696-F3BF-4F44-9162-C6D1A6D378BB}">
      <formula1>NOW()-120</formula1>
      <formula2>NOW()</formula2>
    </dataValidation>
    <dataValidation type="list" allowBlank="1" showInputMessage="1" showErrorMessage="1" sqref="B12:B23" xr:uid="{B89DB8D9-4152-4E0E-933D-C66F274CB5AB}">
      <formula1>$B$27:$B$31</formula1>
    </dataValidation>
    <dataValidation type="list" allowBlank="1" showInputMessage="1" showErrorMessage="1" sqref="B1:E1" xr:uid="{3C970098-7494-40B5-9B50-03FCE8981302}">
      <formula1>#REF!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Z37"/>
  <sheetViews>
    <sheetView workbookViewId="0">
      <selection activeCell="E6" sqref="E6"/>
    </sheetView>
  </sheetViews>
  <sheetFormatPr defaultColWidth="11.85546875" defaultRowHeight="12.75" x14ac:dyDescent="0.2"/>
  <cols>
    <col min="1" max="1" width="11.85546875" style="159"/>
    <col min="2" max="2" width="10.42578125" style="159" customWidth="1"/>
    <col min="3" max="6" width="15.5703125" style="159" customWidth="1"/>
    <col min="7" max="7" width="8.42578125" style="159" customWidth="1"/>
    <col min="8" max="8" width="9" style="159" customWidth="1"/>
    <col min="9" max="9" width="11.5703125" style="159" customWidth="1"/>
    <col min="10" max="10" width="3" style="159" customWidth="1"/>
    <col min="11" max="11" width="29.5703125" style="159" customWidth="1"/>
    <col min="12" max="12" width="50.5703125" style="159" customWidth="1"/>
    <col min="13" max="14" width="27.42578125" style="159" customWidth="1"/>
    <col min="15" max="15" width="9.140625" style="159" customWidth="1"/>
    <col min="16" max="19" width="11.85546875" style="159" hidden="1" customWidth="1"/>
    <col min="20" max="26" width="9.140625" style="159" customWidth="1"/>
    <col min="27" max="16384" width="11.85546875" style="159"/>
  </cols>
  <sheetData>
    <row r="1" spans="1:26" ht="14.25" x14ac:dyDescent="0.2">
      <c r="A1" s="151" t="s">
        <v>0</v>
      </c>
      <c r="B1" s="330" t="s">
        <v>1</v>
      </c>
      <c r="C1" s="331"/>
      <c r="D1" s="331"/>
      <c r="E1" s="332"/>
      <c r="F1" s="152"/>
      <c r="G1" s="153"/>
      <c r="H1" s="153"/>
      <c r="I1" s="153"/>
      <c r="J1" s="153"/>
      <c r="K1" s="153"/>
      <c r="L1" s="154"/>
      <c r="M1" s="154"/>
      <c r="N1" s="155"/>
      <c r="O1" s="156"/>
      <c r="P1" s="157"/>
      <c r="Q1" s="157"/>
      <c r="R1" s="157"/>
      <c r="S1" s="157"/>
      <c r="T1" s="158"/>
      <c r="U1" s="158"/>
      <c r="V1" s="158"/>
      <c r="W1" s="158"/>
      <c r="X1" s="158"/>
      <c r="Y1" s="158"/>
      <c r="Z1" s="158"/>
    </row>
    <row r="2" spans="1:26" ht="13.7" customHeight="1" x14ac:dyDescent="0.2">
      <c r="A2" s="160"/>
      <c r="B2" s="161"/>
      <c r="C2" s="161"/>
      <c r="D2" s="161"/>
      <c r="E2" s="161"/>
      <c r="F2" s="158"/>
      <c r="G2" s="158"/>
      <c r="H2" s="158"/>
      <c r="I2" s="158"/>
      <c r="J2" s="158"/>
      <c r="K2" s="158"/>
      <c r="L2" s="158"/>
      <c r="M2" s="158"/>
      <c r="N2" s="162"/>
      <c r="O2" s="156"/>
      <c r="P2" s="163"/>
      <c r="Q2" s="163"/>
      <c r="R2" s="163"/>
      <c r="S2" s="163"/>
      <c r="T2" s="158"/>
      <c r="U2" s="158"/>
      <c r="V2" s="158"/>
      <c r="W2" s="158"/>
      <c r="X2" s="158"/>
      <c r="Y2" s="158"/>
      <c r="Z2" s="158"/>
    </row>
    <row r="3" spans="1:26" ht="14.25" x14ac:dyDescent="0.2">
      <c r="A3" s="164" t="s">
        <v>2</v>
      </c>
      <c r="B3" s="330" t="s">
        <v>103</v>
      </c>
      <c r="C3" s="331"/>
      <c r="D3" s="331"/>
      <c r="E3" s="332"/>
      <c r="F3" s="165"/>
      <c r="G3" s="166"/>
      <c r="H3" s="166"/>
      <c r="I3" s="166"/>
      <c r="J3" s="166"/>
      <c r="K3" s="166"/>
      <c r="L3" s="158"/>
      <c r="M3" s="158"/>
      <c r="N3" s="162"/>
      <c r="O3" s="156"/>
      <c r="P3" s="163"/>
      <c r="Q3" s="163"/>
      <c r="R3" s="163"/>
      <c r="S3" s="163"/>
      <c r="T3" s="158"/>
      <c r="U3" s="158"/>
      <c r="V3" s="158"/>
      <c r="W3" s="158"/>
      <c r="X3" s="158"/>
      <c r="Y3" s="158"/>
      <c r="Z3" s="158"/>
    </row>
    <row r="4" spans="1:26" ht="13.7" customHeight="1" x14ac:dyDescent="0.2">
      <c r="A4" s="160"/>
      <c r="B4" s="161"/>
      <c r="C4" s="161"/>
      <c r="D4" s="161"/>
      <c r="E4" s="161"/>
      <c r="F4" s="158"/>
      <c r="G4" s="158"/>
      <c r="H4" s="158"/>
      <c r="I4" s="158"/>
      <c r="J4" s="158"/>
      <c r="K4" s="158"/>
      <c r="L4" s="158"/>
      <c r="M4" s="158"/>
      <c r="N4" s="162"/>
      <c r="O4" s="156"/>
      <c r="P4" s="163"/>
      <c r="Q4" s="163"/>
      <c r="R4" s="163"/>
      <c r="S4" s="163"/>
      <c r="T4" s="158"/>
      <c r="U4" s="158"/>
      <c r="V4" s="158"/>
      <c r="W4" s="158"/>
      <c r="X4" s="158"/>
      <c r="Y4" s="158"/>
      <c r="Z4" s="158"/>
    </row>
    <row r="5" spans="1:26" ht="25.5" x14ac:dyDescent="0.2">
      <c r="A5" s="65" t="s">
        <v>3</v>
      </c>
      <c r="B5" s="66" t="s">
        <v>4</v>
      </c>
      <c r="C5" s="253">
        <v>44542</v>
      </c>
      <c r="D5" s="66" t="s">
        <v>5</v>
      </c>
      <c r="E5" s="253">
        <v>44572</v>
      </c>
      <c r="F5" s="165"/>
      <c r="G5" s="167"/>
      <c r="H5" s="158"/>
      <c r="I5" s="158"/>
      <c r="J5" s="158"/>
      <c r="K5" s="158"/>
      <c r="L5" s="158"/>
      <c r="M5" s="158"/>
      <c r="N5" s="162"/>
      <c r="O5" s="156"/>
      <c r="P5" s="163"/>
      <c r="Q5" s="163"/>
      <c r="R5" s="163"/>
      <c r="S5" s="163"/>
      <c r="T5" s="158"/>
      <c r="U5" s="158"/>
      <c r="V5" s="158"/>
      <c r="W5" s="158"/>
      <c r="X5" s="158"/>
      <c r="Y5" s="158"/>
      <c r="Z5" s="158"/>
    </row>
    <row r="6" spans="1:26" ht="13.7" customHeight="1" x14ac:dyDescent="0.2">
      <c r="A6" s="168"/>
      <c r="B6" s="169"/>
      <c r="C6" s="169"/>
      <c r="D6" s="169"/>
      <c r="E6" s="169"/>
      <c r="F6" s="158"/>
      <c r="G6" s="158"/>
      <c r="H6" s="158"/>
      <c r="I6" s="158"/>
      <c r="J6" s="158"/>
      <c r="K6" s="158"/>
      <c r="L6" s="158"/>
      <c r="M6" s="158"/>
      <c r="N6" s="162"/>
      <c r="O6" s="156"/>
      <c r="P6" s="163"/>
      <c r="Q6" s="163"/>
      <c r="R6" s="163"/>
      <c r="S6" s="163"/>
      <c r="T6" s="158"/>
      <c r="U6" s="158"/>
      <c r="V6" s="158"/>
      <c r="W6" s="158"/>
      <c r="X6" s="158"/>
      <c r="Y6" s="158"/>
      <c r="Z6" s="158"/>
    </row>
    <row r="7" spans="1:26" ht="13.7" customHeight="1" x14ac:dyDescent="0.2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2"/>
      <c r="O7" s="156"/>
      <c r="P7" s="163"/>
      <c r="Q7" s="163"/>
      <c r="R7" s="163"/>
      <c r="S7" s="163"/>
      <c r="T7" s="158"/>
      <c r="U7" s="158"/>
      <c r="V7" s="158"/>
      <c r="W7" s="158"/>
      <c r="X7" s="158"/>
      <c r="Y7" s="158"/>
      <c r="Z7" s="158"/>
    </row>
    <row r="8" spans="1:26" ht="13.7" customHeight="1" x14ac:dyDescent="0.2">
      <c r="A8" s="67" t="s">
        <v>6</v>
      </c>
      <c r="B8" s="68" t="s">
        <v>7</v>
      </c>
      <c r="C8" s="68" t="s">
        <v>8</v>
      </c>
      <c r="D8" s="68" t="s">
        <v>7</v>
      </c>
      <c r="E8" s="68" t="s">
        <v>9</v>
      </c>
      <c r="F8" s="68" t="s">
        <v>10</v>
      </c>
      <c r="G8" s="328" t="s">
        <v>11</v>
      </c>
      <c r="H8" s="333"/>
      <c r="I8" s="333"/>
      <c r="J8" s="329"/>
      <c r="K8" s="68" t="s">
        <v>12</v>
      </c>
      <c r="L8" s="68" t="s">
        <v>13</v>
      </c>
      <c r="M8" s="69" t="s">
        <v>14</v>
      </c>
      <c r="N8" s="70" t="s">
        <v>15</v>
      </c>
      <c r="O8" s="173"/>
      <c r="P8" s="174"/>
      <c r="Q8" s="174"/>
      <c r="R8" s="174"/>
      <c r="S8" s="174"/>
      <c r="T8" s="175"/>
      <c r="U8" s="175"/>
      <c r="V8" s="175"/>
      <c r="W8" s="175"/>
      <c r="X8" s="175"/>
      <c r="Y8" s="175"/>
      <c r="Z8" s="175"/>
    </row>
    <row r="9" spans="1:26" ht="13.7" customHeight="1" x14ac:dyDescent="0.2">
      <c r="A9" s="71" t="s">
        <v>16</v>
      </c>
      <c r="B9" s="72" t="s">
        <v>17</v>
      </c>
      <c r="C9" s="72" t="s">
        <v>18</v>
      </c>
      <c r="D9" s="72" t="s">
        <v>18</v>
      </c>
      <c r="E9" s="72" t="s">
        <v>19</v>
      </c>
      <c r="F9" s="72" t="s">
        <v>18</v>
      </c>
      <c r="G9" s="334"/>
      <c r="H9" s="335"/>
      <c r="I9" s="335"/>
      <c r="J9" s="336"/>
      <c r="K9" s="72" t="s">
        <v>20</v>
      </c>
      <c r="L9" s="72" t="s">
        <v>21</v>
      </c>
      <c r="M9" s="176"/>
      <c r="N9" s="73" t="s">
        <v>22</v>
      </c>
      <c r="O9" s="173"/>
      <c r="P9" s="174"/>
      <c r="Q9" s="174"/>
      <c r="R9" s="174"/>
      <c r="S9" s="174"/>
      <c r="T9" s="175"/>
      <c r="U9" s="175"/>
      <c r="V9" s="175"/>
      <c r="W9" s="175"/>
      <c r="X9" s="175"/>
      <c r="Y9" s="175"/>
      <c r="Z9" s="175"/>
    </row>
    <row r="10" spans="1:26" ht="13.7" customHeight="1" x14ac:dyDescent="0.2">
      <c r="A10" s="177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178"/>
      <c r="K10" s="76" t="s">
        <v>29</v>
      </c>
      <c r="L10" s="179"/>
      <c r="M10" s="179"/>
      <c r="N10" s="180"/>
      <c r="O10" s="156"/>
      <c r="P10" s="163"/>
      <c r="Q10" s="163"/>
      <c r="R10" s="163"/>
      <c r="S10" s="163"/>
      <c r="T10" s="158"/>
      <c r="U10" s="158"/>
      <c r="V10" s="158"/>
      <c r="W10" s="158"/>
      <c r="X10" s="158"/>
      <c r="Y10" s="158"/>
      <c r="Z10" s="158"/>
    </row>
    <row r="11" spans="1:26" ht="8.1" customHeight="1" x14ac:dyDescent="0.2">
      <c r="A11" s="181"/>
      <c r="B11" s="182"/>
      <c r="C11" s="182"/>
      <c r="D11" s="182"/>
      <c r="E11" s="182"/>
      <c r="F11" s="182"/>
      <c r="G11" s="178"/>
      <c r="H11" s="178"/>
      <c r="I11" s="178"/>
      <c r="J11" s="178"/>
      <c r="K11" s="178"/>
      <c r="L11" s="183"/>
      <c r="M11" s="183"/>
      <c r="N11" s="184"/>
      <c r="O11" s="158"/>
      <c r="P11" s="163"/>
      <c r="Q11" s="163"/>
      <c r="R11" s="163"/>
      <c r="S11" s="163"/>
      <c r="T11" s="158"/>
      <c r="U11" s="158"/>
      <c r="V11" s="158"/>
      <c r="W11" s="158"/>
      <c r="X11" s="158"/>
      <c r="Y11" s="158"/>
      <c r="Z11" s="158"/>
    </row>
    <row r="12" spans="1:26" ht="15.75" x14ac:dyDescent="0.25">
      <c r="A12" s="185">
        <v>43099</v>
      </c>
      <c r="B12" s="182" t="s">
        <v>31</v>
      </c>
      <c r="C12" s="186">
        <v>188.35</v>
      </c>
      <c r="D12" s="183">
        <v>0</v>
      </c>
      <c r="E12" s="186"/>
      <c r="F12" s="186">
        <v>188.35</v>
      </c>
      <c r="G12" s="187">
        <v>112</v>
      </c>
      <c r="H12" s="187">
        <v>4207</v>
      </c>
      <c r="I12" s="187"/>
      <c r="J12" s="77" t="s">
        <v>39</v>
      </c>
      <c r="K12" s="79" t="s">
        <v>104</v>
      </c>
      <c r="L12" s="79" t="s">
        <v>196</v>
      </c>
      <c r="M12" s="80" t="s">
        <v>105</v>
      </c>
      <c r="N12" s="78" t="s">
        <v>106</v>
      </c>
      <c r="O12" s="188"/>
      <c r="P12" s="163" t="b">
        <f t="shared" ref="P12" si="0">OR(G12&lt;100,LEN(G12)=2)</f>
        <v>0</v>
      </c>
      <c r="Q12" s="163" t="b">
        <f t="shared" ref="Q12" si="1">OR(H12&lt;1000,LEN(H12)=3)</f>
        <v>0</v>
      </c>
      <c r="R12" s="163" t="b">
        <f t="shared" ref="R12" si="2">IF(I12&lt;1000,TRUE)</f>
        <v>1</v>
      </c>
      <c r="S12" s="189"/>
      <c r="T12" s="158"/>
      <c r="U12" s="158"/>
      <c r="V12" s="158"/>
      <c r="W12" s="158"/>
      <c r="X12" s="158"/>
      <c r="Y12" s="158"/>
      <c r="Z12" s="158"/>
    </row>
    <row r="13" spans="1:26" ht="20.100000000000001" customHeight="1" x14ac:dyDescent="0.25">
      <c r="A13" s="185"/>
      <c r="B13" s="254"/>
      <c r="C13" s="186"/>
      <c r="D13" s="183"/>
      <c r="E13" s="186"/>
      <c r="F13" s="186"/>
      <c r="G13" s="187"/>
      <c r="H13" s="187"/>
      <c r="I13" s="187"/>
      <c r="J13" s="77"/>
      <c r="K13" s="79"/>
      <c r="L13" s="79"/>
      <c r="M13" s="80"/>
      <c r="N13" s="78"/>
      <c r="O13" s="156"/>
      <c r="P13" s="163"/>
      <c r="Q13" s="163"/>
      <c r="R13" s="163"/>
      <c r="S13" s="163"/>
      <c r="T13" s="158"/>
      <c r="U13" s="158"/>
      <c r="V13" s="158"/>
      <c r="W13" s="158"/>
      <c r="X13" s="158"/>
      <c r="Y13" s="158"/>
      <c r="Z13" s="158"/>
    </row>
    <row r="14" spans="1:26" ht="14.1" customHeight="1" x14ac:dyDescent="0.25">
      <c r="A14" s="255"/>
      <c r="B14" s="254"/>
      <c r="C14" s="186"/>
      <c r="D14" s="256"/>
      <c r="E14" s="186"/>
      <c r="F14" s="186"/>
      <c r="G14" s="187"/>
      <c r="H14" s="187"/>
      <c r="I14" s="256"/>
      <c r="J14" s="77"/>
      <c r="K14" s="79"/>
      <c r="L14" s="80"/>
      <c r="M14" s="80"/>
      <c r="N14" s="78"/>
      <c r="O14" s="158"/>
      <c r="P14" s="163"/>
      <c r="Q14" s="163"/>
      <c r="R14" s="163"/>
      <c r="S14" s="163"/>
      <c r="T14" s="158"/>
      <c r="U14" s="158"/>
      <c r="V14" s="158"/>
      <c r="W14" s="158"/>
      <c r="X14" s="158"/>
      <c r="Y14" s="158"/>
      <c r="Z14" s="158"/>
    </row>
    <row r="15" spans="1:26" ht="13.7" customHeight="1" x14ac:dyDescent="0.25">
      <c r="A15" s="181"/>
      <c r="B15" s="254"/>
      <c r="C15" s="186"/>
      <c r="D15" s="256" t="str">
        <f t="shared" ref="D15:D30" si="3">IF(B15="S",IF(ISBLANK(E15),ROUND(C15*0.2/1.2,2),E15),"")</f>
        <v/>
      </c>
      <c r="E15" s="186"/>
      <c r="F15" s="256" t="s">
        <v>102</v>
      </c>
      <c r="G15" s="187"/>
      <c r="H15" s="187"/>
      <c r="I15" s="256" t="s">
        <v>102</v>
      </c>
      <c r="J15" s="77" t="s">
        <v>39</v>
      </c>
      <c r="K15" s="79"/>
      <c r="L15" s="80"/>
      <c r="M15" s="80"/>
      <c r="N15" s="78" t="s">
        <v>102</v>
      </c>
      <c r="O15" s="158"/>
      <c r="P15" s="163"/>
      <c r="Q15" s="163"/>
      <c r="R15" s="163"/>
      <c r="S15" s="163"/>
      <c r="T15" s="158"/>
      <c r="U15" s="158"/>
      <c r="V15" s="158"/>
      <c r="W15" s="158"/>
      <c r="X15" s="158"/>
      <c r="Y15" s="158"/>
      <c r="Z15" s="158"/>
    </row>
    <row r="16" spans="1:26" ht="13.7" customHeight="1" x14ac:dyDescent="0.25">
      <c r="A16" s="181"/>
      <c r="B16" s="182"/>
      <c r="C16" s="186"/>
      <c r="D16" s="256" t="str">
        <f t="shared" si="3"/>
        <v/>
      </c>
      <c r="E16" s="186"/>
      <c r="F16" s="256" t="s">
        <v>102</v>
      </c>
      <c r="G16" s="256" t="s">
        <v>102</v>
      </c>
      <c r="H16" s="256" t="s">
        <v>102</v>
      </c>
      <c r="I16" s="256" t="s">
        <v>102</v>
      </c>
      <c r="J16" s="77" t="s">
        <v>39</v>
      </c>
      <c r="K16" s="79"/>
      <c r="L16" s="78" t="s">
        <v>102</v>
      </c>
      <c r="M16" s="80"/>
      <c r="N16" s="78" t="s">
        <v>102</v>
      </c>
      <c r="O16" s="158"/>
      <c r="P16" s="163"/>
      <c r="Q16" s="163"/>
      <c r="R16" s="163"/>
      <c r="S16" s="163"/>
      <c r="T16" s="158"/>
      <c r="U16" s="158"/>
      <c r="V16" s="158"/>
      <c r="W16" s="158"/>
      <c r="X16" s="158"/>
      <c r="Y16" s="158"/>
      <c r="Z16" s="158"/>
    </row>
    <row r="17" spans="1:26" ht="13.7" customHeight="1" x14ac:dyDescent="0.25">
      <c r="A17" s="181"/>
      <c r="B17" s="182"/>
      <c r="C17" s="186"/>
      <c r="D17" s="256" t="str">
        <f t="shared" si="3"/>
        <v/>
      </c>
      <c r="E17" s="186"/>
      <c r="F17" s="256" t="s">
        <v>102</v>
      </c>
      <c r="G17" s="256" t="s">
        <v>102</v>
      </c>
      <c r="H17" s="256" t="s">
        <v>102</v>
      </c>
      <c r="I17" s="256" t="s">
        <v>102</v>
      </c>
      <c r="J17" s="77" t="s">
        <v>39</v>
      </c>
      <c r="K17" s="79"/>
      <c r="L17" s="78" t="s">
        <v>102</v>
      </c>
      <c r="M17" s="183"/>
      <c r="N17" s="78" t="s">
        <v>102</v>
      </c>
      <c r="O17" s="158"/>
      <c r="P17" s="163"/>
      <c r="Q17" s="163"/>
      <c r="R17" s="163"/>
      <c r="S17" s="163"/>
      <c r="T17" s="158"/>
      <c r="U17" s="158"/>
      <c r="V17" s="158"/>
      <c r="W17" s="158"/>
      <c r="X17" s="158"/>
      <c r="Y17" s="158"/>
      <c r="Z17" s="158"/>
    </row>
    <row r="18" spans="1:26" ht="13.7" customHeight="1" x14ac:dyDescent="0.25">
      <c r="A18" s="181"/>
      <c r="B18" s="182"/>
      <c r="C18" s="186"/>
      <c r="D18" s="256" t="str">
        <f t="shared" si="3"/>
        <v/>
      </c>
      <c r="E18" s="186"/>
      <c r="F18" s="186"/>
      <c r="G18" s="187"/>
      <c r="H18" s="187"/>
      <c r="I18" s="187"/>
      <c r="J18" s="77" t="s">
        <v>39</v>
      </c>
      <c r="K18" s="79"/>
      <c r="L18" s="80"/>
      <c r="M18" s="80"/>
      <c r="N18" s="80"/>
      <c r="O18" s="158"/>
      <c r="P18" s="163"/>
      <c r="Q18" s="163"/>
      <c r="R18" s="163"/>
      <c r="S18" s="163"/>
      <c r="T18" s="158"/>
      <c r="U18" s="158"/>
      <c r="V18" s="158"/>
      <c r="W18" s="158"/>
      <c r="X18" s="158"/>
      <c r="Y18" s="158"/>
      <c r="Z18" s="158"/>
    </row>
    <row r="19" spans="1:26" ht="13.7" customHeight="1" x14ac:dyDescent="0.25">
      <c r="A19" s="181"/>
      <c r="B19" s="182"/>
      <c r="C19" s="186"/>
      <c r="D19" s="256" t="str">
        <f t="shared" si="3"/>
        <v/>
      </c>
      <c r="E19" s="186"/>
      <c r="F19" s="256" t="s">
        <v>102</v>
      </c>
      <c r="G19" s="187"/>
      <c r="H19" s="256" t="s">
        <v>102</v>
      </c>
      <c r="I19" s="256" t="s">
        <v>102</v>
      </c>
      <c r="J19" s="77" t="s">
        <v>39</v>
      </c>
      <c r="K19" s="79"/>
      <c r="L19" s="80"/>
      <c r="M19" s="80"/>
      <c r="N19" s="80"/>
      <c r="O19" s="158"/>
      <c r="P19" s="202"/>
      <c r="Q19" s="202"/>
      <c r="R19" s="202"/>
      <c r="S19" s="202"/>
      <c r="T19" s="158"/>
      <c r="U19" s="158"/>
      <c r="V19" s="158"/>
      <c r="W19" s="158"/>
      <c r="X19" s="158"/>
      <c r="Y19" s="158"/>
      <c r="Z19" s="158"/>
    </row>
    <row r="20" spans="1:26" ht="13.5" customHeight="1" x14ac:dyDescent="0.25">
      <c r="A20" s="181"/>
      <c r="B20" s="182"/>
      <c r="C20" s="186"/>
      <c r="D20" s="256" t="str">
        <f t="shared" si="3"/>
        <v/>
      </c>
      <c r="E20" s="186"/>
      <c r="F20" s="256" t="s">
        <v>102</v>
      </c>
      <c r="G20" s="256" t="s">
        <v>102</v>
      </c>
      <c r="H20" s="256" t="s">
        <v>102</v>
      </c>
      <c r="I20" s="256" t="s">
        <v>102</v>
      </c>
      <c r="J20" s="77" t="s">
        <v>39</v>
      </c>
      <c r="K20" s="79"/>
      <c r="L20" s="80"/>
      <c r="M20" s="80"/>
      <c r="N20" s="80"/>
    </row>
    <row r="21" spans="1:26" ht="13.5" customHeight="1" x14ac:dyDescent="0.25">
      <c r="A21" s="181"/>
      <c r="B21" s="182"/>
      <c r="C21" s="186"/>
      <c r="D21" s="256" t="str">
        <f t="shared" si="3"/>
        <v/>
      </c>
      <c r="E21" s="186"/>
      <c r="F21" s="256" t="s">
        <v>102</v>
      </c>
      <c r="G21" s="256" t="s">
        <v>102</v>
      </c>
      <c r="H21" s="256" t="s">
        <v>102</v>
      </c>
      <c r="I21" s="256" t="s">
        <v>102</v>
      </c>
      <c r="J21" s="77" t="s">
        <v>39</v>
      </c>
      <c r="K21" s="79"/>
      <c r="L21" s="80"/>
      <c r="M21" s="80"/>
      <c r="N21" s="80"/>
    </row>
    <row r="22" spans="1:26" ht="15.75" x14ac:dyDescent="0.25">
      <c r="A22" s="181"/>
      <c r="B22" s="182"/>
      <c r="C22" s="186"/>
      <c r="D22" s="256" t="str">
        <f t="shared" si="3"/>
        <v/>
      </c>
      <c r="E22" s="186"/>
      <c r="F22" s="256" t="s">
        <v>102</v>
      </c>
      <c r="G22" s="256" t="s">
        <v>102</v>
      </c>
      <c r="H22" s="256" t="s">
        <v>102</v>
      </c>
      <c r="I22" s="256" t="s">
        <v>102</v>
      </c>
      <c r="J22" s="77" t="s">
        <v>39</v>
      </c>
      <c r="K22" s="79"/>
      <c r="L22" s="80"/>
      <c r="M22" s="80"/>
      <c r="N22" s="80"/>
    </row>
    <row r="23" spans="1:26" ht="15.75" x14ac:dyDescent="0.25">
      <c r="A23" s="181"/>
      <c r="B23" s="182"/>
      <c r="C23" s="186"/>
      <c r="D23" s="256" t="str">
        <f t="shared" si="3"/>
        <v/>
      </c>
      <c r="E23" s="186"/>
      <c r="F23" s="256" t="s">
        <v>102</v>
      </c>
      <c r="G23" s="256" t="s">
        <v>102</v>
      </c>
      <c r="H23" s="256" t="s">
        <v>102</v>
      </c>
      <c r="I23" s="256" t="s">
        <v>102</v>
      </c>
      <c r="J23" s="77" t="s">
        <v>39</v>
      </c>
      <c r="K23" s="79"/>
      <c r="L23" s="80"/>
      <c r="M23" s="80"/>
      <c r="N23" s="80"/>
    </row>
    <row r="24" spans="1:26" ht="15.75" x14ac:dyDescent="0.25">
      <c r="A24" s="181"/>
      <c r="B24" s="182"/>
      <c r="C24" s="186"/>
      <c r="D24" s="256" t="str">
        <f t="shared" si="3"/>
        <v/>
      </c>
      <c r="E24" s="186"/>
      <c r="F24" s="256" t="s">
        <v>102</v>
      </c>
      <c r="G24" s="256" t="s">
        <v>102</v>
      </c>
      <c r="H24" s="256" t="s">
        <v>102</v>
      </c>
      <c r="I24" s="256" t="s">
        <v>102</v>
      </c>
      <c r="J24" s="77" t="s">
        <v>39</v>
      </c>
      <c r="K24" s="79"/>
      <c r="L24" s="80"/>
      <c r="M24" s="80"/>
      <c r="N24" s="80"/>
    </row>
    <row r="25" spans="1:26" ht="15.75" x14ac:dyDescent="0.25">
      <c r="A25" s="181"/>
      <c r="B25" s="182"/>
      <c r="C25" s="186"/>
      <c r="D25" s="256" t="str">
        <f t="shared" si="3"/>
        <v/>
      </c>
      <c r="E25" s="186"/>
      <c r="F25" s="256" t="s">
        <v>102</v>
      </c>
      <c r="G25" s="256" t="s">
        <v>102</v>
      </c>
      <c r="H25" s="256" t="s">
        <v>102</v>
      </c>
      <c r="I25" s="256" t="s">
        <v>102</v>
      </c>
      <c r="J25" s="77" t="s">
        <v>39</v>
      </c>
      <c r="K25" s="79"/>
      <c r="L25" s="80"/>
      <c r="M25" s="80"/>
      <c r="N25" s="80"/>
    </row>
    <row r="26" spans="1:26" ht="15.75" x14ac:dyDescent="0.25">
      <c r="A26" s="181"/>
      <c r="B26" s="182"/>
      <c r="C26" s="186"/>
      <c r="D26" s="256" t="str">
        <f t="shared" si="3"/>
        <v/>
      </c>
      <c r="E26" s="186"/>
      <c r="F26" s="256" t="s">
        <v>102</v>
      </c>
      <c r="G26" s="256" t="s">
        <v>102</v>
      </c>
      <c r="H26" s="256" t="s">
        <v>102</v>
      </c>
      <c r="I26" s="256" t="s">
        <v>102</v>
      </c>
      <c r="J26" s="77" t="s">
        <v>39</v>
      </c>
      <c r="K26" s="79"/>
      <c r="L26" s="80"/>
      <c r="M26" s="80"/>
      <c r="N26" s="80"/>
    </row>
    <row r="27" spans="1:26" ht="15.75" x14ac:dyDescent="0.25">
      <c r="A27" s="181"/>
      <c r="B27" s="182"/>
      <c r="C27" s="186"/>
      <c r="D27" s="256" t="str">
        <f t="shared" si="3"/>
        <v/>
      </c>
      <c r="E27" s="186"/>
      <c r="F27" s="256" t="s">
        <v>102</v>
      </c>
      <c r="G27" s="256" t="s">
        <v>102</v>
      </c>
      <c r="H27" s="256" t="s">
        <v>102</v>
      </c>
      <c r="I27" s="256" t="s">
        <v>102</v>
      </c>
      <c r="J27" s="77" t="s">
        <v>39</v>
      </c>
      <c r="K27" s="79"/>
      <c r="L27" s="80"/>
      <c r="M27" s="80"/>
      <c r="N27" s="80"/>
    </row>
    <row r="28" spans="1:26" ht="15.75" x14ac:dyDescent="0.25">
      <c r="A28" s="181"/>
      <c r="B28" s="182"/>
      <c r="C28" s="186"/>
      <c r="D28" s="256" t="str">
        <f t="shared" si="3"/>
        <v/>
      </c>
      <c r="E28" s="186"/>
      <c r="F28" s="256" t="s">
        <v>102</v>
      </c>
      <c r="G28" s="256" t="s">
        <v>102</v>
      </c>
      <c r="H28" s="256" t="s">
        <v>102</v>
      </c>
      <c r="I28" s="256" t="s">
        <v>102</v>
      </c>
      <c r="J28" s="77" t="s">
        <v>39</v>
      </c>
      <c r="K28" s="79"/>
      <c r="L28" s="80"/>
      <c r="M28" s="80"/>
      <c r="N28" s="80"/>
    </row>
    <row r="29" spans="1:26" ht="15.75" x14ac:dyDescent="0.25">
      <c r="A29" s="181"/>
      <c r="B29" s="182"/>
      <c r="C29" s="186"/>
      <c r="D29" s="256" t="str">
        <f t="shared" si="3"/>
        <v/>
      </c>
      <c r="E29" s="186"/>
      <c r="F29" s="256" t="s">
        <v>102</v>
      </c>
      <c r="G29" s="256" t="s">
        <v>102</v>
      </c>
      <c r="H29" s="256" t="s">
        <v>102</v>
      </c>
      <c r="I29" s="256" t="s">
        <v>102</v>
      </c>
      <c r="J29" s="77" t="s">
        <v>39</v>
      </c>
      <c r="K29" s="79"/>
      <c r="L29" s="80"/>
      <c r="M29" s="80"/>
      <c r="N29" s="80"/>
    </row>
    <row r="30" spans="1:26" ht="16.5" thickBot="1" x14ac:dyDescent="0.3">
      <c r="A30" s="181"/>
      <c r="B30" s="182"/>
      <c r="C30" s="186"/>
      <c r="D30" s="257" t="str">
        <f t="shared" si="3"/>
        <v/>
      </c>
      <c r="E30" s="186"/>
      <c r="F30" s="256" t="s">
        <v>102</v>
      </c>
      <c r="G30" s="256" t="s">
        <v>102</v>
      </c>
      <c r="H30" s="256" t="s">
        <v>102</v>
      </c>
      <c r="I30" s="256" t="s">
        <v>102</v>
      </c>
      <c r="J30" s="77" t="s">
        <v>39</v>
      </c>
      <c r="K30" s="79"/>
      <c r="L30" s="80"/>
      <c r="M30" s="80"/>
      <c r="N30" s="80"/>
    </row>
    <row r="31" spans="1:26" ht="13.5" thickBot="1" x14ac:dyDescent="0.25">
      <c r="A31" s="326" t="s">
        <v>34</v>
      </c>
      <c r="B31" s="327"/>
      <c r="C31" s="190">
        <f>SUM(C12:C30)</f>
        <v>188.35</v>
      </c>
      <c r="D31" s="191">
        <f>SUM(D12:D30)</f>
        <v>0</v>
      </c>
      <c r="E31" s="190"/>
      <c r="F31" s="190">
        <f>SUM(F12:F30)</f>
        <v>188.35</v>
      </c>
      <c r="G31" s="192"/>
      <c r="H31" s="192"/>
      <c r="I31" s="192"/>
      <c r="J31" s="193"/>
      <c r="K31" s="193"/>
      <c r="L31" s="194"/>
      <c r="M31" s="194"/>
      <c r="N31" s="195"/>
    </row>
    <row r="32" spans="1:26" x14ac:dyDescent="0.2">
      <c r="A32" s="153"/>
      <c r="B32" s="196"/>
      <c r="C32" s="196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</row>
    <row r="33" spans="1:14" x14ac:dyDescent="0.2">
      <c r="A33" s="197"/>
      <c r="B33" s="328" t="s">
        <v>35</v>
      </c>
      <c r="C33" s="329"/>
      <c r="D33" s="188"/>
      <c r="E33" s="158"/>
      <c r="F33" s="158"/>
      <c r="G33" s="158"/>
      <c r="H33" s="158"/>
      <c r="I33" s="158"/>
      <c r="J33" s="158"/>
      <c r="K33" s="158"/>
      <c r="L33" s="158"/>
      <c r="M33" s="158"/>
      <c r="N33" s="158"/>
    </row>
    <row r="34" spans="1:14" x14ac:dyDescent="0.2">
      <c r="A34" s="197"/>
      <c r="B34" s="198" t="s">
        <v>36</v>
      </c>
      <c r="C34" s="199" t="s">
        <v>37</v>
      </c>
      <c r="D34" s="188"/>
      <c r="E34" s="158"/>
      <c r="F34" s="158"/>
      <c r="G34" s="158"/>
      <c r="H34" s="158"/>
      <c r="I34" s="158"/>
      <c r="J34" s="158"/>
      <c r="K34" s="158"/>
      <c r="L34" s="158"/>
      <c r="M34" s="158"/>
      <c r="N34" s="158"/>
    </row>
    <row r="35" spans="1:14" x14ac:dyDescent="0.2">
      <c r="A35" s="197"/>
      <c r="B35" s="198" t="s">
        <v>31</v>
      </c>
      <c r="C35" s="199" t="s">
        <v>38</v>
      </c>
      <c r="D35" s="188"/>
      <c r="E35" s="158"/>
      <c r="F35" s="158"/>
      <c r="G35" s="158"/>
      <c r="H35" s="158"/>
      <c r="I35" s="158"/>
      <c r="J35" s="158"/>
      <c r="K35" s="158"/>
      <c r="L35" s="158"/>
      <c r="M35" s="158"/>
      <c r="N35" s="158"/>
    </row>
    <row r="36" spans="1:14" x14ac:dyDescent="0.2">
      <c r="A36" s="197"/>
      <c r="B36" s="198" t="s">
        <v>39</v>
      </c>
      <c r="C36" s="199" t="s">
        <v>40</v>
      </c>
      <c r="D36" s="188"/>
      <c r="E36" s="158"/>
      <c r="F36" s="158"/>
      <c r="G36" s="158"/>
      <c r="H36" s="158"/>
      <c r="I36" s="158"/>
      <c r="J36" s="158"/>
      <c r="K36" s="158"/>
      <c r="L36" s="158"/>
      <c r="M36" s="158"/>
      <c r="N36" s="158"/>
    </row>
    <row r="37" spans="1:14" x14ac:dyDescent="0.2">
      <c r="A37" s="197"/>
      <c r="B37" s="200" t="s">
        <v>33</v>
      </c>
      <c r="C37" s="201" t="s">
        <v>41</v>
      </c>
      <c r="D37" s="188"/>
      <c r="E37" s="158"/>
      <c r="F37" s="158"/>
      <c r="G37" s="158"/>
      <c r="H37" s="158"/>
      <c r="I37" s="158"/>
      <c r="J37" s="158"/>
      <c r="K37" s="158"/>
      <c r="L37" s="158"/>
      <c r="M37" s="158"/>
    </row>
  </sheetData>
  <mergeCells count="6">
    <mergeCell ref="A31:B31"/>
    <mergeCell ref="B33:C33"/>
    <mergeCell ref="B1:E1"/>
    <mergeCell ref="B3:E3"/>
    <mergeCell ref="G8:J8"/>
    <mergeCell ref="G9:J9"/>
  </mergeCells>
  <conditionalFormatting sqref="E5 C5">
    <cfRule type="expression" dxfId="109" priority="1" stopIfTrue="1">
      <formula>ISBLANK(C5)</formula>
    </cfRule>
  </conditionalFormatting>
  <dataValidations count="2">
    <dataValidation type="date" allowBlank="1" showInputMessage="1" showErrorMessage="1" sqref="C5" xr:uid="{00000000-0002-0000-0700-000000000000}">
      <formula1>NOW()-120</formula1>
      <formula2>NOW()</formula2>
    </dataValidation>
    <dataValidation type="date" allowBlank="1" showInputMessage="1" showErrorMessage="1" sqref="E5" xr:uid="{00000000-0002-0000-0700-000001000000}">
      <formula1>C5+1</formula1>
      <formula2>NOW()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Y52"/>
  <sheetViews>
    <sheetView topLeftCell="A22" workbookViewId="0">
      <selection activeCell="F50" sqref="F50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customFormat="1" ht="36.75" customHeight="1" x14ac:dyDescent="0.2">
      <c r="A1" s="258" t="s">
        <v>0</v>
      </c>
      <c r="B1" s="341" t="s">
        <v>1</v>
      </c>
      <c r="C1" s="342"/>
      <c r="D1" s="342"/>
      <c r="E1" s="343"/>
      <c r="F1" s="259"/>
      <c r="G1" s="259"/>
      <c r="H1" s="259"/>
      <c r="I1" s="259"/>
      <c r="J1" s="259"/>
      <c r="K1" s="260"/>
      <c r="L1" s="260"/>
      <c r="M1" s="261"/>
    </row>
    <row r="2" spans="1:25" customFormat="1" x14ac:dyDescent="0.2">
      <c r="A2" s="262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63"/>
    </row>
    <row r="3" spans="1:25" customFormat="1" ht="36.75" customHeight="1" x14ac:dyDescent="0.2">
      <c r="A3" s="264" t="s">
        <v>2</v>
      </c>
      <c r="B3" s="341" t="s">
        <v>209</v>
      </c>
      <c r="C3" s="342"/>
      <c r="D3" s="342"/>
      <c r="E3" s="343"/>
      <c r="F3" s="247"/>
      <c r="G3" s="247"/>
      <c r="H3" s="247"/>
      <c r="I3" s="247"/>
      <c r="J3" s="247"/>
      <c r="K3" s="224"/>
      <c r="L3" s="224"/>
      <c r="M3" s="263"/>
    </row>
    <row r="4" spans="1:25" customFormat="1" x14ac:dyDescent="0.2">
      <c r="A4" s="262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63"/>
    </row>
    <row r="5" spans="1:25" customFormat="1" ht="36" customHeight="1" x14ac:dyDescent="0.2">
      <c r="A5" s="265" t="s">
        <v>3</v>
      </c>
      <c r="B5" s="266" t="s">
        <v>4</v>
      </c>
      <c r="C5" s="267">
        <v>44907</v>
      </c>
      <c r="D5" s="266" t="s">
        <v>5</v>
      </c>
      <c r="E5" s="267">
        <v>44572</v>
      </c>
      <c r="F5" s="247"/>
      <c r="G5" s="268"/>
      <c r="H5" s="241"/>
      <c r="I5" s="241"/>
      <c r="J5" s="241"/>
      <c r="K5" s="224"/>
      <c r="L5" s="224"/>
      <c r="M5" s="263"/>
    </row>
    <row r="6" spans="1:25" customFormat="1" x14ac:dyDescent="0.2">
      <c r="A6" s="262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63"/>
    </row>
    <row r="7" spans="1:25" customFormat="1" x14ac:dyDescent="0.2">
      <c r="A7" s="262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63"/>
    </row>
    <row r="8" spans="1:25" customFormat="1" x14ac:dyDescent="0.2">
      <c r="A8" s="249" t="s">
        <v>6</v>
      </c>
      <c r="B8" s="206" t="s">
        <v>7</v>
      </c>
      <c r="C8" s="206" t="s">
        <v>8</v>
      </c>
      <c r="D8" s="206" t="s">
        <v>7</v>
      </c>
      <c r="E8" s="206" t="s">
        <v>9</v>
      </c>
      <c r="F8" s="206" t="s">
        <v>10</v>
      </c>
      <c r="G8" s="339" t="s">
        <v>11</v>
      </c>
      <c r="H8" s="344"/>
      <c r="I8" s="344"/>
      <c r="J8" s="206" t="s">
        <v>12</v>
      </c>
      <c r="K8" s="206" t="s">
        <v>13</v>
      </c>
      <c r="L8" s="207" t="s">
        <v>14</v>
      </c>
      <c r="M8" s="207" t="s">
        <v>15</v>
      </c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1:25" customFormat="1" x14ac:dyDescent="0.2">
      <c r="A9" s="208" t="s">
        <v>16</v>
      </c>
      <c r="B9" s="209" t="s">
        <v>17</v>
      </c>
      <c r="C9" s="209" t="s">
        <v>18</v>
      </c>
      <c r="D9" s="209" t="s">
        <v>18</v>
      </c>
      <c r="E9" s="209" t="s">
        <v>19</v>
      </c>
      <c r="F9" s="209" t="s">
        <v>18</v>
      </c>
      <c r="G9" s="345"/>
      <c r="H9" s="346"/>
      <c r="I9" s="346"/>
      <c r="J9" s="209" t="s">
        <v>20</v>
      </c>
      <c r="K9" s="209" t="s">
        <v>21</v>
      </c>
      <c r="L9" s="210"/>
      <c r="M9" s="211" t="s">
        <v>22</v>
      </c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1:25" customFormat="1" x14ac:dyDescent="0.2">
      <c r="A10" s="212" t="s">
        <v>23</v>
      </c>
      <c r="B10" s="213" t="s">
        <v>24</v>
      </c>
      <c r="C10" s="213" t="s">
        <v>25</v>
      </c>
      <c r="D10" s="213" t="s">
        <v>25</v>
      </c>
      <c r="E10" s="213" t="s">
        <v>25</v>
      </c>
      <c r="F10" s="213" t="s">
        <v>25</v>
      </c>
      <c r="G10" s="214" t="s">
        <v>26</v>
      </c>
      <c r="H10" s="214" t="s">
        <v>27</v>
      </c>
      <c r="I10" s="269" t="s">
        <v>28</v>
      </c>
      <c r="J10" s="215" t="s">
        <v>29</v>
      </c>
      <c r="K10" s="216"/>
      <c r="L10" s="217"/>
      <c r="M10" s="218"/>
    </row>
    <row r="11" spans="1:25" customFormat="1" ht="0.75" customHeight="1" x14ac:dyDescent="0.2">
      <c r="A11" s="219"/>
      <c r="B11" s="213"/>
      <c r="C11" s="213"/>
      <c r="D11" s="213"/>
      <c r="E11" s="213"/>
      <c r="F11" s="213"/>
      <c r="G11" s="270"/>
      <c r="H11" s="270"/>
      <c r="I11" s="270"/>
      <c r="J11" s="214" t="s">
        <v>30</v>
      </c>
      <c r="K11" s="216"/>
      <c r="L11" s="217"/>
      <c r="M11" s="217"/>
    </row>
    <row r="12" spans="1:25" customFormat="1" ht="15.75" x14ac:dyDescent="0.25">
      <c r="A12" s="252">
        <v>44541</v>
      </c>
      <c r="B12" s="60" t="s">
        <v>39</v>
      </c>
      <c r="C12" s="271">
        <v>18</v>
      </c>
      <c r="D12" s="271">
        <v>3</v>
      </c>
      <c r="E12" s="271">
        <f>F12+D12</f>
        <v>18</v>
      </c>
      <c r="F12" s="271">
        <v>15</v>
      </c>
      <c r="G12" s="272">
        <v>110</v>
      </c>
      <c r="H12" s="221">
        <v>4001</v>
      </c>
      <c r="I12" s="273"/>
      <c r="J12" s="274" t="s">
        <v>95</v>
      </c>
      <c r="K12" s="275" t="s">
        <v>197</v>
      </c>
      <c r="L12" s="276" t="s">
        <v>98</v>
      </c>
      <c r="M12" s="276" t="s">
        <v>96</v>
      </c>
      <c r="N12" s="224"/>
      <c r="O12" t="b">
        <f t="shared" ref="O12:O24" si="0">OR(G12&lt;100,LEN(G12)=2)</f>
        <v>0</v>
      </c>
      <c r="P12" t="b">
        <f t="shared" ref="P12:P24" si="1">OR(H12&lt;1000,LEN(H12)=3)</f>
        <v>0</v>
      </c>
      <c r="Q12" t="b">
        <f t="shared" ref="Q12:Q23" si="2">IF(I12&lt;1000,TRUE)</f>
        <v>1</v>
      </c>
      <c r="R12" t="e">
        <f>OR(#REF!&lt;100000,LEN(#REF!)=5)</f>
        <v>#REF!</v>
      </c>
    </row>
    <row r="13" spans="1:25" customFormat="1" ht="20.100000000000001" customHeight="1" x14ac:dyDescent="0.25">
      <c r="A13" s="252">
        <v>44544</v>
      </c>
      <c r="B13" s="60" t="s">
        <v>39</v>
      </c>
      <c r="C13" s="271">
        <v>638.55999999999995</v>
      </c>
      <c r="D13" s="271">
        <v>106.43</v>
      </c>
      <c r="E13" s="271">
        <f>F13+D13</f>
        <v>638.55999999999995</v>
      </c>
      <c r="F13" s="271">
        <v>532.13</v>
      </c>
      <c r="G13" s="277">
        <v>118</v>
      </c>
      <c r="H13" s="221">
        <v>4400</v>
      </c>
      <c r="I13" s="278" t="s">
        <v>97</v>
      </c>
      <c r="J13" s="274" t="s">
        <v>95</v>
      </c>
      <c r="K13" s="275" t="s">
        <v>128</v>
      </c>
      <c r="L13" s="276" t="s">
        <v>120</v>
      </c>
      <c r="M13" s="279" t="s">
        <v>198</v>
      </c>
      <c r="N13" s="247"/>
      <c r="O13" t="b">
        <f t="shared" si="0"/>
        <v>0</v>
      </c>
      <c r="P13" t="b">
        <f t="shared" si="1"/>
        <v>0</v>
      </c>
      <c r="Q13" t="b">
        <f t="shared" si="2"/>
        <v>0</v>
      </c>
      <c r="R13" t="e">
        <f>OR(#REF!&lt;100000,LEN(#REF!)=5)</f>
        <v>#REF!</v>
      </c>
    </row>
    <row r="14" spans="1:25" customFormat="1" ht="20.100000000000001" customHeight="1" x14ac:dyDescent="0.25">
      <c r="A14" s="252">
        <v>44546</v>
      </c>
      <c r="B14" s="60" t="s">
        <v>39</v>
      </c>
      <c r="C14" s="271">
        <v>16.600000000000001</v>
      </c>
      <c r="D14" s="271">
        <v>2.77</v>
      </c>
      <c r="E14" s="271">
        <f t="shared" ref="E14:E24" si="3">F14+D14</f>
        <v>16.600000000000001</v>
      </c>
      <c r="F14" s="271">
        <v>13.83</v>
      </c>
      <c r="G14" s="277">
        <v>114</v>
      </c>
      <c r="H14" s="221">
        <v>4403</v>
      </c>
      <c r="I14" s="278"/>
      <c r="J14" s="274" t="s">
        <v>95</v>
      </c>
      <c r="K14" s="275" t="s">
        <v>199</v>
      </c>
      <c r="L14" s="276" t="s">
        <v>200</v>
      </c>
      <c r="M14" s="279" t="s">
        <v>126</v>
      </c>
      <c r="N14" s="247"/>
      <c r="O14" t="b">
        <f t="shared" si="0"/>
        <v>0</v>
      </c>
      <c r="P14" t="b">
        <f t="shared" si="1"/>
        <v>0</v>
      </c>
      <c r="Q14" t="b">
        <f t="shared" si="2"/>
        <v>1</v>
      </c>
      <c r="R14" t="e">
        <f>OR(#REF!&lt;100000,LEN(#REF!)=5)</f>
        <v>#REF!</v>
      </c>
    </row>
    <row r="15" spans="1:25" customFormat="1" ht="20.100000000000001" customHeight="1" x14ac:dyDescent="0.25">
      <c r="A15" s="252">
        <v>44547</v>
      </c>
      <c r="B15" s="60" t="s">
        <v>84</v>
      </c>
      <c r="C15" s="271">
        <v>8</v>
      </c>
      <c r="D15" s="271">
        <v>1.33</v>
      </c>
      <c r="E15" s="271">
        <f t="shared" si="3"/>
        <v>8</v>
      </c>
      <c r="F15" s="271">
        <v>6.67</v>
      </c>
      <c r="G15" s="277">
        <v>114</v>
      </c>
      <c r="H15" s="221">
        <v>4403</v>
      </c>
      <c r="I15" s="273"/>
      <c r="J15" s="274" t="s">
        <v>95</v>
      </c>
      <c r="K15" s="276" t="s">
        <v>201</v>
      </c>
      <c r="L15" s="276" t="s">
        <v>127</v>
      </c>
      <c r="M15" s="276" t="s">
        <v>126</v>
      </c>
      <c r="N15" s="247"/>
    </row>
    <row r="16" spans="1:25" customFormat="1" ht="15.75" x14ac:dyDescent="0.25">
      <c r="A16" s="252">
        <v>44547</v>
      </c>
      <c r="B16" s="60" t="s">
        <v>39</v>
      </c>
      <c r="C16" s="280">
        <v>9.5</v>
      </c>
      <c r="D16" s="271"/>
      <c r="E16" s="271">
        <f t="shared" si="3"/>
        <v>9.5</v>
      </c>
      <c r="F16" s="271">
        <v>9.5</v>
      </c>
      <c r="G16" s="277">
        <v>118</v>
      </c>
      <c r="H16" s="221">
        <v>4400</v>
      </c>
      <c r="I16" s="273" t="s">
        <v>121</v>
      </c>
      <c r="J16" s="274" t="s">
        <v>95</v>
      </c>
      <c r="K16" s="276" t="s">
        <v>202</v>
      </c>
      <c r="L16" s="275" t="s">
        <v>127</v>
      </c>
      <c r="M16" s="279" t="s">
        <v>122</v>
      </c>
      <c r="N16" s="224"/>
      <c r="O16" t="b">
        <f>OR(G16&lt;100,LEN(G16)=2)</f>
        <v>0</v>
      </c>
      <c r="P16" t="b">
        <f t="shared" si="1"/>
        <v>0</v>
      </c>
      <c r="Q16" t="b">
        <f t="shared" si="2"/>
        <v>0</v>
      </c>
      <c r="R16" t="e">
        <f>OR(#REF!&lt;100000,LEN(#REF!)=5)</f>
        <v>#REF!</v>
      </c>
    </row>
    <row r="17" spans="1:18" customFormat="1" ht="15.75" x14ac:dyDescent="0.25">
      <c r="A17" s="252">
        <v>44551</v>
      </c>
      <c r="B17" s="60" t="s">
        <v>39</v>
      </c>
      <c r="C17" s="271">
        <v>16.55</v>
      </c>
      <c r="D17" s="271"/>
      <c r="E17" s="271">
        <f t="shared" si="3"/>
        <v>16.55</v>
      </c>
      <c r="F17" s="271">
        <v>16.55</v>
      </c>
      <c r="G17" s="277">
        <v>118</v>
      </c>
      <c r="H17" s="221">
        <v>4400</v>
      </c>
      <c r="I17" s="273" t="s">
        <v>121</v>
      </c>
      <c r="J17" s="274" t="s">
        <v>95</v>
      </c>
      <c r="K17" s="276" t="s">
        <v>203</v>
      </c>
      <c r="L17" s="275" t="s">
        <v>125</v>
      </c>
      <c r="M17" s="279" t="s">
        <v>122</v>
      </c>
      <c r="N17" s="224"/>
    </row>
    <row r="18" spans="1:18" customFormat="1" ht="20.100000000000001" customHeight="1" x14ac:dyDescent="0.25">
      <c r="A18" s="252">
        <v>44551</v>
      </c>
      <c r="B18" s="60" t="s">
        <v>39</v>
      </c>
      <c r="C18" s="224">
        <v>294.89999999999998</v>
      </c>
      <c r="D18" s="271">
        <v>49.15</v>
      </c>
      <c r="E18" s="271">
        <f t="shared" si="3"/>
        <v>294.89999999999998</v>
      </c>
      <c r="F18" s="271">
        <v>245.75</v>
      </c>
      <c r="G18" s="277">
        <v>118</v>
      </c>
      <c r="H18" s="221">
        <v>4400</v>
      </c>
      <c r="I18" s="273" t="s">
        <v>97</v>
      </c>
      <c r="J18" s="274" t="s">
        <v>95</v>
      </c>
      <c r="K18" s="276" t="s">
        <v>128</v>
      </c>
      <c r="L18" s="276" t="s">
        <v>120</v>
      </c>
      <c r="M18" s="279" t="s">
        <v>198</v>
      </c>
      <c r="N18" s="224"/>
      <c r="O18" t="b">
        <f t="shared" si="0"/>
        <v>0</v>
      </c>
      <c r="P18" t="b">
        <f t="shared" si="1"/>
        <v>0</v>
      </c>
      <c r="Q18" t="b">
        <f t="shared" si="2"/>
        <v>0</v>
      </c>
      <c r="R18" t="e">
        <f>OR(#REF!&lt;100000,LEN(#REF!)=5)</f>
        <v>#REF!</v>
      </c>
    </row>
    <row r="19" spans="1:18" customFormat="1" ht="20.100000000000001" customHeight="1" x14ac:dyDescent="0.25">
      <c r="A19" s="252">
        <v>44551</v>
      </c>
      <c r="B19" s="60" t="s">
        <v>33</v>
      </c>
      <c r="C19" s="271">
        <v>112.15</v>
      </c>
      <c r="D19" s="271"/>
      <c r="E19" s="271">
        <f t="shared" si="3"/>
        <v>112.15</v>
      </c>
      <c r="F19" s="271">
        <v>112.15</v>
      </c>
      <c r="G19" s="277">
        <v>118</v>
      </c>
      <c r="H19" s="221">
        <v>4400</v>
      </c>
      <c r="I19" s="273" t="s">
        <v>97</v>
      </c>
      <c r="J19" s="274" t="s">
        <v>95</v>
      </c>
      <c r="K19" s="276" t="s">
        <v>128</v>
      </c>
      <c r="L19" s="276" t="s">
        <v>120</v>
      </c>
      <c r="M19" s="279" t="s">
        <v>198</v>
      </c>
      <c r="N19" s="224"/>
      <c r="O19" t="b">
        <f t="shared" si="0"/>
        <v>0</v>
      </c>
      <c r="P19" t="b">
        <f t="shared" si="1"/>
        <v>0</v>
      </c>
      <c r="Q19" t="b">
        <f t="shared" si="2"/>
        <v>0</v>
      </c>
      <c r="R19" t="e">
        <f>OR(#REF!&lt;100000,LEN(#REF!)=5)</f>
        <v>#REF!</v>
      </c>
    </row>
    <row r="20" spans="1:18" customFormat="1" ht="18.75" customHeight="1" x14ac:dyDescent="0.25">
      <c r="A20" s="252">
        <v>44552</v>
      </c>
      <c r="B20" s="60" t="s">
        <v>39</v>
      </c>
      <c r="C20" s="271">
        <v>4.5</v>
      </c>
      <c r="D20" s="271">
        <v>0.75</v>
      </c>
      <c r="E20" s="271">
        <f t="shared" si="3"/>
        <v>4.5</v>
      </c>
      <c r="F20" s="271">
        <v>3.75</v>
      </c>
      <c r="G20" s="277">
        <v>114</v>
      </c>
      <c r="H20" s="221">
        <v>4403</v>
      </c>
      <c r="I20" s="273"/>
      <c r="J20" s="274" t="s">
        <v>95</v>
      </c>
      <c r="K20" s="276" t="s">
        <v>204</v>
      </c>
      <c r="L20" s="276" t="s">
        <v>205</v>
      </c>
      <c r="M20" s="279" t="s">
        <v>126</v>
      </c>
      <c r="N20" s="224"/>
      <c r="O20" t="b">
        <f t="shared" si="0"/>
        <v>0</v>
      </c>
      <c r="P20" t="b">
        <f t="shared" si="1"/>
        <v>0</v>
      </c>
      <c r="Q20" t="b">
        <f t="shared" si="2"/>
        <v>1</v>
      </c>
      <c r="R20" t="e">
        <f>OR(#REF!&lt;100000,LEN(#REF!)=5)</f>
        <v>#REF!</v>
      </c>
    </row>
    <row r="21" spans="1:18" customFormat="1" ht="20.100000000000001" customHeight="1" x14ac:dyDescent="0.25">
      <c r="A21" s="252">
        <v>44553</v>
      </c>
      <c r="B21" s="60" t="s">
        <v>39</v>
      </c>
      <c r="C21" s="271">
        <v>8</v>
      </c>
      <c r="D21" s="271">
        <v>1.33</v>
      </c>
      <c r="E21" s="271">
        <f t="shared" si="3"/>
        <v>8</v>
      </c>
      <c r="F21" s="271">
        <v>6.67</v>
      </c>
      <c r="G21" s="277">
        <v>114</v>
      </c>
      <c r="H21" s="221">
        <v>4403</v>
      </c>
      <c r="I21" s="273"/>
      <c r="J21" s="274" t="s">
        <v>95</v>
      </c>
      <c r="K21" s="276" t="s">
        <v>201</v>
      </c>
      <c r="L21" s="276" t="s">
        <v>127</v>
      </c>
      <c r="M21" s="279" t="s">
        <v>126</v>
      </c>
      <c r="N21" s="224"/>
      <c r="O21" t="b">
        <f t="shared" si="0"/>
        <v>0</v>
      </c>
      <c r="P21" t="b">
        <f t="shared" si="1"/>
        <v>0</v>
      </c>
      <c r="Q21" t="b">
        <f t="shared" si="2"/>
        <v>1</v>
      </c>
      <c r="R21" t="e">
        <f>OR(#REF!&lt;100000,LEN(#REF!)=5)</f>
        <v>#REF!</v>
      </c>
    </row>
    <row r="22" spans="1:18" customFormat="1" ht="16.5" customHeight="1" x14ac:dyDescent="0.25">
      <c r="A22" s="252">
        <v>44553</v>
      </c>
      <c r="B22" s="60" t="s">
        <v>39</v>
      </c>
      <c r="C22" s="271">
        <v>177.41</v>
      </c>
      <c r="D22" s="271">
        <v>29.57</v>
      </c>
      <c r="E22" s="271">
        <f t="shared" si="3"/>
        <v>177.41</v>
      </c>
      <c r="F22" s="271">
        <v>147.84</v>
      </c>
      <c r="G22" s="277">
        <v>118</v>
      </c>
      <c r="H22" s="221">
        <v>4400</v>
      </c>
      <c r="I22" s="273" t="s">
        <v>97</v>
      </c>
      <c r="J22" s="274" t="s">
        <v>95</v>
      </c>
      <c r="K22" s="276" t="s">
        <v>128</v>
      </c>
      <c r="L22" s="276" t="s">
        <v>120</v>
      </c>
      <c r="M22" s="279" t="s">
        <v>198</v>
      </c>
      <c r="N22" s="224"/>
      <c r="O22" t="b">
        <f t="shared" si="0"/>
        <v>0</v>
      </c>
      <c r="P22" t="b">
        <f t="shared" si="1"/>
        <v>0</v>
      </c>
      <c r="Q22" t="b">
        <f t="shared" si="2"/>
        <v>0</v>
      </c>
      <c r="R22" t="e">
        <f>OR(#REF!&lt;100000,LEN(#REF!)=5)</f>
        <v>#REF!</v>
      </c>
    </row>
    <row r="23" spans="1:18" customFormat="1" ht="15.75" x14ac:dyDescent="0.25">
      <c r="A23" s="252">
        <v>44559</v>
      </c>
      <c r="B23" s="60" t="s">
        <v>31</v>
      </c>
      <c r="C23" s="271">
        <v>84.55</v>
      </c>
      <c r="D23" s="271"/>
      <c r="E23" s="271">
        <f t="shared" si="3"/>
        <v>84.55</v>
      </c>
      <c r="F23" s="204">
        <v>84.55</v>
      </c>
      <c r="G23" s="277">
        <v>118</v>
      </c>
      <c r="H23" s="221">
        <v>4400</v>
      </c>
      <c r="I23" s="273" t="s">
        <v>121</v>
      </c>
      <c r="J23" s="274" t="s">
        <v>95</v>
      </c>
      <c r="K23" s="276" t="s">
        <v>206</v>
      </c>
      <c r="L23" s="276" t="s">
        <v>207</v>
      </c>
      <c r="M23" s="279" t="s">
        <v>122</v>
      </c>
      <c r="N23" s="224"/>
      <c r="O23" t="b">
        <f t="shared" si="0"/>
        <v>0</v>
      </c>
      <c r="P23" t="b">
        <f t="shared" si="1"/>
        <v>0</v>
      </c>
      <c r="Q23" t="b">
        <f t="shared" si="2"/>
        <v>0</v>
      </c>
    </row>
    <row r="24" spans="1:18" customFormat="1" ht="15.75" x14ac:dyDescent="0.25">
      <c r="A24" s="252">
        <v>40911</v>
      </c>
      <c r="B24" s="60" t="s">
        <v>39</v>
      </c>
      <c r="C24" s="271">
        <v>31.5</v>
      </c>
      <c r="D24" s="271">
        <v>5.25</v>
      </c>
      <c r="E24" s="271">
        <f t="shared" si="3"/>
        <v>31.5</v>
      </c>
      <c r="F24" s="204">
        <v>26.25</v>
      </c>
      <c r="G24" s="277">
        <v>110</v>
      </c>
      <c r="H24" s="221">
        <v>4001</v>
      </c>
      <c r="I24" s="273"/>
      <c r="J24" s="274" t="s">
        <v>95</v>
      </c>
      <c r="K24" s="275" t="s">
        <v>208</v>
      </c>
      <c r="L24" s="276" t="s">
        <v>98</v>
      </c>
      <c r="M24" s="279" t="s">
        <v>96</v>
      </c>
      <c r="N24" s="224"/>
      <c r="O24" t="b">
        <f t="shared" si="0"/>
        <v>0</v>
      </c>
      <c r="P24" t="b">
        <f t="shared" si="1"/>
        <v>0</v>
      </c>
    </row>
    <row r="25" spans="1:18" customFormat="1" ht="20.100000000000001" customHeight="1" x14ac:dyDescent="0.25">
      <c r="A25" s="252"/>
      <c r="B25" s="60"/>
      <c r="C25" s="271"/>
      <c r="D25" s="271"/>
      <c r="E25" s="271"/>
      <c r="F25" s="204"/>
      <c r="G25" s="277"/>
      <c r="H25" s="221"/>
      <c r="I25" s="273"/>
      <c r="J25" s="274"/>
      <c r="K25" s="275"/>
      <c r="L25" s="276"/>
      <c r="M25" s="279"/>
    </row>
    <row r="26" spans="1:18" customFormat="1" ht="15.75" x14ac:dyDescent="0.25">
      <c r="A26" s="252"/>
      <c r="B26" s="60"/>
      <c r="C26" s="271"/>
      <c r="D26" s="271"/>
      <c r="E26" s="271"/>
      <c r="F26" s="204"/>
      <c r="G26" s="277"/>
      <c r="H26" s="221"/>
      <c r="I26" s="273"/>
      <c r="J26" s="274"/>
      <c r="K26" s="276"/>
      <c r="L26" s="276"/>
      <c r="M26" s="279"/>
    </row>
    <row r="27" spans="1:18" customFormat="1" ht="15.75" x14ac:dyDescent="0.25">
      <c r="A27" s="252"/>
      <c r="B27" s="60"/>
      <c r="C27" s="271"/>
      <c r="D27" s="271"/>
      <c r="E27" s="271"/>
      <c r="F27" s="204"/>
      <c r="G27" s="277"/>
      <c r="H27" s="221"/>
      <c r="I27" s="273"/>
      <c r="J27" s="274"/>
      <c r="K27" s="275"/>
      <c r="L27" s="276"/>
      <c r="M27" s="279"/>
    </row>
    <row r="28" spans="1:18" customFormat="1" ht="15.75" x14ac:dyDescent="0.25">
      <c r="A28" s="281"/>
      <c r="B28" s="282"/>
      <c r="C28" s="59"/>
      <c r="D28" s="59"/>
      <c r="E28" s="216"/>
      <c r="F28" s="204"/>
      <c r="G28" s="277"/>
      <c r="H28" s="221"/>
      <c r="I28" s="273"/>
      <c r="J28" s="274"/>
      <c r="K28" s="276"/>
      <c r="L28" s="276"/>
      <c r="M28" s="279"/>
    </row>
    <row r="29" spans="1:18" customFormat="1" ht="15.75" x14ac:dyDescent="0.25">
      <c r="A29" s="281"/>
      <c r="B29" s="282"/>
      <c r="C29" s="59"/>
      <c r="D29" s="223"/>
      <c r="E29" s="59"/>
      <c r="F29" s="204"/>
      <c r="G29" s="277"/>
      <c r="H29" s="221"/>
      <c r="I29" s="273"/>
      <c r="J29" s="274"/>
      <c r="K29" s="275"/>
      <c r="L29" s="276"/>
      <c r="M29" s="279"/>
    </row>
    <row r="30" spans="1:18" customFormat="1" ht="15.75" x14ac:dyDescent="0.25">
      <c r="A30" s="281"/>
      <c r="B30" s="282"/>
      <c r="C30" s="59"/>
      <c r="D30" s="223"/>
      <c r="E30" s="59"/>
      <c r="F30" s="204"/>
      <c r="G30" s="277"/>
      <c r="H30" s="221"/>
      <c r="I30" s="273"/>
      <c r="J30" s="274"/>
      <c r="K30" s="275"/>
      <c r="L30" s="276"/>
      <c r="M30" s="276"/>
    </row>
    <row r="31" spans="1:18" customFormat="1" ht="15.75" x14ac:dyDescent="0.25">
      <c r="A31" s="281"/>
      <c r="B31" s="282"/>
      <c r="C31" s="59"/>
      <c r="D31" s="223"/>
      <c r="E31" s="59"/>
      <c r="F31" s="204"/>
      <c r="G31" s="277"/>
      <c r="H31" s="221"/>
      <c r="I31" s="273"/>
      <c r="J31" s="274"/>
      <c r="K31" s="275"/>
      <c r="L31" s="276"/>
      <c r="M31" s="276"/>
    </row>
    <row r="32" spans="1:18" ht="15.75" x14ac:dyDescent="0.25">
      <c r="A32" s="281"/>
      <c r="B32" s="282"/>
      <c r="C32" s="59"/>
      <c r="D32" s="223"/>
      <c r="E32" s="59"/>
      <c r="F32" s="204"/>
      <c r="G32" s="277"/>
      <c r="H32" s="221"/>
      <c r="I32" s="273"/>
      <c r="J32" s="274"/>
      <c r="K32" s="276"/>
      <c r="L32" s="276"/>
      <c r="M32" s="276"/>
    </row>
    <row r="33" spans="1:13" ht="15.75" x14ac:dyDescent="0.25">
      <c r="A33" s="281"/>
      <c r="B33" s="282"/>
      <c r="C33" s="59"/>
      <c r="D33" s="223"/>
      <c r="E33" s="59"/>
      <c r="F33" s="204"/>
      <c r="G33" s="277"/>
      <c r="H33" s="221"/>
      <c r="I33" s="273"/>
      <c r="J33" s="274"/>
      <c r="K33" s="276"/>
      <c r="L33" s="276"/>
      <c r="M33" s="279"/>
    </row>
    <row r="34" spans="1:13" ht="15.75" x14ac:dyDescent="0.25">
      <c r="A34" s="281"/>
      <c r="B34" s="282"/>
      <c r="C34" s="59"/>
      <c r="D34" s="283"/>
      <c r="E34" s="59"/>
      <c r="F34" s="204"/>
      <c r="G34" s="277"/>
      <c r="H34" s="221"/>
      <c r="I34" s="273"/>
      <c r="J34" s="274"/>
      <c r="K34" s="276"/>
      <c r="L34" s="276"/>
      <c r="M34" s="276"/>
    </row>
    <row r="35" spans="1:13" ht="15.75" x14ac:dyDescent="0.25">
      <c r="A35" s="281"/>
      <c r="B35" s="282"/>
      <c r="C35" s="59"/>
      <c r="D35" s="283"/>
      <c r="E35" s="59"/>
      <c r="F35" s="204"/>
      <c r="G35" s="277"/>
      <c r="H35" s="221"/>
      <c r="I35" s="273"/>
      <c r="J35" s="274"/>
      <c r="K35" s="276"/>
      <c r="L35" s="276"/>
      <c r="M35" s="276"/>
    </row>
    <row r="36" spans="1:13" ht="15.75" x14ac:dyDescent="0.25">
      <c r="A36" s="281"/>
      <c r="B36" s="282"/>
      <c r="C36" s="59"/>
      <c r="D36" s="283"/>
      <c r="E36" s="59"/>
      <c r="F36" s="204"/>
      <c r="G36" s="277"/>
      <c r="H36" s="221"/>
      <c r="I36" s="273"/>
      <c r="J36" s="274"/>
      <c r="K36" s="276"/>
      <c r="L36" s="276"/>
      <c r="M36" s="276"/>
    </row>
    <row r="37" spans="1:13" ht="15.75" x14ac:dyDescent="0.25">
      <c r="A37" s="281"/>
      <c r="B37" s="282"/>
      <c r="C37" s="59"/>
      <c r="D37" s="283"/>
      <c r="E37" s="59"/>
      <c r="F37" s="204"/>
      <c r="G37" s="277"/>
      <c r="H37" s="221"/>
      <c r="I37" s="273"/>
      <c r="J37" s="274"/>
      <c r="K37" s="276"/>
      <c r="L37" s="276"/>
      <c r="M37" s="276"/>
    </row>
    <row r="38" spans="1:13" ht="15.75" x14ac:dyDescent="0.25">
      <c r="A38" s="281"/>
      <c r="B38" s="282"/>
      <c r="C38" s="59"/>
      <c r="D38" s="283"/>
      <c r="E38" s="59"/>
      <c r="F38" s="204"/>
      <c r="G38" s="277"/>
      <c r="H38" s="221"/>
      <c r="I38" s="273"/>
      <c r="J38" s="274"/>
      <c r="K38" s="276"/>
      <c r="L38" s="276"/>
      <c r="M38" s="276"/>
    </row>
    <row r="39" spans="1:13" ht="15.75" x14ac:dyDescent="0.25">
      <c r="A39" s="281"/>
      <c r="B39" s="282"/>
      <c r="C39" s="59"/>
      <c r="D39" s="283"/>
      <c r="E39" s="59"/>
      <c r="F39" s="204"/>
      <c r="G39" s="277"/>
      <c r="H39" s="221"/>
      <c r="I39" s="273"/>
      <c r="J39" s="274"/>
      <c r="K39" s="276"/>
      <c r="L39" s="276"/>
      <c r="M39" s="276"/>
    </row>
    <row r="40" spans="1:13" ht="15.75" x14ac:dyDescent="0.25">
      <c r="A40" s="281"/>
      <c r="B40" s="282"/>
      <c r="C40" s="59"/>
      <c r="D40" s="283"/>
      <c r="E40" s="59"/>
      <c r="F40" s="204"/>
      <c r="G40" s="277"/>
      <c r="H40" s="221"/>
      <c r="I40" s="273"/>
      <c r="J40" s="274"/>
      <c r="K40" s="276"/>
      <c r="L40" s="276"/>
      <c r="M40" s="276"/>
    </row>
    <row r="41" spans="1:13" ht="15.75" x14ac:dyDescent="0.25">
      <c r="A41" s="281"/>
      <c r="B41" s="282"/>
      <c r="C41" s="59"/>
      <c r="D41" s="283"/>
      <c r="E41" s="59"/>
      <c r="F41" s="204"/>
      <c r="G41" s="277"/>
      <c r="H41" s="221"/>
      <c r="I41" s="273"/>
      <c r="J41" s="274"/>
      <c r="K41" s="276"/>
      <c r="L41" s="276"/>
      <c r="M41" s="276"/>
    </row>
    <row r="42" spans="1:13" ht="15.75" x14ac:dyDescent="0.25">
      <c r="A42" s="281"/>
      <c r="B42" s="282"/>
      <c r="C42" s="59"/>
      <c r="D42" s="283"/>
      <c r="E42" s="59"/>
      <c r="F42" s="204"/>
      <c r="G42" s="277"/>
      <c r="H42" s="221"/>
      <c r="I42" s="273"/>
      <c r="J42" s="274"/>
      <c r="K42" s="276"/>
      <c r="L42" s="276"/>
      <c r="M42" s="276"/>
    </row>
    <row r="43" spans="1:13" ht="16.5" thickBot="1" x14ac:dyDescent="0.3">
      <c r="A43" s="284"/>
      <c r="B43" s="282"/>
      <c r="C43" s="59"/>
      <c r="D43" s="285"/>
      <c r="E43" s="59"/>
      <c r="F43" s="204"/>
      <c r="G43" s="277"/>
      <c r="H43" s="221"/>
      <c r="I43" s="273"/>
      <c r="J43" s="274"/>
      <c r="K43" s="276"/>
      <c r="L43" s="276"/>
      <c r="M43" s="276"/>
    </row>
    <row r="44" spans="1:13" ht="13.5" thickBot="1" x14ac:dyDescent="0.25">
      <c r="A44" s="337" t="s">
        <v>34</v>
      </c>
      <c r="B44" s="338"/>
      <c r="C44" s="225">
        <f>SUM(C12:C43)</f>
        <v>1420.22</v>
      </c>
      <c r="D44" s="225">
        <f>SUM(D12:D43)</f>
        <v>199.58</v>
      </c>
      <c r="E44" s="225"/>
      <c r="F44" s="286">
        <f>SUM(F12:F43)</f>
        <v>1220.6399999999999</v>
      </c>
      <c r="G44" s="287"/>
      <c r="H44" s="226"/>
      <c r="I44" s="288"/>
      <c r="J44" s="289"/>
      <c r="K44" s="227"/>
      <c r="L44" s="228"/>
      <c r="M44" s="229"/>
    </row>
    <row r="45" spans="1:13" x14ac:dyDescent="0.2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</row>
    <row r="46" spans="1:13" x14ac:dyDescent="0.2">
      <c r="A46" s="224"/>
      <c r="B46" s="339" t="s">
        <v>35</v>
      </c>
      <c r="C46" s="340"/>
      <c r="D46" s="224"/>
      <c r="E46" s="224"/>
      <c r="F46" s="224"/>
      <c r="G46" s="224"/>
      <c r="H46" s="224"/>
      <c r="I46" s="224"/>
      <c r="J46" s="224"/>
      <c r="K46" s="224"/>
      <c r="L46" s="224"/>
      <c r="M46" s="224"/>
    </row>
    <row r="47" spans="1:13" x14ac:dyDescent="0.2">
      <c r="A47" s="224"/>
      <c r="B47" s="290" t="s">
        <v>36</v>
      </c>
      <c r="C47" s="291" t="s">
        <v>37</v>
      </c>
      <c r="D47" s="224"/>
      <c r="E47" s="224"/>
      <c r="F47" s="224"/>
      <c r="G47" s="224"/>
      <c r="H47" s="224"/>
      <c r="I47" s="224"/>
      <c r="J47" s="224"/>
      <c r="K47" s="224"/>
      <c r="L47" s="224"/>
      <c r="M47" s="224"/>
    </row>
    <row r="48" spans="1:13" x14ac:dyDescent="0.2">
      <c r="A48" s="224"/>
      <c r="B48" s="290" t="s">
        <v>31</v>
      </c>
      <c r="C48" s="291" t="s">
        <v>38</v>
      </c>
      <c r="D48" s="224"/>
      <c r="E48" s="224"/>
      <c r="F48" s="224"/>
      <c r="G48" s="224"/>
      <c r="H48" s="224"/>
      <c r="I48" s="224"/>
      <c r="J48" s="224"/>
      <c r="K48" s="224"/>
      <c r="L48" s="224"/>
      <c r="M48" s="224"/>
    </row>
    <row r="49" spans="1:13" x14ac:dyDescent="0.2">
      <c r="A49" s="224"/>
      <c r="B49" s="290" t="s">
        <v>39</v>
      </c>
      <c r="C49" s="291" t="s">
        <v>40</v>
      </c>
      <c r="D49" s="224"/>
      <c r="E49" s="224"/>
      <c r="F49" s="224"/>
      <c r="G49" s="224"/>
      <c r="H49" s="224"/>
      <c r="I49" s="224"/>
      <c r="J49" s="224"/>
      <c r="K49" s="224"/>
      <c r="L49" s="224"/>
      <c r="M49" s="224"/>
    </row>
    <row r="50" spans="1:13" x14ac:dyDescent="0.2">
      <c r="A50" s="224"/>
      <c r="B50" s="217" t="s">
        <v>33</v>
      </c>
      <c r="C50" s="292" t="s">
        <v>41</v>
      </c>
      <c r="D50" s="224"/>
      <c r="E50" s="224"/>
      <c r="F50" s="224"/>
      <c r="G50" s="224"/>
      <c r="H50" s="224"/>
      <c r="I50" s="224"/>
      <c r="J50" s="224"/>
      <c r="K50" s="224"/>
      <c r="L50" s="224"/>
      <c r="M50" s="224"/>
    </row>
    <row r="51" spans="1:13" x14ac:dyDescent="0.2">
      <c r="A51" s="224"/>
      <c r="B51" s="224"/>
      <c r="C51" s="224"/>
      <c r="D51" s="224"/>
      <c r="E51" s="224"/>
      <c r="F51" s="224"/>
      <c r="G51" s="293"/>
      <c r="H51" s="224"/>
      <c r="I51" s="224"/>
      <c r="J51" s="224"/>
      <c r="K51" s="224"/>
      <c r="L51" s="224"/>
      <c r="M51" s="224"/>
    </row>
    <row r="52" spans="1:13" x14ac:dyDescent="0.2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</row>
  </sheetData>
  <mergeCells count="6">
    <mergeCell ref="A44:B44"/>
    <mergeCell ref="B46:C46"/>
    <mergeCell ref="B1:E1"/>
    <mergeCell ref="B3:E3"/>
    <mergeCell ref="G8:I8"/>
    <mergeCell ref="G9:I9"/>
  </mergeCells>
  <conditionalFormatting sqref="B1:E1 B3:E3 F12:F13 C12:C13 C15:C17 C19:C43 F15:F22">
    <cfRule type="expression" dxfId="108" priority="55" stopIfTrue="1">
      <formula>ISBLANK(B1)</formula>
    </cfRule>
  </conditionalFormatting>
  <conditionalFormatting sqref="K12:L12 K32:M32 K24:L24 K34:M43 K15:L17 K20:L21">
    <cfRule type="expression" dxfId="107" priority="56" stopIfTrue="1">
      <formula>AND(NOT(ISBLANK($C12)),ISBLANK(K12))</formula>
    </cfRule>
  </conditionalFormatting>
  <conditionalFormatting sqref="B12 B19:B43">
    <cfRule type="expression" dxfId="106" priority="57" stopIfTrue="1">
      <formula>AND(NOT(ISBLANK(C12)),ISBLANK(B12))</formula>
    </cfRule>
  </conditionalFormatting>
  <conditionalFormatting sqref="A12 A21:A42 A19">
    <cfRule type="expression" dxfId="105" priority="58" stopIfTrue="1">
      <formula>AND(NOT(ISBLANK(C12)),ISBLANK(A12))</formula>
    </cfRule>
  </conditionalFormatting>
  <conditionalFormatting sqref="E29:E43 D15:D28 D12:E13 E14:E26">
    <cfRule type="expression" dxfId="104" priority="59" stopIfTrue="1">
      <formula>AND(NOT(ISBLANK(B12)),ISBLANK(D12),A12="S")</formula>
    </cfRule>
  </conditionalFormatting>
  <conditionalFormatting sqref="J32 J34:J43 J24 J20:J21">
    <cfRule type="expression" priority="60" stopIfTrue="1">
      <formula>AND(SUM($O20:$S20)&gt;0,NOT(ISBLANK(J20)))</formula>
    </cfRule>
    <cfRule type="expression" dxfId="103" priority="61" stopIfTrue="1">
      <formula>SUM($O20:$S20)&gt;0</formula>
    </cfRule>
  </conditionalFormatting>
  <conditionalFormatting sqref="B13 B15:B17">
    <cfRule type="expression" dxfId="102" priority="53" stopIfTrue="1">
      <formula>AND(NOT(ISBLANK(C13)),ISBLANK(B13))</formula>
    </cfRule>
  </conditionalFormatting>
  <conditionalFormatting sqref="A13 A15:A17">
    <cfRule type="expression" dxfId="101" priority="54" stopIfTrue="1">
      <formula>AND(NOT(ISBLANK(C13)),ISBLANK(A13))</formula>
    </cfRule>
  </conditionalFormatting>
  <conditionalFormatting sqref="M12">
    <cfRule type="expression" dxfId="100" priority="52" stopIfTrue="1">
      <formula>AND(NOT(ISBLANK($C12)),ISBLANK(M12))</formula>
    </cfRule>
  </conditionalFormatting>
  <conditionalFormatting sqref="A20">
    <cfRule type="expression" dxfId="99" priority="51" stopIfTrue="1">
      <formula>AND(NOT(ISBLANK(C20)),ISBLANK(A20))</formula>
    </cfRule>
  </conditionalFormatting>
  <conditionalFormatting sqref="L13">
    <cfRule type="expression" dxfId="98" priority="50" stopIfTrue="1">
      <formula>AND(NOT(ISBLANK($C13)),ISBLANK(L13))</formula>
    </cfRule>
  </conditionalFormatting>
  <conditionalFormatting sqref="M15">
    <cfRule type="expression" dxfId="97" priority="49" stopIfTrue="1">
      <formula>AND(NOT(ISBLANK($C15)),ISBLANK(M15))</formula>
    </cfRule>
  </conditionalFormatting>
  <conditionalFormatting sqref="K13">
    <cfRule type="expression" dxfId="96" priority="48" stopIfTrue="1">
      <formula>AND(NOT(ISBLANK($C13)),ISBLANK(K13))</formula>
    </cfRule>
  </conditionalFormatting>
  <conditionalFormatting sqref="J31">
    <cfRule type="expression" priority="35" stopIfTrue="1">
      <formula>AND(SUM($O31:$S31)&gt;0,NOT(ISBLANK(J31)))</formula>
    </cfRule>
    <cfRule type="expression" dxfId="95" priority="36" stopIfTrue="1">
      <formula>SUM($O31:$S31)&gt;0</formula>
    </cfRule>
  </conditionalFormatting>
  <conditionalFormatting sqref="L22">
    <cfRule type="expression" dxfId="94" priority="47" stopIfTrue="1">
      <formula>AND(NOT(ISBLANK($C22)),ISBLANK(L22))</formula>
    </cfRule>
  </conditionalFormatting>
  <conditionalFormatting sqref="K31">
    <cfRule type="expression" dxfId="93" priority="33" stopIfTrue="1">
      <formula>AND(NOT(ISBLANK($C31)),ISBLANK(K31))</formula>
    </cfRule>
  </conditionalFormatting>
  <conditionalFormatting sqref="L23">
    <cfRule type="expression" dxfId="92" priority="46" stopIfTrue="1">
      <formula>AND(NOT(ISBLANK($C23)),ISBLANK(L23))</formula>
    </cfRule>
  </conditionalFormatting>
  <conditionalFormatting sqref="K27:L27">
    <cfRule type="expression" dxfId="91" priority="43" stopIfTrue="1">
      <formula>AND(NOT(ISBLANK($C27)),ISBLANK(K27))</formula>
    </cfRule>
  </conditionalFormatting>
  <conditionalFormatting sqref="J27">
    <cfRule type="expression" priority="44" stopIfTrue="1">
      <formula>AND(SUM($O27:$S27)&gt;0,NOT(ISBLANK(J27)))</formula>
    </cfRule>
    <cfRule type="expression" dxfId="90" priority="45" stopIfTrue="1">
      <formula>SUM($O27:$S27)&gt;0</formula>
    </cfRule>
  </conditionalFormatting>
  <conditionalFormatting sqref="L28">
    <cfRule type="expression" dxfId="89" priority="42" stopIfTrue="1">
      <formula>AND(NOT(ISBLANK($C28)),ISBLANK(L28))</formula>
    </cfRule>
  </conditionalFormatting>
  <conditionalFormatting sqref="K29:L29">
    <cfRule type="expression" dxfId="88" priority="41" stopIfTrue="1">
      <formula>AND(NOT(ISBLANK($C29)),ISBLANK(K29))</formula>
    </cfRule>
  </conditionalFormatting>
  <conditionalFormatting sqref="L30:M30">
    <cfRule type="expression" dxfId="87" priority="38" stopIfTrue="1">
      <formula>AND(NOT(ISBLANK($C30)),ISBLANK(L30))</formula>
    </cfRule>
  </conditionalFormatting>
  <conditionalFormatting sqref="J30">
    <cfRule type="expression" priority="39" stopIfTrue="1">
      <formula>AND(SUM($O30:$S30)&gt;0,NOT(ISBLANK(J30)))</formula>
    </cfRule>
    <cfRule type="expression" dxfId="86" priority="40" stopIfTrue="1">
      <formula>SUM($O30:$S30)&gt;0</formula>
    </cfRule>
  </conditionalFormatting>
  <conditionalFormatting sqref="K30">
    <cfRule type="expression" dxfId="85" priority="37" stopIfTrue="1">
      <formula>AND(NOT(ISBLANK($C30)),ISBLANK(K30))</formula>
    </cfRule>
  </conditionalFormatting>
  <conditionalFormatting sqref="L31:M31">
    <cfRule type="expression" dxfId="84" priority="34" stopIfTrue="1">
      <formula>AND(NOT(ISBLANK($C31)),ISBLANK(L31))</formula>
    </cfRule>
  </conditionalFormatting>
  <conditionalFormatting sqref="J33">
    <cfRule type="expression" priority="31" stopIfTrue="1">
      <formula>AND(SUM($O33:$S33)&gt;0,NOT(ISBLANK(J33)))</formula>
    </cfRule>
    <cfRule type="expression" dxfId="83" priority="32" stopIfTrue="1">
      <formula>SUM($O33:$S33)&gt;0</formula>
    </cfRule>
  </conditionalFormatting>
  <conditionalFormatting sqref="L33">
    <cfRule type="expression" dxfId="82" priority="30" stopIfTrue="1">
      <formula>AND(NOT(ISBLANK($C33)),ISBLANK(L33))</formula>
    </cfRule>
  </conditionalFormatting>
  <conditionalFormatting sqref="K33">
    <cfRule type="expression" dxfId="81" priority="29" stopIfTrue="1">
      <formula>AND(NOT(ISBLANK($C33)),ISBLANK(K33))</formula>
    </cfRule>
  </conditionalFormatting>
  <conditionalFormatting sqref="J12:J43">
    <cfRule type="expression" priority="27" stopIfTrue="1">
      <formula>AND(SUM($O12:$S12)&gt;0,NOT(ISBLANK(J12)))</formula>
    </cfRule>
    <cfRule type="expression" dxfId="80" priority="28" stopIfTrue="1">
      <formula>SUM($O12:$S12)&gt;0</formula>
    </cfRule>
  </conditionalFormatting>
  <conditionalFormatting sqref="J22">
    <cfRule type="expression" priority="25" stopIfTrue="1">
      <formula>AND(SUM($O22:$S22)&gt;0,NOT(ISBLANK(J22)))</formula>
    </cfRule>
    <cfRule type="expression" dxfId="79" priority="26" stopIfTrue="1">
      <formula>SUM($O22:$S22)&gt;0</formula>
    </cfRule>
  </conditionalFormatting>
  <conditionalFormatting sqref="K22">
    <cfRule type="expression" dxfId="78" priority="24" stopIfTrue="1">
      <formula>AND(NOT(ISBLANK($C22)),ISBLANK(K22))</formula>
    </cfRule>
  </conditionalFormatting>
  <conditionalFormatting sqref="J23">
    <cfRule type="expression" priority="22" stopIfTrue="1">
      <formula>AND(SUM($O23:$S23)&gt;0,NOT(ISBLANK(J23)))</formula>
    </cfRule>
    <cfRule type="expression" dxfId="77" priority="23" stopIfTrue="1">
      <formula>SUM($O23:$S23)&gt;0</formula>
    </cfRule>
  </conditionalFormatting>
  <conditionalFormatting sqref="K23">
    <cfRule type="expression" dxfId="76" priority="21" stopIfTrue="1">
      <formula>AND(NOT(ISBLANK($C23)),ISBLANK(K23))</formula>
    </cfRule>
  </conditionalFormatting>
  <conditionalFormatting sqref="K25:L25">
    <cfRule type="expression" dxfId="75" priority="18" stopIfTrue="1">
      <formula>AND(NOT(ISBLANK($C25)),ISBLANK(K25))</formula>
    </cfRule>
  </conditionalFormatting>
  <conditionalFormatting sqref="J25">
    <cfRule type="expression" priority="19" stopIfTrue="1">
      <formula>AND(SUM($O25:$S25)&gt;0,NOT(ISBLANK(J25)))</formula>
    </cfRule>
    <cfRule type="expression" dxfId="74" priority="20" stopIfTrue="1">
      <formula>SUM($O25:$S25)&gt;0</formula>
    </cfRule>
  </conditionalFormatting>
  <conditionalFormatting sqref="J26">
    <cfRule type="expression" priority="16" stopIfTrue="1">
      <formula>AND(SUM($O26:$S26)&gt;0,NOT(ISBLANK(J26)))</formula>
    </cfRule>
    <cfRule type="expression" dxfId="73" priority="17" stopIfTrue="1">
      <formula>SUM($O26:$S26)&gt;0</formula>
    </cfRule>
  </conditionalFormatting>
  <conditionalFormatting sqref="L26">
    <cfRule type="expression" dxfId="72" priority="15" stopIfTrue="1">
      <formula>AND(NOT(ISBLANK($C26)),ISBLANK(L26))</formula>
    </cfRule>
  </conditionalFormatting>
  <conditionalFormatting sqref="K26">
    <cfRule type="expression" dxfId="71" priority="14" stopIfTrue="1">
      <formula>AND(NOT(ISBLANK($C26)),ISBLANK(K26))</formula>
    </cfRule>
  </conditionalFormatting>
  <conditionalFormatting sqref="J28">
    <cfRule type="expression" priority="12" stopIfTrue="1">
      <formula>AND(SUM($O28:$S28)&gt;0,NOT(ISBLANK(J28)))</formula>
    </cfRule>
    <cfRule type="expression" dxfId="70" priority="13" stopIfTrue="1">
      <formula>SUM($O28:$S28)&gt;0</formula>
    </cfRule>
  </conditionalFormatting>
  <conditionalFormatting sqref="K28">
    <cfRule type="expression" dxfId="69" priority="11" stopIfTrue="1">
      <formula>AND(NOT(ISBLANK($C28)),ISBLANK(K28))</formula>
    </cfRule>
  </conditionalFormatting>
  <conditionalFormatting sqref="J29">
    <cfRule type="expression" priority="9" stopIfTrue="1">
      <formula>AND(SUM($O29:$S29)&gt;0,NOT(ISBLANK(J29)))</formula>
    </cfRule>
    <cfRule type="expression" dxfId="68" priority="10" stopIfTrue="1">
      <formula>SUM($O29:$S29)&gt;0</formula>
    </cfRule>
  </conditionalFormatting>
  <conditionalFormatting sqref="E27">
    <cfRule type="expression" dxfId="67" priority="62" stopIfTrue="1">
      <formula>AND(NOT(ISBLANK(#REF!)),ISBLANK(E27),#REF!="S")</formula>
    </cfRule>
  </conditionalFormatting>
  <conditionalFormatting sqref="C14 F14">
    <cfRule type="expression" dxfId="66" priority="7" stopIfTrue="1">
      <formula>ISBLANK(C14)</formula>
    </cfRule>
  </conditionalFormatting>
  <conditionalFormatting sqref="D14">
    <cfRule type="expression" dxfId="65" priority="8" stopIfTrue="1">
      <formula>AND(NOT(ISBLANK(B14)),ISBLANK(D14),A14="S")</formula>
    </cfRule>
  </conditionalFormatting>
  <conditionalFormatting sqref="B14">
    <cfRule type="expression" dxfId="64" priority="5" stopIfTrue="1">
      <formula>AND(NOT(ISBLANK(C14)),ISBLANK(B14))</formula>
    </cfRule>
  </conditionalFormatting>
  <conditionalFormatting sqref="A14">
    <cfRule type="expression" dxfId="63" priority="6" stopIfTrue="1">
      <formula>AND(NOT(ISBLANK(C14)),ISBLANK(A14))</formula>
    </cfRule>
  </conditionalFormatting>
  <conditionalFormatting sqref="L14">
    <cfRule type="expression" dxfId="62" priority="4" stopIfTrue="1">
      <formula>AND(NOT(ISBLANK($C14)),ISBLANK(L14))</formula>
    </cfRule>
  </conditionalFormatting>
  <conditionalFormatting sqref="K14">
    <cfRule type="expression" dxfId="61" priority="3" stopIfTrue="1">
      <formula>AND(NOT(ISBLANK($C14)),ISBLANK(K14))</formula>
    </cfRule>
  </conditionalFormatting>
  <conditionalFormatting sqref="B18">
    <cfRule type="expression" dxfId="60" priority="63" stopIfTrue="1">
      <formula>AND(NOT(ISBLANK(F18)),ISBLANK(B18))</formula>
    </cfRule>
  </conditionalFormatting>
  <conditionalFormatting sqref="A18">
    <cfRule type="expression" dxfId="59" priority="64" stopIfTrue="1">
      <formula>AND(NOT(ISBLANK(F18)),ISBLANK(A18))</formula>
    </cfRule>
  </conditionalFormatting>
  <conditionalFormatting sqref="K18:L18">
    <cfRule type="expression" dxfId="58" priority="65" stopIfTrue="1">
      <formula>AND(NOT(ISBLANK($F18)),ISBLANK(K18))</formula>
    </cfRule>
  </conditionalFormatting>
  <conditionalFormatting sqref="K19">
    <cfRule type="expression" dxfId="57" priority="2" stopIfTrue="1">
      <formula>AND(NOT(ISBLANK($F19)),ISBLANK(K19))</formula>
    </cfRule>
  </conditionalFormatting>
  <conditionalFormatting sqref="L19">
    <cfRule type="expression" dxfId="56" priority="1" stopIfTrue="1">
      <formula>AND(NOT(ISBLANK($F19)),ISBLANK(L19))</formula>
    </cfRule>
  </conditionalFormatting>
  <dataValidations count="2">
    <dataValidation type="list" allowBlank="1" showInputMessage="1" showErrorMessage="1" sqref="B1:E1" xr:uid="{BA0CA880-0DA6-4B94-A28A-99F2EC141BC5}">
      <formula1>"BARCLAYCARD,CORPORATE CARD"</formula1>
    </dataValidation>
    <dataValidation type="list" allowBlank="1" showInputMessage="1" showErrorMessage="1" sqref="B12:B43" xr:uid="{F2D88ECB-383E-4EDA-9839-41675F0B2956}">
      <formula1>$B$47:$B$50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Y38"/>
  <sheetViews>
    <sheetView topLeftCell="A25" workbookViewId="0">
      <selection activeCell="B34" sqref="B34:C38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29.7109375" customWidth="1"/>
    <col min="11" max="11" width="50.7109375" customWidth="1"/>
    <col min="12" max="13" width="27.42578125" customWidth="1"/>
    <col min="15" max="18" width="0" hidden="1" customWidth="1" outlineLevel="1"/>
    <col min="19" max="19" width="9.140625" collapsed="1"/>
  </cols>
  <sheetData>
    <row r="1" spans="1:25" ht="14.25" x14ac:dyDescent="0.2">
      <c r="A1" s="81" t="s">
        <v>0</v>
      </c>
      <c r="B1" s="314" t="s">
        <v>1</v>
      </c>
      <c r="C1" s="315"/>
      <c r="D1" s="315"/>
      <c r="E1" s="316"/>
      <c r="F1" s="82"/>
      <c r="G1" s="82"/>
      <c r="H1" s="82"/>
      <c r="I1" s="82"/>
      <c r="J1" s="82"/>
      <c r="K1" s="83"/>
      <c r="L1" s="83"/>
      <c r="M1" s="84"/>
    </row>
    <row r="2" spans="1:25" x14ac:dyDescent="0.2">
      <c r="A2" s="85"/>
      <c r="M2" s="86"/>
    </row>
    <row r="3" spans="1:25" ht="14.25" x14ac:dyDescent="0.2">
      <c r="A3" s="87" t="s">
        <v>2</v>
      </c>
      <c r="B3" s="314" t="s">
        <v>209</v>
      </c>
      <c r="C3" s="315"/>
      <c r="D3" s="315"/>
      <c r="E3" s="316"/>
      <c r="F3" s="88"/>
      <c r="G3" s="88"/>
      <c r="H3" s="88"/>
      <c r="I3" s="88"/>
      <c r="J3" s="88"/>
      <c r="M3" s="86"/>
    </row>
    <row r="4" spans="1:25" x14ac:dyDescent="0.2">
      <c r="A4" s="85"/>
      <c r="M4" s="86"/>
    </row>
    <row r="5" spans="1:25" ht="25.5" x14ac:dyDescent="0.2">
      <c r="A5" s="89" t="s">
        <v>3</v>
      </c>
      <c r="B5" s="90" t="s">
        <v>4</v>
      </c>
      <c r="C5" s="137">
        <v>44542</v>
      </c>
      <c r="D5" s="90" t="s">
        <v>5</v>
      </c>
      <c r="E5" s="137">
        <v>44572</v>
      </c>
      <c r="F5" s="88"/>
      <c r="G5" s="91"/>
      <c r="H5" s="92"/>
      <c r="I5" s="92"/>
      <c r="J5" s="92"/>
      <c r="M5" s="86"/>
    </row>
    <row r="6" spans="1:25" x14ac:dyDescent="0.2">
      <c r="A6" s="85"/>
      <c r="M6" s="86"/>
    </row>
    <row r="7" spans="1:25" x14ac:dyDescent="0.2">
      <c r="A7" s="85"/>
      <c r="M7" s="86"/>
    </row>
    <row r="8" spans="1:25" x14ac:dyDescent="0.2">
      <c r="A8" s="248" t="s">
        <v>6</v>
      </c>
      <c r="B8" s="93" t="s">
        <v>7</v>
      </c>
      <c r="C8" s="93" t="s">
        <v>8</v>
      </c>
      <c r="D8" s="93" t="s">
        <v>7</v>
      </c>
      <c r="E8" s="93" t="s">
        <v>9</v>
      </c>
      <c r="F8" s="93" t="s">
        <v>10</v>
      </c>
      <c r="G8" s="312" t="s">
        <v>11</v>
      </c>
      <c r="H8" s="317"/>
      <c r="I8" s="317"/>
      <c r="J8" s="93" t="s">
        <v>12</v>
      </c>
      <c r="K8" s="93" t="s">
        <v>13</v>
      </c>
      <c r="L8" s="94" t="s">
        <v>14</v>
      </c>
      <c r="M8" s="94" t="s">
        <v>15</v>
      </c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1:25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318"/>
      <c r="H9" s="319"/>
      <c r="I9" s="319"/>
      <c r="J9" s="97" t="s">
        <v>20</v>
      </c>
      <c r="K9" s="97" t="s">
        <v>21</v>
      </c>
      <c r="L9" s="98"/>
      <c r="M9" s="99" t="s">
        <v>22</v>
      </c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1:25" x14ac:dyDescent="0.2">
      <c r="A10" s="100" t="s">
        <v>23</v>
      </c>
      <c r="B10" s="101" t="s">
        <v>24</v>
      </c>
      <c r="C10" s="101" t="s">
        <v>25</v>
      </c>
      <c r="D10" s="101" t="s">
        <v>25</v>
      </c>
      <c r="E10" s="101" t="s">
        <v>25</v>
      </c>
      <c r="F10" s="101" t="s">
        <v>25</v>
      </c>
      <c r="G10" s="102" t="s">
        <v>26</v>
      </c>
      <c r="H10" s="102" t="s">
        <v>27</v>
      </c>
      <c r="I10" s="103" t="s">
        <v>28</v>
      </c>
      <c r="J10" s="104" t="s">
        <v>29</v>
      </c>
      <c r="K10" s="105"/>
      <c r="L10" s="106"/>
      <c r="M10" s="107"/>
    </row>
    <row r="11" spans="1:25" ht="0.75" customHeight="1" x14ac:dyDescent="0.2">
      <c r="A11" s="108"/>
      <c r="B11" s="101"/>
      <c r="C11" s="101"/>
      <c r="D11" s="101"/>
      <c r="E11" s="101"/>
      <c r="F11" s="101"/>
      <c r="G11" s="109"/>
      <c r="H11" s="109"/>
      <c r="I11" s="109"/>
      <c r="J11" s="102"/>
      <c r="K11" s="105"/>
      <c r="L11" s="106"/>
      <c r="M11" s="106"/>
    </row>
    <row r="12" spans="1:25" ht="15.75" x14ac:dyDescent="0.25">
      <c r="A12" s="120">
        <v>44552</v>
      </c>
      <c r="B12" s="121" t="s">
        <v>39</v>
      </c>
      <c r="C12" s="122">
        <v>4.78</v>
      </c>
      <c r="D12" s="123">
        <v>0.79</v>
      </c>
      <c r="E12" s="122"/>
      <c r="F12" s="119">
        <v>3.99</v>
      </c>
      <c r="G12" s="118">
        <v>118</v>
      </c>
      <c r="H12" s="62">
        <v>4400</v>
      </c>
      <c r="I12" s="113" t="s">
        <v>97</v>
      </c>
      <c r="J12" s="114" t="s">
        <v>95</v>
      </c>
      <c r="K12" s="116" t="s">
        <v>210</v>
      </c>
      <c r="L12" s="116" t="s">
        <v>131</v>
      </c>
      <c r="M12" s="116" t="s">
        <v>124</v>
      </c>
      <c r="N12" s="117"/>
      <c r="O12" t="b">
        <f>OR(G12&lt;100,LEN(G12)=2)</f>
        <v>0</v>
      </c>
      <c r="P12" t="b">
        <f>OR(H12&lt;1000,LEN(H12)=3)</f>
        <v>0</v>
      </c>
    </row>
    <row r="13" spans="1:25" ht="15.75" x14ac:dyDescent="0.25">
      <c r="A13" s="120">
        <v>44557</v>
      </c>
      <c r="B13" s="121" t="s">
        <v>33</v>
      </c>
      <c r="C13" s="122">
        <v>1.1499999999999999</v>
      </c>
      <c r="D13" s="123"/>
      <c r="E13" s="122"/>
      <c r="F13" s="119">
        <v>1.1499999999999999</v>
      </c>
      <c r="G13" s="118">
        <v>118</v>
      </c>
      <c r="H13" s="62">
        <v>4400</v>
      </c>
      <c r="I13" s="113" t="s">
        <v>97</v>
      </c>
      <c r="J13" s="114" t="s">
        <v>95</v>
      </c>
      <c r="K13" s="116" t="s">
        <v>211</v>
      </c>
      <c r="L13" s="116" t="s">
        <v>212</v>
      </c>
      <c r="M13" s="116" t="s">
        <v>124</v>
      </c>
      <c r="N13" s="117" t="s">
        <v>111</v>
      </c>
      <c r="O13" t="b">
        <f t="shared" ref="O13:O14" si="0">OR(G13&lt;100,LEN(G13)=2)</f>
        <v>0</v>
      </c>
      <c r="P13" t="b">
        <f t="shared" ref="P13:P14" si="1">OR(H13&lt;1000,LEN(H13)=3)</f>
        <v>0</v>
      </c>
      <c r="Q13" t="b">
        <f t="shared" ref="Q13:Q14" si="2">IF(I13&lt;1000,TRUE)</f>
        <v>0</v>
      </c>
      <c r="R13" t="e">
        <f>OR(#REF!&lt;100000,LEN(#REF!)=5)</f>
        <v>#REF!</v>
      </c>
    </row>
    <row r="14" spans="1:25" ht="15.75" x14ac:dyDescent="0.25">
      <c r="A14" s="120">
        <v>44562</v>
      </c>
      <c r="B14" s="121" t="s">
        <v>31</v>
      </c>
      <c r="C14" s="112">
        <v>16.989999999999998</v>
      </c>
      <c r="D14" s="203"/>
      <c r="E14" s="122"/>
      <c r="F14" s="204">
        <v>16.989999999999998</v>
      </c>
      <c r="G14" s="118">
        <v>110</v>
      </c>
      <c r="H14" s="62">
        <v>4400</v>
      </c>
      <c r="I14" s="113" t="s">
        <v>107</v>
      </c>
      <c r="J14" s="114" t="s">
        <v>95</v>
      </c>
      <c r="K14" s="116" t="s">
        <v>108</v>
      </c>
      <c r="L14" s="116" t="s">
        <v>109</v>
      </c>
      <c r="M14" s="116" t="s">
        <v>213</v>
      </c>
      <c r="N14" s="117"/>
      <c r="O14" t="b">
        <f t="shared" si="0"/>
        <v>0</v>
      </c>
      <c r="P14" t="b">
        <f t="shared" si="1"/>
        <v>0</v>
      </c>
      <c r="Q14" t="b">
        <f t="shared" si="2"/>
        <v>0</v>
      </c>
      <c r="R14" t="e">
        <f>OR(#REF!&lt;100000,LEN(#REF!)=5)</f>
        <v>#REF!</v>
      </c>
    </row>
    <row r="15" spans="1:25" ht="15.75" x14ac:dyDescent="0.25">
      <c r="A15" s="120"/>
      <c r="B15" s="121"/>
      <c r="C15" s="122"/>
      <c r="D15" s="123"/>
      <c r="E15" s="122"/>
      <c r="F15" s="119"/>
      <c r="G15" s="118"/>
      <c r="H15" s="62"/>
      <c r="I15" s="113"/>
      <c r="J15" s="114"/>
      <c r="K15" s="116"/>
      <c r="L15" s="116"/>
      <c r="M15" s="116"/>
    </row>
    <row r="16" spans="1:25" ht="15.75" x14ac:dyDescent="0.25">
      <c r="A16" s="120"/>
      <c r="B16" s="121"/>
      <c r="C16" s="122"/>
      <c r="D16" s="123"/>
      <c r="E16" s="122"/>
      <c r="F16" s="119"/>
      <c r="G16" s="118"/>
      <c r="H16" s="62"/>
      <c r="I16" s="113"/>
      <c r="J16" s="114"/>
      <c r="K16" s="116"/>
      <c r="L16" s="116"/>
      <c r="M16" s="116"/>
    </row>
    <row r="17" spans="1:13" ht="15.75" x14ac:dyDescent="0.25">
      <c r="A17" s="120"/>
      <c r="B17" s="121"/>
      <c r="C17" s="122"/>
      <c r="D17" s="123"/>
      <c r="E17" s="122"/>
      <c r="F17" s="119"/>
      <c r="G17" s="118"/>
      <c r="H17" s="62"/>
      <c r="I17" s="113"/>
      <c r="J17" s="114"/>
      <c r="K17" s="116"/>
      <c r="L17" s="116"/>
      <c r="M17" s="116"/>
    </row>
    <row r="18" spans="1:13" ht="15.75" x14ac:dyDescent="0.25">
      <c r="A18" s="120"/>
      <c r="B18" s="121"/>
      <c r="C18" s="122"/>
      <c r="D18" s="123"/>
      <c r="E18" s="122"/>
      <c r="F18" s="119"/>
      <c r="G18" s="118"/>
      <c r="H18" s="62"/>
      <c r="I18" s="113"/>
      <c r="J18" s="114"/>
      <c r="K18" s="116"/>
      <c r="L18" s="116"/>
      <c r="M18" s="116"/>
    </row>
    <row r="19" spans="1:13" ht="15.75" x14ac:dyDescent="0.25">
      <c r="A19" s="120"/>
      <c r="B19" s="121"/>
      <c r="C19" s="122"/>
      <c r="D19" s="123"/>
      <c r="E19" s="122"/>
      <c r="F19" s="119"/>
      <c r="G19" s="118"/>
      <c r="H19" s="62"/>
      <c r="I19" s="113"/>
      <c r="J19" s="114"/>
      <c r="K19" s="116"/>
      <c r="L19" s="116"/>
      <c r="M19" s="116"/>
    </row>
    <row r="20" spans="1:13" ht="15.75" x14ac:dyDescent="0.25">
      <c r="A20" s="120"/>
      <c r="B20" s="121"/>
      <c r="C20" s="122"/>
      <c r="D20" s="123"/>
      <c r="E20" s="122"/>
      <c r="F20" s="119"/>
      <c r="G20" s="118"/>
      <c r="H20" s="62"/>
      <c r="I20" s="113"/>
      <c r="J20" s="114"/>
      <c r="K20" s="116"/>
      <c r="L20" s="116"/>
      <c r="M20" s="116"/>
    </row>
    <row r="21" spans="1:13" ht="15.75" x14ac:dyDescent="0.25">
      <c r="A21" s="120"/>
      <c r="B21" s="121"/>
      <c r="C21" s="122"/>
      <c r="D21" s="123"/>
      <c r="E21" s="122"/>
      <c r="F21" s="119"/>
      <c r="G21" s="118"/>
      <c r="H21" s="62"/>
      <c r="I21" s="113"/>
      <c r="J21" s="114"/>
      <c r="K21" s="116"/>
      <c r="L21" s="116"/>
      <c r="M21" s="116"/>
    </row>
    <row r="22" spans="1:13" ht="15.75" x14ac:dyDescent="0.25">
      <c r="A22" s="120"/>
      <c r="B22" s="121"/>
      <c r="C22" s="122"/>
      <c r="D22" s="123"/>
      <c r="E22" s="122"/>
      <c r="F22" s="119"/>
      <c r="G22" s="118"/>
      <c r="H22" s="62"/>
      <c r="I22" s="113"/>
      <c r="J22" s="114"/>
      <c r="K22" s="116"/>
      <c r="L22" s="116"/>
      <c r="M22" s="116"/>
    </row>
    <row r="23" spans="1:13" ht="15.75" x14ac:dyDescent="0.25">
      <c r="A23" s="120"/>
      <c r="B23" s="121"/>
      <c r="C23" s="122"/>
      <c r="D23" s="123"/>
      <c r="E23" s="122"/>
      <c r="F23" s="119"/>
      <c r="G23" s="118"/>
      <c r="H23" s="62"/>
      <c r="I23" s="113"/>
      <c r="J23" s="114"/>
      <c r="K23" s="116"/>
      <c r="L23" s="116"/>
      <c r="M23" s="116"/>
    </row>
    <row r="24" spans="1:13" ht="15.75" x14ac:dyDescent="0.25">
      <c r="A24" s="120"/>
      <c r="B24" s="121"/>
      <c r="C24" s="122"/>
      <c r="D24" s="124"/>
      <c r="E24" s="122"/>
      <c r="F24" s="119"/>
      <c r="G24" s="118"/>
      <c r="H24" s="62"/>
      <c r="I24" s="113"/>
      <c r="J24" s="114"/>
      <c r="K24" s="116"/>
      <c r="L24" s="116"/>
      <c r="M24" s="116"/>
    </row>
    <row r="25" spans="1:13" ht="15.75" x14ac:dyDescent="0.25">
      <c r="A25" s="120"/>
      <c r="B25" s="121"/>
      <c r="C25" s="122"/>
      <c r="D25" s="124"/>
      <c r="E25" s="122"/>
      <c r="F25" s="119"/>
      <c r="G25" s="118"/>
      <c r="H25" s="62"/>
      <c r="I25" s="113"/>
      <c r="J25" s="114"/>
      <c r="K25" s="116"/>
      <c r="L25" s="116"/>
      <c r="M25" s="116"/>
    </row>
    <row r="26" spans="1:13" ht="15.75" x14ac:dyDescent="0.25">
      <c r="A26" s="120"/>
      <c r="B26" s="121"/>
      <c r="C26" s="122"/>
      <c r="D26" s="124"/>
      <c r="E26" s="122"/>
      <c r="F26" s="119"/>
      <c r="G26" s="118"/>
      <c r="H26" s="62"/>
      <c r="I26" s="113"/>
      <c r="J26" s="114"/>
      <c r="K26" s="116"/>
      <c r="L26" s="116"/>
      <c r="M26" s="116"/>
    </row>
    <row r="27" spans="1:13" ht="15.75" x14ac:dyDescent="0.25">
      <c r="A27" s="120"/>
      <c r="B27" s="121"/>
      <c r="C27" s="122"/>
      <c r="D27" s="124"/>
      <c r="E27" s="122"/>
      <c r="F27" s="119"/>
      <c r="G27" s="118"/>
      <c r="H27" s="62"/>
      <c r="I27" s="113"/>
      <c r="J27" s="114"/>
      <c r="K27" s="116"/>
      <c r="L27" s="116"/>
      <c r="M27" s="116"/>
    </row>
    <row r="28" spans="1:13" ht="15.75" x14ac:dyDescent="0.25">
      <c r="A28" s="120"/>
      <c r="B28" s="121"/>
      <c r="C28" s="122"/>
      <c r="D28" s="124"/>
      <c r="E28" s="122"/>
      <c r="F28" s="119"/>
      <c r="G28" s="118"/>
      <c r="H28" s="62"/>
      <c r="I28" s="113"/>
      <c r="J28" s="114"/>
      <c r="K28" s="116"/>
      <c r="L28" s="116"/>
      <c r="M28" s="116"/>
    </row>
    <row r="29" spans="1:13" ht="15.75" x14ac:dyDescent="0.25">
      <c r="A29" s="120"/>
      <c r="B29" s="121"/>
      <c r="C29" s="122"/>
      <c r="D29" s="124"/>
      <c r="E29" s="122"/>
      <c r="F29" s="119"/>
      <c r="G29" s="118"/>
      <c r="H29" s="62"/>
      <c r="I29" s="113"/>
      <c r="J29" s="114"/>
      <c r="K29" s="116"/>
      <c r="L29" s="116"/>
      <c r="M29" s="116"/>
    </row>
    <row r="30" spans="1:13" ht="15.75" x14ac:dyDescent="0.25">
      <c r="A30" s="120"/>
      <c r="B30" s="121"/>
      <c r="C30" s="122"/>
      <c r="D30" s="124"/>
      <c r="E30" s="122"/>
      <c r="F30" s="119"/>
      <c r="G30" s="118"/>
      <c r="H30" s="62"/>
      <c r="I30" s="113"/>
      <c r="J30" s="114"/>
      <c r="K30" s="116"/>
      <c r="L30" s="116"/>
      <c r="M30" s="116"/>
    </row>
    <row r="31" spans="1:13" ht="16.5" thickBot="1" x14ac:dyDescent="0.3">
      <c r="A31" s="294"/>
      <c r="B31" s="121"/>
      <c r="C31" s="122"/>
      <c r="D31" s="295"/>
      <c r="E31" s="122"/>
      <c r="F31" s="119"/>
      <c r="G31" s="118"/>
      <c r="H31" s="62"/>
      <c r="I31" s="113"/>
      <c r="J31" s="114"/>
      <c r="K31" s="116"/>
      <c r="L31" s="116"/>
      <c r="M31" s="116"/>
    </row>
    <row r="32" spans="1:13" ht="13.5" thickBot="1" x14ac:dyDescent="0.25">
      <c r="A32" s="321" t="s">
        <v>34</v>
      </c>
      <c r="B32" s="322"/>
      <c r="C32" s="125">
        <f>SUM(C12:C31)</f>
        <v>22.919999999999998</v>
      </c>
      <c r="D32" s="125">
        <f>SUM(D12:D31)</f>
        <v>0.79</v>
      </c>
      <c r="E32" s="125"/>
      <c r="F32" s="126">
        <f>SUM(F12:F31)</f>
        <v>22.13</v>
      </c>
      <c r="G32" s="127"/>
      <c r="H32" s="128"/>
      <c r="I32" s="129"/>
      <c r="J32" s="130"/>
      <c r="K32" s="131"/>
      <c r="L32" s="132"/>
      <c r="M32" s="133"/>
    </row>
    <row r="34" spans="2:3" x14ac:dyDescent="0.2">
      <c r="B34" s="312" t="s">
        <v>35</v>
      </c>
      <c r="C34" s="313"/>
    </row>
    <row r="35" spans="2:3" x14ac:dyDescent="0.2">
      <c r="B35" s="134" t="s">
        <v>36</v>
      </c>
      <c r="C35" s="135" t="s">
        <v>37</v>
      </c>
    </row>
    <row r="36" spans="2:3" x14ac:dyDescent="0.2">
      <c r="B36" s="134" t="s">
        <v>31</v>
      </c>
      <c r="C36" s="135" t="s">
        <v>38</v>
      </c>
    </row>
    <row r="37" spans="2:3" x14ac:dyDescent="0.2">
      <c r="B37" s="134" t="s">
        <v>39</v>
      </c>
      <c r="C37" s="135" t="s">
        <v>40</v>
      </c>
    </row>
    <row r="38" spans="2:3" x14ac:dyDescent="0.2">
      <c r="B38" s="106" t="s">
        <v>33</v>
      </c>
      <c r="C38" s="136" t="s">
        <v>41</v>
      </c>
    </row>
  </sheetData>
  <mergeCells count="6">
    <mergeCell ref="A32:B32"/>
    <mergeCell ref="B34:C34"/>
    <mergeCell ref="B1:E1"/>
    <mergeCell ref="B3:E3"/>
    <mergeCell ref="G8:I8"/>
    <mergeCell ref="G9:I9"/>
  </mergeCells>
  <conditionalFormatting sqref="E5 C5 B1:E1 B3:E3 C12 C14:C31">
    <cfRule type="expression" dxfId="55" priority="10" stopIfTrue="1">
      <formula>ISBLANK(B1)</formula>
    </cfRule>
  </conditionalFormatting>
  <conditionalFormatting sqref="K12:M12 K14:M31">
    <cfRule type="expression" dxfId="54" priority="11" stopIfTrue="1">
      <formula>AND(NOT(ISBLANK($C12)),ISBLANK(K12))</formula>
    </cfRule>
  </conditionalFormatting>
  <conditionalFormatting sqref="B12 B14:B31">
    <cfRule type="expression" dxfId="53" priority="12" stopIfTrue="1">
      <formula>AND(NOT(ISBLANK(C12)),ISBLANK(B12))</formula>
    </cfRule>
  </conditionalFormatting>
  <conditionalFormatting sqref="A12 A14:A31">
    <cfRule type="expression" dxfId="52" priority="13" stopIfTrue="1">
      <formula>AND(NOT(ISBLANK(C12)),ISBLANK(A12))</formula>
    </cfRule>
  </conditionalFormatting>
  <conditionalFormatting sqref="E14:E31">
    <cfRule type="expression" dxfId="51" priority="14" stopIfTrue="1">
      <formula>AND(NOT(ISBLANK(C14)),ISBLANK(E14),B14="S")</formula>
    </cfRule>
  </conditionalFormatting>
  <conditionalFormatting sqref="J12 J14:J31">
    <cfRule type="expression" priority="8" stopIfTrue="1">
      <formula>AND(SUM($O12:$S12)&gt;0,NOT(ISBLANK(J12)))</formula>
    </cfRule>
    <cfRule type="expression" dxfId="50" priority="9" stopIfTrue="1">
      <formula>SUM($O12:$S12)&gt;0</formula>
    </cfRule>
  </conditionalFormatting>
  <conditionalFormatting sqref="E12">
    <cfRule type="expression" dxfId="49" priority="15" stopIfTrue="1">
      <formula>AND(NOT(ISBLANK(#REF!)),ISBLANK(E12),#REF!="S")</formula>
    </cfRule>
  </conditionalFormatting>
  <conditionalFormatting sqref="C13">
    <cfRule type="expression" dxfId="48" priority="3" stopIfTrue="1">
      <formula>ISBLANK(C13)</formula>
    </cfRule>
  </conditionalFormatting>
  <conditionalFormatting sqref="K13:M13">
    <cfRule type="expression" dxfId="47" priority="4" stopIfTrue="1">
      <formula>AND(NOT(ISBLANK($C13)),ISBLANK(K13))</formula>
    </cfRule>
  </conditionalFormatting>
  <conditionalFormatting sqref="B13">
    <cfRule type="expression" dxfId="46" priority="5" stopIfTrue="1">
      <formula>AND(NOT(ISBLANK(C13)),ISBLANK(B13))</formula>
    </cfRule>
  </conditionalFormatting>
  <conditionalFormatting sqref="A13">
    <cfRule type="expression" dxfId="45" priority="6" stopIfTrue="1">
      <formula>AND(NOT(ISBLANK(C13)),ISBLANK(A13))</formula>
    </cfRule>
  </conditionalFormatting>
  <conditionalFormatting sqref="J13">
    <cfRule type="expression" priority="1" stopIfTrue="1">
      <formula>AND(SUM($O13:$S13)&gt;0,NOT(ISBLANK(J13)))</formula>
    </cfRule>
    <cfRule type="expression" dxfId="44" priority="2" stopIfTrue="1">
      <formula>SUM($O13:$S13)&gt;0</formula>
    </cfRule>
  </conditionalFormatting>
  <conditionalFormatting sqref="E13">
    <cfRule type="expression" dxfId="43" priority="7" stopIfTrue="1">
      <formula>AND(NOT(ISBLANK(#REF!)),ISBLANK(E13),#REF!="S")</formula>
    </cfRule>
  </conditionalFormatting>
  <dataValidations count="4">
    <dataValidation type="list" allowBlank="1" showInputMessage="1" showErrorMessage="1" sqref="B1:E1" xr:uid="{55D7BC40-108C-4B40-9561-865B69396E29}">
      <formula1>"BARCLAYCARD,CORPORATE CARD"</formula1>
    </dataValidation>
    <dataValidation type="date" allowBlank="1" showInputMessage="1" showErrorMessage="1" sqref="C5" xr:uid="{9C319BCA-5904-4F9F-9FE6-68D6D62C73DB}">
      <formula1>NOW()-120</formula1>
      <formula2>NOW()</formula2>
    </dataValidation>
    <dataValidation type="list" allowBlank="1" showInputMessage="1" showErrorMessage="1" sqref="B12:B31" xr:uid="{24D4F666-C58F-48D6-973E-298CA0B107AC}">
      <formula1>$B$35:$B$38</formula1>
    </dataValidation>
    <dataValidation type="date" allowBlank="1" showInputMessage="1" showErrorMessage="1" sqref="E5" xr:uid="{4159F8EC-DD0F-4897-BE53-EBFA2147A0E8}">
      <formula1>C5+1</formula1>
      <formula2>NOW()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Z1048545"/>
  <sheetViews>
    <sheetView tabSelected="1" workbookViewId="0">
      <selection activeCell="F37" sqref="F37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9.140625" hidden="1" customWidth="1" outlineLevel="1"/>
    <col min="20" max="20" width="9.140625" collapsed="1"/>
  </cols>
  <sheetData>
    <row r="1" spans="1:26" ht="36.75" customHeight="1" x14ac:dyDescent="0.2">
      <c r="A1" s="81" t="s">
        <v>0</v>
      </c>
      <c r="B1" s="314" t="s">
        <v>42</v>
      </c>
      <c r="C1" s="315"/>
      <c r="D1" s="315"/>
      <c r="E1" s="316"/>
      <c r="F1" s="82"/>
      <c r="G1" s="82"/>
      <c r="H1" s="82"/>
      <c r="I1" s="82"/>
      <c r="J1" s="82"/>
      <c r="K1" s="82"/>
      <c r="L1" s="83"/>
      <c r="M1" s="83"/>
      <c r="N1" s="84"/>
    </row>
    <row r="2" spans="1:26" x14ac:dyDescent="0.2">
      <c r="A2" s="85"/>
      <c r="N2" s="86"/>
    </row>
    <row r="3" spans="1:26" ht="36.75" customHeight="1" x14ac:dyDescent="0.2">
      <c r="A3" s="87" t="s">
        <v>2</v>
      </c>
      <c r="B3" s="314" t="s">
        <v>209</v>
      </c>
      <c r="C3" s="315"/>
      <c r="D3" s="315"/>
      <c r="E3" s="316"/>
      <c r="F3" s="88"/>
      <c r="G3" s="88"/>
      <c r="H3" s="88"/>
      <c r="I3" s="88"/>
      <c r="J3" s="88"/>
      <c r="K3" s="88"/>
      <c r="N3" s="86"/>
    </row>
    <row r="4" spans="1:26" x14ac:dyDescent="0.2">
      <c r="A4" s="85"/>
      <c r="N4" s="86"/>
    </row>
    <row r="5" spans="1:26" ht="36" customHeight="1" x14ac:dyDescent="0.2">
      <c r="A5" s="89" t="s">
        <v>3</v>
      </c>
      <c r="B5" s="90" t="s">
        <v>4</v>
      </c>
      <c r="C5" s="137">
        <v>44542</v>
      </c>
      <c r="D5" s="90" t="s">
        <v>5</v>
      </c>
      <c r="E5" s="137">
        <v>44572</v>
      </c>
      <c r="F5" s="88"/>
      <c r="G5" s="91"/>
      <c r="H5" s="92"/>
      <c r="I5" s="92"/>
      <c r="J5" s="92"/>
      <c r="K5" s="92"/>
      <c r="N5" s="86"/>
    </row>
    <row r="6" spans="1:26" x14ac:dyDescent="0.2">
      <c r="A6" s="85"/>
      <c r="N6" s="86"/>
    </row>
    <row r="7" spans="1:26" x14ac:dyDescent="0.2">
      <c r="A7" s="85"/>
      <c r="N7" s="86"/>
    </row>
    <row r="8" spans="1:26" x14ac:dyDescent="0.2">
      <c r="A8" s="248" t="s">
        <v>6</v>
      </c>
      <c r="B8" s="93" t="s">
        <v>7</v>
      </c>
      <c r="C8" s="93" t="s">
        <v>8</v>
      </c>
      <c r="D8" s="93" t="s">
        <v>7</v>
      </c>
      <c r="E8" s="93" t="s">
        <v>9</v>
      </c>
      <c r="F8" s="93" t="s">
        <v>10</v>
      </c>
      <c r="G8" s="312" t="s">
        <v>11</v>
      </c>
      <c r="H8" s="317"/>
      <c r="I8" s="317"/>
      <c r="J8" s="313"/>
      <c r="K8" s="248" t="s">
        <v>12</v>
      </c>
      <c r="L8" s="93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318"/>
      <c r="H9" s="319"/>
      <c r="I9" s="319"/>
      <c r="J9" s="320"/>
      <c r="K9" s="96" t="s">
        <v>20</v>
      </c>
      <c r="L9" s="97" t="s">
        <v>21</v>
      </c>
      <c r="M9" s="98"/>
      <c r="N9" s="99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0" t="s">
        <v>23</v>
      </c>
      <c r="B10" s="101" t="s">
        <v>24</v>
      </c>
      <c r="C10" s="101" t="s">
        <v>25</v>
      </c>
      <c r="D10" s="101" t="s">
        <v>25</v>
      </c>
      <c r="E10" s="101" t="s">
        <v>25</v>
      </c>
      <c r="F10" s="101" t="s">
        <v>25</v>
      </c>
      <c r="G10" s="102" t="s">
        <v>26</v>
      </c>
      <c r="H10" s="102" t="s">
        <v>27</v>
      </c>
      <c r="I10" s="102" t="s">
        <v>28</v>
      </c>
      <c r="J10" s="102"/>
      <c r="K10" s="104" t="s">
        <v>29</v>
      </c>
      <c r="L10" s="105"/>
      <c r="M10" s="106"/>
      <c r="N10" s="107"/>
    </row>
    <row r="11" spans="1:26" ht="0.75" customHeight="1" x14ac:dyDescent="0.2">
      <c r="A11" s="108"/>
      <c r="B11" s="101"/>
      <c r="C11" s="101"/>
      <c r="D11" s="101"/>
      <c r="E11" s="101"/>
      <c r="F11" s="101"/>
      <c r="G11" s="102"/>
      <c r="H11" s="102"/>
      <c r="I11" s="102"/>
      <c r="J11" s="102"/>
      <c r="K11" s="102"/>
      <c r="L11" s="105"/>
      <c r="M11" s="106"/>
      <c r="N11" s="106"/>
    </row>
    <row r="12" spans="1:26" ht="15.75" x14ac:dyDescent="0.25">
      <c r="A12" s="220" t="s">
        <v>221</v>
      </c>
      <c r="B12" s="111" t="s">
        <v>39</v>
      </c>
      <c r="C12" s="122">
        <v>8.75</v>
      </c>
      <c r="D12" s="122">
        <v>1.46</v>
      </c>
      <c r="E12" s="122"/>
      <c r="F12" s="140">
        <v>7.29</v>
      </c>
      <c r="G12" s="62">
        <v>110</v>
      </c>
      <c r="H12" s="62">
        <v>2001</v>
      </c>
      <c r="I12" s="146"/>
      <c r="J12" s="141" t="s">
        <v>39</v>
      </c>
      <c r="K12" s="141" t="s">
        <v>95</v>
      </c>
      <c r="L12" s="143" t="s">
        <v>222</v>
      </c>
      <c r="M12" s="143" t="s">
        <v>223</v>
      </c>
      <c r="N12" s="205" t="s">
        <v>112</v>
      </c>
    </row>
    <row r="13" spans="1:26" ht="15.75" x14ac:dyDescent="0.25">
      <c r="A13" s="220" t="s">
        <v>224</v>
      </c>
      <c r="B13" s="111" t="s">
        <v>31</v>
      </c>
      <c r="C13" s="122">
        <v>11.73</v>
      </c>
      <c r="D13" s="122"/>
      <c r="E13" s="122"/>
      <c r="F13" s="140">
        <v>11.73</v>
      </c>
      <c r="G13" s="62">
        <v>110</v>
      </c>
      <c r="H13" s="62">
        <v>4001</v>
      </c>
      <c r="I13" s="146"/>
      <c r="J13" s="141" t="s">
        <v>39</v>
      </c>
      <c r="K13" s="141" t="s">
        <v>95</v>
      </c>
      <c r="L13" s="143" t="s">
        <v>225</v>
      </c>
      <c r="M13" s="143" t="s">
        <v>226</v>
      </c>
      <c r="N13" s="205" t="s">
        <v>227</v>
      </c>
    </row>
    <row r="14" spans="1:26" ht="18" customHeight="1" x14ac:dyDescent="0.25">
      <c r="A14" s="220" t="s">
        <v>228</v>
      </c>
      <c r="B14" s="111" t="s">
        <v>39</v>
      </c>
      <c r="C14" s="122">
        <v>132.5</v>
      </c>
      <c r="D14" s="122">
        <v>22.08</v>
      </c>
      <c r="E14" s="122"/>
      <c r="F14" s="140">
        <v>110.42</v>
      </c>
      <c r="G14" s="62">
        <v>110</v>
      </c>
      <c r="H14" s="62">
        <v>2001</v>
      </c>
      <c r="I14" s="146"/>
      <c r="J14" s="141" t="s">
        <v>39</v>
      </c>
      <c r="K14" s="141" t="s">
        <v>95</v>
      </c>
      <c r="L14" s="143" t="s">
        <v>229</v>
      </c>
      <c r="M14" s="143" t="s">
        <v>230</v>
      </c>
      <c r="N14" s="205" t="s">
        <v>231</v>
      </c>
      <c r="O14" s="301"/>
      <c r="P14" t="b">
        <f t="shared" ref="P14:P16" si="0">OR(G14&lt;100,LEN(G14)=2)</f>
        <v>0</v>
      </c>
      <c r="Q14" t="b">
        <f t="shared" ref="Q14:Q16" si="1">OR(H14&lt;1000,LEN(H14)=3)</f>
        <v>0</v>
      </c>
      <c r="R14" t="b">
        <f t="shared" ref="R14:R16" si="2">IF(I14&lt;1000,TRUE)</f>
        <v>1</v>
      </c>
      <c r="S14" t="e">
        <f>OR(#REF!&lt;100000,LEN(#REF!)=5)</f>
        <v>#REF!</v>
      </c>
      <c r="T14" s="302"/>
    </row>
    <row r="15" spans="1:26" ht="20.100000000000001" customHeight="1" x14ac:dyDescent="0.25">
      <c r="A15" s="220" t="s">
        <v>228</v>
      </c>
      <c r="B15" s="111" t="s">
        <v>39</v>
      </c>
      <c r="C15" s="122">
        <v>25.97</v>
      </c>
      <c r="D15" s="122">
        <v>4.32</v>
      </c>
      <c r="E15" s="122"/>
      <c r="F15" s="140">
        <v>21.65</v>
      </c>
      <c r="G15" s="62">
        <v>110</v>
      </c>
      <c r="H15" s="62">
        <v>2001</v>
      </c>
      <c r="I15" s="62"/>
      <c r="J15" s="141" t="s">
        <v>39</v>
      </c>
      <c r="K15" s="141" t="s">
        <v>95</v>
      </c>
      <c r="L15" s="143" t="s">
        <v>232</v>
      </c>
      <c r="M15" s="143" t="s">
        <v>123</v>
      </c>
      <c r="N15" s="205" t="s">
        <v>233</v>
      </c>
      <c r="O15" s="301"/>
      <c r="P15" t="b">
        <f t="shared" si="0"/>
        <v>0</v>
      </c>
      <c r="Q15" t="b">
        <f t="shared" si="1"/>
        <v>0</v>
      </c>
      <c r="R15" t="b">
        <f t="shared" si="2"/>
        <v>1</v>
      </c>
      <c r="S15" t="e">
        <f>OR(#REF!&lt;100000,LEN(#REF!)=5)</f>
        <v>#REF!</v>
      </c>
    </row>
    <row r="16" spans="1:26" ht="20.100000000000001" customHeight="1" x14ac:dyDescent="0.25">
      <c r="A16" s="220">
        <v>44565</v>
      </c>
      <c r="B16" s="303" t="s">
        <v>39</v>
      </c>
      <c r="C16" s="304">
        <v>666.98</v>
      </c>
      <c r="D16" s="305">
        <v>111.16</v>
      </c>
      <c r="E16" s="304"/>
      <c r="F16" s="306">
        <v>555.82000000000005</v>
      </c>
      <c r="G16" s="62">
        <v>110</v>
      </c>
      <c r="H16" s="307">
        <v>2001</v>
      </c>
      <c r="I16" s="307"/>
      <c r="J16" s="141" t="s">
        <v>39</v>
      </c>
      <c r="K16" s="141" t="s">
        <v>95</v>
      </c>
      <c r="L16" s="308" t="s">
        <v>234</v>
      </c>
      <c r="M16" s="308" t="s">
        <v>235</v>
      </c>
      <c r="N16" s="309" t="s">
        <v>112</v>
      </c>
      <c r="O16" s="301"/>
      <c r="P16" t="b">
        <f t="shared" si="0"/>
        <v>0</v>
      </c>
      <c r="Q16" t="b">
        <f t="shared" si="1"/>
        <v>0</v>
      </c>
      <c r="R16" t="b">
        <f t="shared" si="2"/>
        <v>1</v>
      </c>
      <c r="S16" t="e">
        <f>OR(#REF!&lt;100000,LEN(#REF!)=5)</f>
        <v>#REF!</v>
      </c>
    </row>
    <row r="17" spans="1:15" ht="20.100000000000001" customHeight="1" x14ac:dyDescent="0.25">
      <c r="A17" s="310"/>
      <c r="B17" s="303"/>
      <c r="C17" s="304"/>
      <c r="D17" s="305"/>
      <c r="E17" s="304"/>
      <c r="F17" s="306"/>
      <c r="G17" s="307"/>
      <c r="H17" s="307"/>
      <c r="I17" s="307"/>
      <c r="J17" s="141"/>
      <c r="K17" s="141"/>
      <c r="L17" s="308"/>
      <c r="M17" s="308"/>
      <c r="N17" s="309"/>
      <c r="O17" s="301"/>
    </row>
    <row r="18" spans="1:15" ht="20.100000000000001" customHeight="1" x14ac:dyDescent="0.25">
      <c r="A18" s="310"/>
      <c r="B18" s="303"/>
      <c r="C18" s="304"/>
      <c r="D18" s="304"/>
      <c r="E18" s="304"/>
      <c r="F18" s="306"/>
      <c r="G18" s="307"/>
      <c r="H18" s="307"/>
      <c r="I18" s="307"/>
      <c r="J18" s="141"/>
      <c r="K18" s="141"/>
      <c r="L18" s="308"/>
      <c r="M18" s="308"/>
      <c r="N18" s="309"/>
      <c r="O18" s="301"/>
    </row>
    <row r="19" spans="1:15" ht="20.100000000000001" customHeight="1" x14ac:dyDescent="0.25">
      <c r="A19" s="310"/>
      <c r="B19" s="303"/>
      <c r="C19" s="304"/>
      <c r="D19" s="304"/>
      <c r="E19" s="304"/>
      <c r="F19" s="306"/>
      <c r="G19" s="307"/>
      <c r="H19" s="307"/>
      <c r="I19" s="307"/>
      <c r="J19" s="141"/>
      <c r="K19" s="141"/>
      <c r="L19" s="308"/>
      <c r="M19" s="308"/>
      <c r="N19" s="309"/>
      <c r="O19" s="301"/>
    </row>
    <row r="20" spans="1:15" ht="20.100000000000001" customHeight="1" x14ac:dyDescent="0.25">
      <c r="A20" s="311"/>
      <c r="B20" s="111"/>
      <c r="C20" s="122"/>
      <c r="D20" s="123"/>
      <c r="E20" s="122"/>
      <c r="F20" s="140"/>
      <c r="G20" s="62"/>
      <c r="H20" s="62"/>
      <c r="I20" s="62"/>
      <c r="J20" s="141"/>
      <c r="K20" s="141"/>
      <c r="L20" s="143"/>
      <c r="M20" s="143"/>
      <c r="N20" s="205"/>
    </row>
    <row r="21" spans="1:15" ht="20.100000000000001" customHeight="1" x14ac:dyDescent="0.25">
      <c r="A21" s="311"/>
      <c r="B21" s="111"/>
      <c r="C21" s="122"/>
      <c r="D21" s="123"/>
      <c r="E21" s="122"/>
      <c r="F21" s="140"/>
      <c r="G21" s="62"/>
      <c r="H21" s="62"/>
      <c r="I21" s="62"/>
      <c r="J21" s="141"/>
      <c r="K21" s="141"/>
      <c r="L21" s="143"/>
      <c r="M21" s="143"/>
      <c r="N21" s="205"/>
    </row>
    <row r="22" spans="1:15" ht="20.100000000000001" customHeight="1" x14ac:dyDescent="0.25">
      <c r="A22" s="120"/>
      <c r="B22" s="111"/>
      <c r="C22" s="122"/>
      <c r="D22" s="123"/>
      <c r="E22" s="122"/>
      <c r="F22" s="140"/>
      <c r="G22" s="62"/>
      <c r="H22" s="62"/>
      <c r="I22" s="62"/>
      <c r="J22" s="141"/>
      <c r="K22" s="141"/>
      <c r="L22" s="143"/>
      <c r="M22" s="143"/>
      <c r="N22" s="143"/>
    </row>
    <row r="23" spans="1:15" ht="20.100000000000001" customHeight="1" x14ac:dyDescent="0.25">
      <c r="A23" s="120"/>
      <c r="B23" s="111"/>
      <c r="C23" s="122"/>
      <c r="D23" s="123"/>
      <c r="E23" s="122"/>
      <c r="F23" s="140"/>
      <c r="G23" s="62"/>
      <c r="H23" s="62"/>
      <c r="I23" s="62"/>
      <c r="J23" s="141"/>
      <c r="K23" s="141"/>
      <c r="L23" s="143"/>
      <c r="M23" s="143"/>
      <c r="N23" s="143"/>
    </row>
    <row r="24" spans="1:15" ht="20.100000000000001" customHeight="1" x14ac:dyDescent="0.25">
      <c r="A24" s="120"/>
      <c r="B24" s="111"/>
      <c r="C24" s="122"/>
      <c r="D24" s="123"/>
      <c r="E24" s="122"/>
      <c r="F24" s="140"/>
      <c r="G24" s="62"/>
      <c r="H24" s="62"/>
      <c r="I24" s="62"/>
      <c r="J24" s="141"/>
      <c r="K24" s="141"/>
      <c r="L24" s="143"/>
      <c r="M24" s="143"/>
      <c r="N24" s="143"/>
    </row>
    <row r="25" spans="1:15" ht="20.100000000000001" customHeight="1" x14ac:dyDescent="0.25">
      <c r="A25" s="120"/>
      <c r="B25" s="121"/>
      <c r="C25" s="122"/>
      <c r="D25" s="123"/>
      <c r="E25" s="122"/>
      <c r="F25" s="140"/>
      <c r="G25" s="62"/>
      <c r="H25" s="62"/>
      <c r="I25" s="62"/>
      <c r="J25" s="141"/>
      <c r="K25" s="141"/>
      <c r="L25" s="143"/>
      <c r="M25" s="143"/>
      <c r="N25" s="143"/>
    </row>
    <row r="26" spans="1:15" ht="20.100000000000001" customHeight="1" thickBot="1" x14ac:dyDescent="0.25">
      <c r="A26" s="321" t="s">
        <v>34</v>
      </c>
      <c r="B26" s="322"/>
      <c r="C26" s="125">
        <f>SUM(C12:C25)</f>
        <v>845.93000000000006</v>
      </c>
      <c r="D26" s="125">
        <f>SUM(D12:D25)</f>
        <v>139.01999999999998</v>
      </c>
      <c r="E26" s="125"/>
      <c r="F26" s="125">
        <f>SUM(F12:F25)</f>
        <v>706.91000000000008</v>
      </c>
      <c r="G26" s="128"/>
      <c r="H26" s="128"/>
      <c r="I26" s="128"/>
      <c r="J26" s="149"/>
      <c r="K26" s="149"/>
      <c r="L26" s="131"/>
      <c r="M26" s="132"/>
      <c r="N26" s="133"/>
    </row>
    <row r="28" spans="1:15" x14ac:dyDescent="0.2">
      <c r="B28" s="312" t="s">
        <v>35</v>
      </c>
      <c r="C28" s="313"/>
    </row>
    <row r="29" spans="1:15" x14ac:dyDescent="0.2">
      <c r="B29" s="134" t="s">
        <v>36</v>
      </c>
      <c r="C29" s="135" t="s">
        <v>37</v>
      </c>
    </row>
    <row r="30" spans="1:15" x14ac:dyDescent="0.2">
      <c r="B30" s="134" t="s">
        <v>31</v>
      </c>
      <c r="C30" s="135" t="s">
        <v>38</v>
      </c>
    </row>
    <row r="31" spans="1:15" x14ac:dyDescent="0.2">
      <c r="B31" s="134" t="s">
        <v>39</v>
      </c>
      <c r="C31" s="135" t="s">
        <v>40</v>
      </c>
    </row>
    <row r="32" spans="1:15" x14ac:dyDescent="0.2">
      <c r="B32" s="106" t="s">
        <v>33</v>
      </c>
      <c r="C32" s="136" t="s">
        <v>41</v>
      </c>
    </row>
    <row r="33" spans="6:6" x14ac:dyDescent="0.2">
      <c r="F33" s="56"/>
    </row>
    <row r="36" spans="6:6" x14ac:dyDescent="0.2">
      <c r="F36" s="56"/>
    </row>
    <row r="37" spans="6:6" x14ac:dyDescent="0.2">
      <c r="F37" s="56"/>
    </row>
    <row r="1048545" spans="8:8" x14ac:dyDescent="0.2">
      <c r="H1048545" s="62"/>
    </row>
  </sheetData>
  <mergeCells count="6">
    <mergeCell ref="A26:B26"/>
    <mergeCell ref="B28:C28"/>
    <mergeCell ref="B1:E1"/>
    <mergeCell ref="B3:E3"/>
    <mergeCell ref="G8:J8"/>
    <mergeCell ref="G9:J9"/>
  </mergeCells>
  <conditionalFormatting sqref="J12:K12 K14:K15 K17:K18 J20:K25 J13:J19">
    <cfRule type="expression" priority="15" stopIfTrue="1">
      <formula>AND(SUM($P12:$T12)&gt;0,NOT(ISBLANK(J12)))</formula>
    </cfRule>
    <cfRule type="expression" dxfId="42" priority="16" stopIfTrue="1">
      <formula>SUM($P12:$T12)&gt;0</formula>
    </cfRule>
  </conditionalFormatting>
  <conditionalFormatting sqref="C5 B1:E1 B3:E3 E5 C12 C14:C15 C18:C25">
    <cfRule type="expression" dxfId="41" priority="17" stopIfTrue="1">
      <formula>ISBLANK(B1)</formula>
    </cfRule>
  </conditionalFormatting>
  <conditionalFormatting sqref="L12:N12 L20:L25 L14:N15 L18:M19 N16:N25">
    <cfRule type="expression" dxfId="40" priority="18" stopIfTrue="1">
      <formula>AND(NOT(ISBLANK($C12)),ISBLANK(L12))</formula>
    </cfRule>
  </conditionalFormatting>
  <conditionalFormatting sqref="B12 B14:B25">
    <cfRule type="expression" dxfId="39" priority="19" stopIfTrue="1">
      <formula>AND(NOT(ISBLANK(C12)),ISBLANK(B12))</formula>
    </cfRule>
  </conditionalFormatting>
  <conditionalFormatting sqref="A12 A14:A15 A18:A25">
    <cfRule type="expression" dxfId="38" priority="20" stopIfTrue="1">
      <formula>AND(NOT(ISBLANK(C12)),ISBLANK(A12))</formula>
    </cfRule>
  </conditionalFormatting>
  <conditionalFormatting sqref="D18:D19 E14:E25">
    <cfRule type="expression" dxfId="37" priority="21" stopIfTrue="1">
      <formula>AND(NOT(ISBLANK(B14)),ISBLANK(D14),A14="S")</formula>
    </cfRule>
  </conditionalFormatting>
  <conditionalFormatting sqref="E12">
    <cfRule type="expression" dxfId="36" priority="14" stopIfTrue="1">
      <formula>AND(NOT(ISBLANK(C12)),ISBLANK(E12),B12="S")</formula>
    </cfRule>
  </conditionalFormatting>
  <conditionalFormatting sqref="M21:M24">
    <cfRule type="expression" dxfId="35" priority="22" stopIfTrue="1">
      <formula>AND(NOT(ISBLANK($C20)),ISBLANK(M21))</formula>
    </cfRule>
  </conditionalFormatting>
  <conditionalFormatting sqref="M25">
    <cfRule type="expression" dxfId="34" priority="23" stopIfTrue="1">
      <formula>AND(NOT(ISBLANK($C21)),ISBLANK(M25))</formula>
    </cfRule>
  </conditionalFormatting>
  <conditionalFormatting sqref="C16:C17">
    <cfRule type="expression" dxfId="33" priority="11" stopIfTrue="1">
      <formula>ISBLANK(C16)</formula>
    </cfRule>
  </conditionalFormatting>
  <conditionalFormatting sqref="L16:M17">
    <cfRule type="expression" dxfId="32" priority="12" stopIfTrue="1">
      <formula>AND(NOT(ISBLANK($C16)),ISBLANK(L16))</formula>
    </cfRule>
  </conditionalFormatting>
  <conditionalFormatting sqref="A16:A17">
    <cfRule type="expression" dxfId="31" priority="13" stopIfTrue="1">
      <formula>AND(NOT(ISBLANK(C16)),ISBLANK(A16))</formula>
    </cfRule>
  </conditionalFormatting>
  <conditionalFormatting sqref="D14:D15">
    <cfRule type="expression" dxfId="30" priority="10" stopIfTrue="1">
      <formula>AND(NOT(ISBLANK(B14)),ISBLANK(D14),A14="S")</formula>
    </cfRule>
  </conditionalFormatting>
  <conditionalFormatting sqref="D12">
    <cfRule type="expression" dxfId="29" priority="9" stopIfTrue="1">
      <formula>AND(NOT(ISBLANK(B12)),ISBLANK(D12),A12="S")</formula>
    </cfRule>
  </conditionalFormatting>
  <conditionalFormatting sqref="K13 K16 K19">
    <cfRule type="expression" priority="3" stopIfTrue="1">
      <formula>AND(SUM($P13:$T13)&gt;0,NOT(ISBLANK(K13)))</formula>
    </cfRule>
    <cfRule type="expression" dxfId="28" priority="4" stopIfTrue="1">
      <formula>SUM($P13:$T13)&gt;0</formula>
    </cfRule>
  </conditionalFormatting>
  <conditionalFormatting sqref="C13">
    <cfRule type="expression" dxfId="27" priority="5" stopIfTrue="1">
      <formula>ISBLANK(C13)</formula>
    </cfRule>
  </conditionalFormatting>
  <conditionalFormatting sqref="L13:N13">
    <cfRule type="expression" dxfId="26" priority="6" stopIfTrue="1">
      <formula>AND(NOT(ISBLANK($C13)),ISBLANK(L13))</formula>
    </cfRule>
  </conditionalFormatting>
  <conditionalFormatting sqref="B13">
    <cfRule type="expression" dxfId="25" priority="7" stopIfTrue="1">
      <formula>AND(NOT(ISBLANK(C13)),ISBLANK(B13))</formula>
    </cfRule>
  </conditionalFormatting>
  <conditionalFormatting sqref="A13">
    <cfRule type="expression" dxfId="24" priority="8" stopIfTrue="1">
      <formula>AND(NOT(ISBLANK(C13)),ISBLANK(A13))</formula>
    </cfRule>
  </conditionalFormatting>
  <conditionalFormatting sqref="E13">
    <cfRule type="expression" dxfId="23" priority="2" stopIfTrue="1">
      <formula>AND(NOT(ISBLANK(C13)),ISBLANK(E13),B13="S")</formula>
    </cfRule>
  </conditionalFormatting>
  <conditionalFormatting sqref="D13">
    <cfRule type="expression" dxfId="22" priority="1" stopIfTrue="1">
      <formula>AND(NOT(ISBLANK(B13)),ISBLANK(D13),A13="S")</formula>
    </cfRule>
  </conditionalFormatting>
  <conditionalFormatting sqref="M20">
    <cfRule type="expression" dxfId="21" priority="24" stopIfTrue="1">
      <formula>AND(NOT(ISBLANK(#REF!)),ISBLANK(M20))</formula>
    </cfRule>
  </conditionalFormatting>
  <dataValidations count="3">
    <dataValidation type="date" allowBlank="1" showInputMessage="1" showErrorMessage="1" sqref="C5 E5" xr:uid="{30CF3EE2-A689-4F34-8EA0-57E69AE4C284}">
      <formula1>NOW()-120</formula1>
      <formula2>NOW()</formula2>
    </dataValidation>
    <dataValidation type="list" allowBlank="1" showInputMessage="1" showErrorMessage="1" sqref="B1:E1" xr:uid="{04993379-4B63-4C7D-B8C4-FF81597E1C1C}">
      <formula1>"BARCLAYCARD,CORPORATE CARD"</formula1>
    </dataValidation>
    <dataValidation type="list" allowBlank="1" showInputMessage="1" showErrorMessage="1" sqref="B12:B25" xr:uid="{2A07F245-B350-46B1-8A81-E396E1814569}">
      <formula1>$B$29:$B$32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355" t="s">
        <v>42</v>
      </c>
      <c r="C1" s="356"/>
      <c r="D1" s="356"/>
      <c r="E1" s="357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355" t="s">
        <v>43</v>
      </c>
      <c r="C3" s="356"/>
      <c r="D3" s="356"/>
      <c r="E3" s="357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44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347" t="s">
        <v>11</v>
      </c>
      <c r="H8" s="348"/>
      <c r="I8" s="348"/>
      <c r="J8" s="348"/>
      <c r="K8" s="348"/>
      <c r="L8" s="349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45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350"/>
      <c r="H9" s="351"/>
      <c r="I9" s="351"/>
      <c r="J9" s="351"/>
      <c r="K9" s="351"/>
      <c r="L9" s="352"/>
      <c r="M9" s="22" t="s">
        <v>46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47</v>
      </c>
      <c r="H10" s="26" t="s">
        <v>48</v>
      </c>
      <c r="I10" s="26" t="s">
        <v>49</v>
      </c>
      <c r="J10" s="26" t="s">
        <v>50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51</v>
      </c>
      <c r="B12" s="30" t="s">
        <v>31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39</v>
      </c>
      <c r="M12" s="45" t="s">
        <v>52</v>
      </c>
      <c r="N12" s="45" t="s">
        <v>53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51</v>
      </c>
      <c r="B13" s="30" t="s">
        <v>39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39</v>
      </c>
      <c r="M13" s="45" t="s">
        <v>54</v>
      </c>
      <c r="N13" s="45" t="s">
        <v>53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55</v>
      </c>
      <c r="B14" s="30" t="s">
        <v>31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39</v>
      </c>
      <c r="M14" s="45" t="s">
        <v>56</v>
      </c>
      <c r="N14" s="45" t="s">
        <v>32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57</v>
      </c>
      <c r="B15" s="30" t="s">
        <v>39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39</v>
      </c>
      <c r="M15" s="45" t="s">
        <v>58</v>
      </c>
      <c r="N15" s="45" t="s">
        <v>59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60</v>
      </c>
      <c r="B16" s="30" t="s">
        <v>31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39</v>
      </c>
      <c r="M16" s="45" t="s">
        <v>61</v>
      </c>
      <c r="N16" s="45" t="s">
        <v>62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63</v>
      </c>
      <c r="B17" s="30" t="s">
        <v>39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39</v>
      </c>
      <c r="M17" s="45" t="s">
        <v>64</v>
      </c>
      <c r="N17" s="45" t="s">
        <v>65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66</v>
      </c>
      <c r="B18" s="30" t="s">
        <v>31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39</v>
      </c>
      <c r="M18" s="45" t="s">
        <v>67</v>
      </c>
      <c r="N18" s="45" t="s">
        <v>68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69</v>
      </c>
      <c r="B19" s="30" t="s">
        <v>33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39</v>
      </c>
      <c r="M19" s="45" t="s">
        <v>70</v>
      </c>
      <c r="N19" s="45" t="s">
        <v>32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71</v>
      </c>
      <c r="B20" s="30" t="s">
        <v>33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39</v>
      </c>
      <c r="M20" s="45" t="s">
        <v>72</v>
      </c>
      <c r="N20" s="45" t="s">
        <v>73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71</v>
      </c>
      <c r="B21" s="30" t="s">
        <v>33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39</v>
      </c>
      <c r="M21" s="45" t="s">
        <v>72</v>
      </c>
      <c r="N21" s="45" t="s">
        <v>73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74</v>
      </c>
      <c r="B22" s="30" t="s">
        <v>39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39</v>
      </c>
      <c r="M22" s="45" t="s">
        <v>75</v>
      </c>
      <c r="N22" s="45" t="s">
        <v>76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39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39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39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39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39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39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39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39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39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353" t="s">
        <v>34</v>
      </c>
      <c r="B32" s="354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347" t="s">
        <v>35</v>
      </c>
      <c r="C34" s="349"/>
    </row>
    <row r="35" spans="2:3" x14ac:dyDescent="0.2">
      <c r="B35" s="41" t="s">
        <v>36</v>
      </c>
      <c r="C35" s="42" t="s">
        <v>37</v>
      </c>
    </row>
    <row r="36" spans="2:3" x14ac:dyDescent="0.2">
      <c r="B36" s="41" t="s">
        <v>31</v>
      </c>
      <c r="C36" s="42" t="s">
        <v>38</v>
      </c>
    </row>
    <row r="37" spans="2:3" x14ac:dyDescent="0.2">
      <c r="B37" s="41" t="s">
        <v>39</v>
      </c>
      <c r="C37" s="42" t="s">
        <v>40</v>
      </c>
    </row>
    <row r="38" spans="2:3" x14ac:dyDescent="0.2">
      <c r="B38" s="43" t="s">
        <v>33</v>
      </c>
      <c r="C38" s="44" t="s">
        <v>41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20" priority="2" stopIfTrue="1">
      <formula>SUM($P12:$T12)&gt;0</formula>
    </cfRule>
  </conditionalFormatting>
  <conditionalFormatting sqref="E5 C12:C31 C5 B1:E1 B3:E3">
    <cfRule type="expression" dxfId="19" priority="3" stopIfTrue="1">
      <formula>ISBLANK(B1)</formula>
    </cfRule>
  </conditionalFormatting>
  <conditionalFormatting sqref="M12:N31">
    <cfRule type="expression" dxfId="18" priority="4" stopIfTrue="1">
      <formula>AND(NOT(ISBLANK($C12)),ISBLANK(M12))</formula>
    </cfRule>
  </conditionalFormatting>
  <conditionalFormatting sqref="B12:B31">
    <cfRule type="expression" dxfId="17" priority="5" stopIfTrue="1">
      <formula>AND(NOT(ISBLANK(C12)),ISBLANK(B12))</formula>
    </cfRule>
  </conditionalFormatting>
  <conditionalFormatting sqref="A12:A31">
    <cfRule type="expression" dxfId="16" priority="6" stopIfTrue="1">
      <formula>AND(NOT(ISBLANK(C12)),ISBLANK(A12))</formula>
    </cfRule>
  </conditionalFormatting>
  <conditionalFormatting sqref="G12:G31">
    <cfRule type="expression" dxfId="15" priority="7" stopIfTrue="1">
      <formula>AND(ISBLANK(G12),NOT(ISBLANK(C12)))</formula>
    </cfRule>
  </conditionalFormatting>
  <conditionalFormatting sqref="H12:I31">
    <cfRule type="expression" dxfId="14" priority="8" stopIfTrue="1">
      <formula>AND(ISBLANK(H12),NOT(ISBLANK($C12)))</formula>
    </cfRule>
  </conditionalFormatting>
  <conditionalFormatting sqref="J12:J31">
    <cfRule type="expression" dxfId="13" priority="9" stopIfTrue="1">
      <formula>AND(ISBLANK(J12),NOT(ISBLANK(C12)))</formula>
    </cfRule>
  </conditionalFormatting>
  <conditionalFormatting sqref="E12:E31">
    <cfRule type="expression" dxfId="12" priority="10" stopIfTrue="1">
      <formula>AND(NOT(ISBLANK(C12)),ISBLANK(E12),B12="S")</formula>
    </cfRule>
  </conditionalFormatting>
  <dataValidations count="5">
    <dataValidation type="list" allowBlank="1" showInputMessage="1" showErrorMessage="1" sqref="B1:E1" xr:uid="{00000000-0002-0000-0C00-000000000000}">
      <formula1>"BARCLAYCARD,CORPORATE CARD"</formula1>
    </dataValidation>
    <dataValidation type="date" allowBlank="1" showInputMessage="1" showErrorMessage="1" sqref="E5" xr:uid="{00000000-0002-0000-0C00-000001000000}">
      <formula1>C5+1</formula1>
      <formula2>NOW()</formula2>
    </dataValidation>
    <dataValidation type="date" allowBlank="1" showInputMessage="1" showErrorMessage="1" sqref="C5" xr:uid="{00000000-0002-0000-0C00-000002000000}">
      <formula1>NOW()-120</formula1>
      <formula2>NOW()</formula2>
    </dataValidation>
    <dataValidation type="custom" allowBlank="1" showInputMessage="1" showErrorMessage="1" sqref="G12:J31" xr:uid="{00000000-0002-0000-0C00-000003000000}">
      <formula1>P12=TRUE</formula1>
    </dataValidation>
    <dataValidation type="list" allowBlank="1" showInputMessage="1" showErrorMessage="1" sqref="B12:B31" xr:uid="{00000000-0002-0000-0C00-000004000000}">
      <formula1>$B$35:$B$38</formula1>
    </dataValidation>
  </dataValidation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workbookViewId="0">
      <selection activeCell="I39" sqref="C31:I39"/>
    </sheetView>
  </sheetViews>
  <sheetFormatPr defaultRowHeight="12.75" x14ac:dyDescent="0.2"/>
  <sheetData>
    <row r="1" spans="1:8" x14ac:dyDescent="0.2">
      <c r="A1" s="58" t="s">
        <v>6</v>
      </c>
      <c r="B1" s="17" t="s">
        <v>7</v>
      </c>
      <c r="C1" s="17" t="s">
        <v>8</v>
      </c>
      <c r="D1" s="17" t="s">
        <v>7</v>
      </c>
      <c r="E1" s="17" t="s">
        <v>9</v>
      </c>
      <c r="F1" s="17" t="s">
        <v>10</v>
      </c>
      <c r="G1" s="54" t="s">
        <v>77</v>
      </c>
      <c r="H1" s="55" t="s">
        <v>78</v>
      </c>
    </row>
    <row r="2" spans="1:8" x14ac:dyDescent="0.2">
      <c r="A2" s="50" t="s">
        <v>79</v>
      </c>
      <c r="B2" s="30" t="s">
        <v>31</v>
      </c>
      <c r="C2" s="31">
        <v>104.2</v>
      </c>
      <c r="D2" s="31">
        <v>0</v>
      </c>
      <c r="E2" s="31"/>
      <c r="F2" s="31">
        <f t="shared" ref="F2:F13" si="0">C2-D2</f>
        <v>104.2</v>
      </c>
      <c r="G2" s="53">
        <v>110</v>
      </c>
      <c r="H2" s="49">
        <v>8052</v>
      </c>
    </row>
    <row r="3" spans="1:8" x14ac:dyDescent="0.2">
      <c r="A3" s="50" t="s">
        <v>80</v>
      </c>
      <c r="B3" s="30" t="s">
        <v>31</v>
      </c>
      <c r="C3" s="31">
        <v>16.399999999999999</v>
      </c>
      <c r="D3" s="31">
        <v>0</v>
      </c>
      <c r="E3" s="31"/>
      <c r="F3" s="31">
        <f t="shared" si="0"/>
        <v>16.399999999999999</v>
      </c>
      <c r="G3" s="53">
        <v>110</v>
      </c>
      <c r="H3" s="49">
        <v>8052</v>
      </c>
    </row>
    <row r="4" spans="1:8" x14ac:dyDescent="0.2">
      <c r="A4" s="50" t="s">
        <v>81</v>
      </c>
      <c r="B4" s="30" t="s">
        <v>82</v>
      </c>
      <c r="C4" s="31">
        <v>194.16</v>
      </c>
      <c r="D4" s="31">
        <v>0</v>
      </c>
      <c r="E4" s="31"/>
      <c r="F4" s="31">
        <f t="shared" si="0"/>
        <v>194.16</v>
      </c>
      <c r="G4" s="53">
        <v>115</v>
      </c>
      <c r="H4" s="49">
        <v>4014</v>
      </c>
    </row>
    <row r="5" spans="1:8" x14ac:dyDescent="0.2">
      <c r="A5" s="50" t="s">
        <v>83</v>
      </c>
      <c r="B5" s="30" t="s">
        <v>39</v>
      </c>
      <c r="C5" s="57">
        <v>11.95</v>
      </c>
      <c r="D5" s="31">
        <f t="shared" ref="D5:D11" si="1">IF(B5="S",IF(ISBLANK(E5),ROUND(C5*0.2/1.2,2),E5),"")</f>
        <v>1.99</v>
      </c>
      <c r="E5" s="31"/>
      <c r="F5" s="31">
        <f t="shared" si="0"/>
        <v>9.9599999999999991</v>
      </c>
      <c r="G5" s="53">
        <v>110</v>
      </c>
      <c r="H5" s="49">
        <v>4400</v>
      </c>
    </row>
    <row r="6" spans="1:8" x14ac:dyDescent="0.2">
      <c r="A6" s="50" t="s">
        <v>83</v>
      </c>
      <c r="B6" s="30" t="s">
        <v>39</v>
      </c>
      <c r="C6" s="57">
        <v>12</v>
      </c>
      <c r="D6" s="31">
        <f t="shared" si="1"/>
        <v>2</v>
      </c>
      <c r="E6" s="31"/>
      <c r="F6" s="31">
        <f t="shared" si="0"/>
        <v>10</v>
      </c>
      <c r="G6" s="53">
        <v>110</v>
      </c>
      <c r="H6" s="49">
        <v>4400</v>
      </c>
    </row>
    <row r="7" spans="1:8" x14ac:dyDescent="0.2">
      <c r="A7" s="50" t="s">
        <v>80</v>
      </c>
      <c r="B7" s="30" t="s">
        <v>39</v>
      </c>
      <c r="C7" s="57">
        <v>53.97</v>
      </c>
      <c r="D7" s="31">
        <f t="shared" si="1"/>
        <v>9</v>
      </c>
      <c r="E7" s="31"/>
      <c r="F7" s="31">
        <f t="shared" si="0"/>
        <v>44.97</v>
      </c>
      <c r="G7" s="53">
        <v>110</v>
      </c>
      <c r="H7" s="49">
        <v>4400</v>
      </c>
    </row>
    <row r="8" spans="1:8" x14ac:dyDescent="0.2">
      <c r="A8" s="50" t="s">
        <v>81</v>
      </c>
      <c r="B8" s="30" t="s">
        <v>84</v>
      </c>
      <c r="C8" s="57">
        <v>144.25</v>
      </c>
      <c r="D8" s="31">
        <f t="shared" si="1"/>
        <v>24.04</v>
      </c>
      <c r="E8" s="31"/>
      <c r="F8" s="31">
        <f t="shared" si="0"/>
        <v>120.21000000000001</v>
      </c>
      <c r="G8" s="53">
        <v>115</v>
      </c>
      <c r="H8" s="49">
        <v>4014</v>
      </c>
    </row>
    <row r="9" spans="1:8" x14ac:dyDescent="0.2">
      <c r="A9" s="50" t="s">
        <v>85</v>
      </c>
      <c r="B9" s="30" t="s">
        <v>84</v>
      </c>
      <c r="C9" s="57">
        <v>59.99</v>
      </c>
      <c r="D9" s="31">
        <f t="shared" si="1"/>
        <v>10</v>
      </c>
      <c r="E9" s="31"/>
      <c r="F9" s="31">
        <f t="shared" si="0"/>
        <v>49.99</v>
      </c>
      <c r="G9" s="53">
        <v>110</v>
      </c>
      <c r="H9" s="49">
        <v>4400</v>
      </c>
    </row>
    <row r="10" spans="1:8" x14ac:dyDescent="0.2">
      <c r="A10" s="50" t="s">
        <v>86</v>
      </c>
      <c r="B10" s="30" t="s">
        <v>84</v>
      </c>
      <c r="C10" s="57">
        <v>194.4</v>
      </c>
      <c r="D10" s="31">
        <f t="shared" si="1"/>
        <v>32.4</v>
      </c>
      <c r="E10" s="31"/>
      <c r="F10" s="52">
        <f t="shared" si="0"/>
        <v>162</v>
      </c>
      <c r="G10" s="53">
        <v>110</v>
      </c>
      <c r="H10" s="49">
        <v>4400</v>
      </c>
    </row>
    <row r="11" spans="1:8" x14ac:dyDescent="0.2">
      <c r="A11" s="50" t="s">
        <v>87</v>
      </c>
      <c r="B11" s="30" t="s">
        <v>84</v>
      </c>
      <c r="C11" s="57">
        <v>3.1</v>
      </c>
      <c r="D11" s="32">
        <f t="shared" si="1"/>
        <v>0.52</v>
      </c>
      <c r="E11" s="31"/>
      <c r="F11" s="52">
        <f t="shared" si="0"/>
        <v>2.58</v>
      </c>
      <c r="G11" s="53">
        <v>115</v>
      </c>
      <c r="H11" s="49">
        <v>4014</v>
      </c>
    </row>
    <row r="12" spans="1:8" x14ac:dyDescent="0.2">
      <c r="A12" s="50" t="s">
        <v>87</v>
      </c>
      <c r="B12" s="30" t="s">
        <v>88</v>
      </c>
      <c r="C12" s="31">
        <v>13.2</v>
      </c>
      <c r="D12" s="31">
        <v>0</v>
      </c>
      <c r="E12" s="31"/>
      <c r="F12" s="52">
        <f t="shared" si="0"/>
        <v>13.2</v>
      </c>
      <c r="G12" s="53">
        <v>115</v>
      </c>
      <c r="H12" s="49">
        <v>4014</v>
      </c>
    </row>
    <row r="13" spans="1:8" x14ac:dyDescent="0.2">
      <c r="A13" s="50" t="s">
        <v>87</v>
      </c>
      <c r="B13" s="30" t="s">
        <v>88</v>
      </c>
      <c r="C13" s="31">
        <v>24.75</v>
      </c>
      <c r="D13" s="32">
        <v>0</v>
      </c>
      <c r="E13" s="51"/>
      <c r="F13" s="52">
        <f t="shared" si="0"/>
        <v>24.75</v>
      </c>
      <c r="G13" s="53">
        <v>115</v>
      </c>
      <c r="H13" s="49">
        <v>4014</v>
      </c>
    </row>
    <row r="19" spans="2:7" x14ac:dyDescent="0.2">
      <c r="D19" t="s">
        <v>89</v>
      </c>
      <c r="E19" t="s">
        <v>90</v>
      </c>
      <c r="G19" t="s">
        <v>91</v>
      </c>
    </row>
    <row r="20" spans="2:7" x14ac:dyDescent="0.2">
      <c r="C20" t="s">
        <v>92</v>
      </c>
      <c r="D20" s="56">
        <f>SUM(C5:C11)</f>
        <v>479.66000000000008</v>
      </c>
      <c r="E20" s="56">
        <f>SUM(D5:D11)</f>
        <v>79.95</v>
      </c>
      <c r="F20" s="56"/>
      <c r="G20" s="56">
        <f t="shared" ref="G20" si="2">SUM(F5:F11)</f>
        <v>399.71</v>
      </c>
    </row>
    <row r="23" spans="2:7" x14ac:dyDescent="0.2">
      <c r="B23">
        <v>110</v>
      </c>
      <c r="C23">
        <v>4400</v>
      </c>
      <c r="D23" s="56">
        <f>SUM(C5:C7)</f>
        <v>77.92</v>
      </c>
      <c r="E23" s="56">
        <f t="shared" ref="E23:G23" si="3">SUM(D5:D7)</f>
        <v>12.99</v>
      </c>
      <c r="F23" s="56"/>
      <c r="G23" s="56">
        <f t="shared" si="3"/>
        <v>64.930000000000007</v>
      </c>
    </row>
    <row r="24" spans="2:7" x14ac:dyDescent="0.2">
      <c r="B24">
        <v>110</v>
      </c>
      <c r="C24">
        <v>4400</v>
      </c>
      <c r="D24" s="56">
        <f>SUM(C9:C10)</f>
        <v>254.39000000000001</v>
      </c>
      <c r="E24" s="56">
        <f t="shared" ref="E24:G24" si="4">SUM(D9:D10)</f>
        <v>42.4</v>
      </c>
      <c r="F24" s="56">
        <f t="shared" si="4"/>
        <v>0</v>
      </c>
      <c r="G24" s="56">
        <f t="shared" si="4"/>
        <v>211.99</v>
      </c>
    </row>
    <row r="25" spans="2:7" x14ac:dyDescent="0.2">
      <c r="B25">
        <v>115</v>
      </c>
      <c r="C25">
        <v>4014</v>
      </c>
      <c r="D25" s="56">
        <f>SUM(C8)</f>
        <v>144.25</v>
      </c>
      <c r="E25" s="56">
        <f>SUM(D8)</f>
        <v>24.04</v>
      </c>
      <c r="F25" s="56"/>
      <c r="G25" s="56">
        <f>SUM(F8)</f>
        <v>120.21000000000001</v>
      </c>
    </row>
    <row r="26" spans="2:7" x14ac:dyDescent="0.2">
      <c r="B26">
        <v>115</v>
      </c>
      <c r="C26">
        <v>4014</v>
      </c>
      <c r="D26" s="56">
        <f>SUM(C11)</f>
        <v>3.1</v>
      </c>
      <c r="E26" s="56">
        <f t="shared" ref="E26:G26" si="5">SUM(D11)</f>
        <v>0.52</v>
      </c>
      <c r="F26" s="56">
        <f t="shared" si="5"/>
        <v>0</v>
      </c>
      <c r="G26" s="56">
        <f t="shared" si="5"/>
        <v>2.58</v>
      </c>
    </row>
    <row r="31" spans="2:7" x14ac:dyDescent="0.2">
      <c r="C31" t="s">
        <v>93</v>
      </c>
    </row>
    <row r="32" spans="2:7" x14ac:dyDescent="0.2">
      <c r="B32">
        <v>110</v>
      </c>
      <c r="C32">
        <v>8052</v>
      </c>
      <c r="D32" s="56">
        <f>SUM(C2:C3)</f>
        <v>120.6</v>
      </c>
      <c r="E32" s="56">
        <f t="shared" ref="E32:G32" si="6">SUM(D2:D3)</f>
        <v>0</v>
      </c>
      <c r="F32" s="56">
        <f t="shared" si="6"/>
        <v>0</v>
      </c>
      <c r="G32" s="56">
        <f t="shared" si="6"/>
        <v>120.6</v>
      </c>
    </row>
    <row r="33" spans="2:7" x14ac:dyDescent="0.2">
      <c r="B33">
        <v>115</v>
      </c>
      <c r="C33">
        <v>4014</v>
      </c>
      <c r="D33" s="56">
        <f>SUM(C4)</f>
        <v>194.16</v>
      </c>
      <c r="E33" s="56">
        <f t="shared" ref="E33:G33" si="7">SUM(D4)</f>
        <v>0</v>
      </c>
      <c r="F33" s="56">
        <f t="shared" si="7"/>
        <v>0</v>
      </c>
      <c r="G33" s="56">
        <f t="shared" si="7"/>
        <v>194.16</v>
      </c>
    </row>
    <row r="36" spans="2:7" x14ac:dyDescent="0.2">
      <c r="C36" t="s">
        <v>94</v>
      </c>
    </row>
    <row r="37" spans="2:7" x14ac:dyDescent="0.2">
      <c r="B37">
        <v>115</v>
      </c>
      <c r="C37">
        <v>4014</v>
      </c>
      <c r="D37" s="56">
        <f>SUM(C12:C13)</f>
        <v>37.950000000000003</v>
      </c>
      <c r="E37" s="56">
        <f t="shared" ref="E37:G37" si="8">SUM(D12:D13)</f>
        <v>0</v>
      </c>
      <c r="F37" s="56">
        <f t="shared" si="8"/>
        <v>0</v>
      </c>
      <c r="G37" s="56">
        <f t="shared" si="8"/>
        <v>37.950000000000003</v>
      </c>
    </row>
  </sheetData>
  <sortState xmlns:xlrd2="http://schemas.microsoft.com/office/spreadsheetml/2017/richdata2" ref="A2:H13">
    <sortCondition ref="B2:B13"/>
  </sortState>
  <conditionalFormatting sqref="C2:C13">
    <cfRule type="expression" dxfId="11" priority="8" stopIfTrue="1">
      <formula>ISBLANK(C2)</formula>
    </cfRule>
  </conditionalFormatting>
  <conditionalFormatting sqref="B2 B6:B13">
    <cfRule type="expression" dxfId="10" priority="9" stopIfTrue="1">
      <formula>AND(NOT(ISBLANK(C2)),ISBLANK(B2))</formula>
    </cfRule>
  </conditionalFormatting>
  <conditionalFormatting sqref="A2 A7:A13">
    <cfRule type="expression" dxfId="9" priority="10" stopIfTrue="1">
      <formula>AND(NOT(ISBLANK(C2)),ISBLANK(A2))</formula>
    </cfRule>
  </conditionalFormatting>
  <conditionalFormatting sqref="E2:E12">
    <cfRule type="expression" dxfId="8" priority="11" stopIfTrue="1">
      <formula>AND(NOT(ISBLANK(C2)),ISBLANK(E2),B2="S")</formula>
    </cfRule>
  </conditionalFormatting>
  <conditionalFormatting sqref="E13">
    <cfRule type="expression" dxfId="7" priority="12" stopIfTrue="1">
      <formula>AND(NOT(ISBLANK(C14)),ISBLANK(E13),B14="S")</formula>
    </cfRule>
  </conditionalFormatting>
  <conditionalFormatting sqref="B3:B4">
    <cfRule type="expression" dxfId="6" priority="6" stopIfTrue="1">
      <formula>AND(NOT(ISBLANK(C3)),ISBLANK(B3))</formula>
    </cfRule>
  </conditionalFormatting>
  <conditionalFormatting sqref="A3:A4">
    <cfRule type="expression" dxfId="5" priority="7" stopIfTrue="1">
      <formula>AND(NOT(ISBLANK(C3)),ISBLANK(A3))</formula>
    </cfRule>
  </conditionalFormatting>
  <conditionalFormatting sqref="D2:D11">
    <cfRule type="expression" dxfId="4" priority="5" stopIfTrue="1">
      <formula>AND(NOT(ISBLANK(B2)),ISBLANK(D2),A2="S")</formula>
    </cfRule>
  </conditionalFormatting>
  <conditionalFormatting sqref="A6">
    <cfRule type="expression" dxfId="3" priority="4" stopIfTrue="1">
      <formula>AND(NOT(ISBLANK(C6)),ISBLANK(A6))</formula>
    </cfRule>
  </conditionalFormatting>
  <conditionalFormatting sqref="F2:F9">
    <cfRule type="expression" dxfId="2" priority="3" stopIfTrue="1">
      <formula>ISBLANK(F2)</formula>
    </cfRule>
  </conditionalFormatting>
  <conditionalFormatting sqref="B5">
    <cfRule type="expression" dxfId="1" priority="1" stopIfTrue="1">
      <formula>AND(NOT(ISBLANK(C5)),ISBLANK(B5))</formula>
    </cfRule>
  </conditionalFormatting>
  <conditionalFormatting sqref="A5">
    <cfRule type="expression" dxfId="0" priority="2" stopIfTrue="1">
      <formula>AND(NOT(ISBLANK(C5)),ISBLANK(A5))</formula>
    </cfRule>
  </conditionalFormatting>
  <dataValidations count="1">
    <dataValidation type="list" allowBlank="1" showInputMessage="1" showErrorMessage="1" sqref="B2:B13" xr:uid="{00000000-0002-0000-0D00-000000000000}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Car Parking </vt:lpstr>
      <vt:lpstr>Family Support</vt:lpstr>
      <vt:lpstr>Greenspace</vt:lpstr>
      <vt:lpstr>Greenspace1</vt:lpstr>
      <vt:lpstr>JWS</vt:lpstr>
      <vt:lpstr>JWS1</vt:lpstr>
      <vt:lpstr>Marketing</vt:lpstr>
      <vt:lpstr>Theatre</vt:lpstr>
      <vt:lpstr>Theatre-1</vt:lpstr>
      <vt:lpstr>Theater 2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Patricia Corry</cp:lastModifiedBy>
  <cp:revision/>
  <dcterms:created xsi:type="dcterms:W3CDTF">2011-07-25T12:59:48Z</dcterms:created>
  <dcterms:modified xsi:type="dcterms:W3CDTF">2022-01-25T10:15:22Z</dcterms:modified>
  <cp:category/>
  <cp:contentStatus/>
</cp:coreProperties>
</file>