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mith\Documents\"/>
    </mc:Choice>
  </mc:AlternateContent>
  <bookViews>
    <workbookView xWindow="-105" yWindow="-105" windowWidth="23250" windowHeight="12570"/>
  </bookViews>
  <sheets>
    <sheet name="Family Support" sheetId="5" r:id="rId1"/>
    <sheet name="Greenspace" sheetId="11" r:id="rId2"/>
    <sheet name="Greenspace-1" sheetId="27" r:id="rId3"/>
    <sheet name="Museum" sheetId="6" r:id="rId4"/>
    <sheet name="Marketing" sheetId="7" r:id="rId5"/>
    <sheet name="Theatre" sheetId="18" r:id="rId6"/>
    <sheet name="Theatre-1" sheetId="25" r:id="rId7"/>
    <sheet name="Theatre-2" sheetId="26" r:id="rId8"/>
    <sheet name="Housing" sheetId="17" r:id="rId9"/>
    <sheet name="Car Parking" sheetId="24" r:id="rId10"/>
    <sheet name="JWS" sheetId="20" r:id="rId11"/>
    <sheet name="Investment  &amp; Dev" sheetId="28" r:id="rId12"/>
    <sheet name="JWS1" sheetId="23" r:id="rId13"/>
    <sheet name="Example" sheetId="3" state="hidden" r:id="rId14"/>
    <sheet name="Sheet1" sheetId="4" state="hidden" r:id="rId15"/>
  </sheets>
  <externalReferences>
    <externalReference r:id="rId16"/>
    <externalReference r:id="rId17"/>
    <externalReference r:id="rId1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26" l="1"/>
  <c r="F12" i="26"/>
  <c r="D12" i="26"/>
  <c r="F16" i="28" l="1"/>
  <c r="D16" i="28"/>
  <c r="C16" i="28"/>
  <c r="S15" i="28"/>
  <c r="R15" i="28"/>
  <c r="Q15" i="28"/>
  <c r="P15" i="28"/>
  <c r="S13" i="28"/>
  <c r="R13" i="28"/>
  <c r="Q13" i="28"/>
  <c r="P13" i="28"/>
  <c r="S12" i="28"/>
  <c r="R12" i="28"/>
  <c r="Q12" i="28"/>
  <c r="P12" i="28"/>
  <c r="D29" i="27" l="1"/>
  <c r="C29" i="27"/>
  <c r="F29" i="27" s="1"/>
  <c r="S28" i="27"/>
  <c r="R28" i="27"/>
  <c r="Q28" i="27"/>
  <c r="P28" i="27"/>
  <c r="D28" i="27"/>
  <c r="S23" i="27"/>
  <c r="R23" i="27"/>
  <c r="Q23" i="27"/>
  <c r="P23" i="27"/>
  <c r="S13" i="27"/>
  <c r="R13" i="27"/>
  <c r="Q13" i="27"/>
  <c r="P13" i="27"/>
  <c r="F13" i="27"/>
  <c r="S12" i="27"/>
  <c r="R12" i="27"/>
  <c r="Q12" i="27"/>
  <c r="P12" i="27"/>
  <c r="F12" i="27"/>
  <c r="C54" i="23" l="1"/>
  <c r="F51" i="23"/>
  <c r="F50" i="23"/>
  <c r="F49" i="23"/>
  <c r="F48" i="23"/>
  <c r="F47" i="23"/>
  <c r="F46" i="23"/>
  <c r="D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D31" i="23"/>
  <c r="F30" i="23"/>
  <c r="F29" i="23"/>
  <c r="F28" i="23"/>
  <c r="D28" i="23"/>
  <c r="F27" i="23"/>
  <c r="F26" i="23"/>
  <c r="F25" i="23"/>
  <c r="F24" i="23"/>
  <c r="F23" i="23"/>
  <c r="F21" i="23"/>
  <c r="F20" i="23"/>
  <c r="F19" i="23"/>
  <c r="D19" i="23"/>
  <c r="F18" i="23"/>
  <c r="D18" i="23"/>
  <c r="F17" i="23"/>
  <c r="D17" i="23"/>
  <c r="F16" i="23"/>
  <c r="D16" i="23"/>
  <c r="F15" i="23"/>
  <c r="D15" i="23"/>
  <c r="F14" i="23"/>
  <c r="F54" i="23" s="1"/>
  <c r="D14" i="23"/>
  <c r="D54" i="23" s="1"/>
  <c r="N17" i="20" l="1"/>
  <c r="M17" i="20"/>
  <c r="L17" i="20"/>
  <c r="K17" i="20"/>
  <c r="F17" i="20"/>
  <c r="E17" i="20"/>
  <c r="D17" i="20"/>
  <c r="C17" i="20"/>
  <c r="F30" i="11" l="1"/>
  <c r="D30" i="11"/>
  <c r="C30" i="11"/>
  <c r="S29" i="11"/>
  <c r="R29" i="11"/>
  <c r="Q29" i="11"/>
  <c r="P29" i="11"/>
  <c r="S24" i="11"/>
  <c r="R24" i="11"/>
  <c r="Q24" i="11"/>
  <c r="P24" i="11"/>
  <c r="F17" i="11"/>
  <c r="D17" i="11"/>
  <c r="F16" i="11"/>
  <c r="D16" i="11"/>
  <c r="F15" i="11"/>
  <c r="D15" i="11"/>
  <c r="S14" i="11"/>
  <c r="R14" i="11"/>
  <c r="Q14" i="11"/>
  <c r="P14" i="11"/>
  <c r="F14" i="11"/>
  <c r="F13" i="11"/>
  <c r="S12" i="11"/>
  <c r="R12" i="11"/>
  <c r="Q12" i="11"/>
  <c r="P12" i="11"/>
  <c r="F12" i="11"/>
  <c r="D12" i="11"/>
  <c r="D36" i="26" l="1"/>
  <c r="C36" i="26"/>
  <c r="F27" i="26"/>
  <c r="F26" i="26"/>
  <c r="F25" i="26"/>
  <c r="F24" i="26"/>
  <c r="F23" i="26"/>
  <c r="F22" i="26"/>
  <c r="F21" i="26"/>
  <c r="F20" i="26"/>
  <c r="F19" i="26"/>
  <c r="F18" i="26"/>
  <c r="F17" i="26"/>
  <c r="S16" i="26"/>
  <c r="R16" i="26"/>
  <c r="Q16" i="26"/>
  <c r="P16" i="26"/>
  <c r="F16" i="26"/>
  <c r="S15" i="26"/>
  <c r="R15" i="26"/>
  <c r="Q15" i="26"/>
  <c r="P15" i="26"/>
  <c r="F15" i="26"/>
  <c r="S14" i="26"/>
  <c r="R14" i="26"/>
  <c r="Q14" i="26"/>
  <c r="P14" i="26"/>
  <c r="F14" i="26"/>
  <c r="F36" i="26"/>
  <c r="F32" i="25" l="1"/>
  <c r="D32" i="25"/>
  <c r="C32" i="25"/>
  <c r="R31" i="25"/>
  <c r="Q31" i="25"/>
  <c r="P31" i="25"/>
  <c r="O31" i="25"/>
  <c r="R23" i="25"/>
  <c r="Q23" i="25"/>
  <c r="P23" i="25"/>
  <c r="O23" i="25"/>
  <c r="P18" i="25"/>
  <c r="O18" i="25"/>
  <c r="R17" i="25"/>
  <c r="Q17" i="25"/>
  <c r="P17" i="25"/>
  <c r="O17" i="25"/>
  <c r="R16" i="25"/>
  <c r="Q16" i="25"/>
  <c r="P16" i="25"/>
  <c r="O16" i="25"/>
  <c r="R15" i="25"/>
  <c r="Q15" i="25"/>
  <c r="P15" i="25"/>
  <c r="O15" i="25"/>
  <c r="R14" i="25"/>
  <c r="Q14" i="25"/>
  <c r="P14" i="25"/>
  <c r="O14" i="25"/>
  <c r="R13" i="25"/>
  <c r="Q13" i="25"/>
  <c r="P13" i="25"/>
  <c r="O13" i="25"/>
  <c r="P12" i="25"/>
  <c r="O12" i="25"/>
  <c r="F33" i="7" l="1"/>
  <c r="C33" i="7"/>
  <c r="R32" i="7"/>
  <c r="Q32" i="7"/>
  <c r="P32" i="7"/>
  <c r="D32" i="7"/>
  <c r="R31" i="7"/>
  <c r="Q31" i="7"/>
  <c r="P31" i="7"/>
  <c r="D31" i="7"/>
  <c r="R30" i="7"/>
  <c r="Q30" i="7"/>
  <c r="P30" i="7"/>
  <c r="D30" i="7"/>
  <c r="R29" i="7"/>
  <c r="Q29" i="7"/>
  <c r="P29" i="7"/>
  <c r="D29" i="7"/>
  <c r="R28" i="7"/>
  <c r="Q28" i="7"/>
  <c r="P28" i="7"/>
  <c r="D28" i="7"/>
  <c r="R27" i="7"/>
  <c r="Q27" i="7"/>
  <c r="P27" i="7"/>
  <c r="D27" i="7"/>
  <c r="R26" i="7"/>
  <c r="Q26" i="7"/>
  <c r="P26" i="7"/>
  <c r="D26" i="7"/>
  <c r="R25" i="7"/>
  <c r="Q25" i="7"/>
  <c r="P25" i="7"/>
  <c r="D25" i="7"/>
  <c r="R24" i="7"/>
  <c r="Q24" i="7"/>
  <c r="P24" i="7"/>
  <c r="D24" i="7"/>
  <c r="R23" i="7"/>
  <c r="Q23" i="7"/>
  <c r="P23" i="7"/>
  <c r="D23" i="7"/>
  <c r="R22" i="7"/>
  <c r="Q22" i="7"/>
  <c r="P22" i="7"/>
  <c r="D22" i="7"/>
  <c r="R21" i="7"/>
  <c r="Q21" i="7"/>
  <c r="P21" i="7"/>
  <c r="D21" i="7"/>
  <c r="R20" i="7"/>
  <c r="Q20" i="7"/>
  <c r="P20" i="7"/>
  <c r="D20" i="7"/>
  <c r="R19" i="7"/>
  <c r="Q19" i="7"/>
  <c r="P19" i="7"/>
  <c r="D19" i="7"/>
  <c r="R18" i="7"/>
  <c r="Q18" i="7"/>
  <c r="P18" i="7"/>
  <c r="D18" i="7"/>
  <c r="R17" i="7"/>
  <c r="Q17" i="7"/>
  <c r="P17" i="7"/>
  <c r="D17" i="7"/>
  <c r="D33" i="7" s="1"/>
  <c r="R16" i="7"/>
  <c r="Q16" i="7"/>
  <c r="P16" i="7"/>
  <c r="R15" i="7"/>
  <c r="Q15" i="7"/>
  <c r="P15" i="7"/>
  <c r="R14" i="7"/>
  <c r="Q14" i="7"/>
  <c r="P14" i="7"/>
  <c r="R13" i="7"/>
  <c r="Q13" i="7"/>
  <c r="P13" i="7"/>
  <c r="R12" i="7"/>
  <c r="Q12" i="7"/>
  <c r="P12" i="7"/>
  <c r="F32" i="24" l="1"/>
  <c r="C32" i="24"/>
  <c r="S31" i="24"/>
  <c r="R31" i="24"/>
  <c r="Q31" i="24"/>
  <c r="P31" i="24"/>
  <c r="D31" i="24"/>
  <c r="S30" i="24"/>
  <c r="R30" i="24"/>
  <c r="Q30" i="24"/>
  <c r="P30" i="24"/>
  <c r="D30" i="24"/>
  <c r="S29" i="24"/>
  <c r="R29" i="24"/>
  <c r="Q29" i="24"/>
  <c r="P29" i="24"/>
  <c r="D29" i="24"/>
  <c r="S28" i="24"/>
  <c r="R28" i="24"/>
  <c r="Q28" i="24"/>
  <c r="P28" i="24"/>
  <c r="D28" i="24"/>
  <c r="S27" i="24"/>
  <c r="R27" i="24"/>
  <c r="Q27" i="24"/>
  <c r="P27" i="24"/>
  <c r="D27" i="24"/>
  <c r="S26" i="24"/>
  <c r="R26" i="24"/>
  <c r="Q26" i="24"/>
  <c r="P26" i="24"/>
  <c r="D26" i="24"/>
  <c r="S25" i="24"/>
  <c r="R25" i="24"/>
  <c r="Q25" i="24"/>
  <c r="P25" i="24"/>
  <c r="D25" i="24"/>
  <c r="S24" i="24"/>
  <c r="R24" i="24"/>
  <c r="Q24" i="24"/>
  <c r="P24" i="24"/>
  <c r="D24" i="24"/>
  <c r="S23" i="24"/>
  <c r="R23" i="24"/>
  <c r="Q23" i="24"/>
  <c r="P23" i="24"/>
  <c r="D23" i="24"/>
  <c r="S22" i="24"/>
  <c r="R22" i="24"/>
  <c r="Q22" i="24"/>
  <c r="P22" i="24"/>
  <c r="D22" i="24"/>
  <c r="S21" i="24"/>
  <c r="R21" i="24"/>
  <c r="Q21" i="24"/>
  <c r="P21" i="24"/>
  <c r="D21" i="24"/>
  <c r="S20" i="24"/>
  <c r="R20" i="24"/>
  <c r="Q20" i="24"/>
  <c r="P20" i="24"/>
  <c r="D20" i="24"/>
  <c r="S19" i="24"/>
  <c r="R19" i="24"/>
  <c r="Q19" i="24"/>
  <c r="P19" i="24"/>
  <c r="D19" i="24"/>
  <c r="S18" i="24"/>
  <c r="R18" i="24"/>
  <c r="Q18" i="24"/>
  <c r="P18" i="24"/>
  <c r="D18" i="24"/>
  <c r="S17" i="24"/>
  <c r="R17" i="24"/>
  <c r="Q17" i="24"/>
  <c r="P17" i="24"/>
  <c r="D17" i="24"/>
  <c r="S16" i="24"/>
  <c r="R16" i="24"/>
  <c r="Q16" i="24"/>
  <c r="P16" i="24"/>
  <c r="D16" i="24"/>
  <c r="S15" i="24"/>
  <c r="R15" i="24"/>
  <c r="Q15" i="24"/>
  <c r="P15" i="24"/>
  <c r="S14" i="24"/>
  <c r="R14" i="24"/>
  <c r="Q14" i="24"/>
  <c r="P14" i="24"/>
  <c r="S13" i="24"/>
  <c r="R13" i="24"/>
  <c r="Q13" i="24"/>
  <c r="P13" i="24"/>
  <c r="S12" i="24"/>
  <c r="R12" i="24"/>
  <c r="Q12" i="24"/>
  <c r="P12" i="24"/>
  <c r="F34" i="6" l="1"/>
  <c r="D34" i="6"/>
  <c r="C34" i="6"/>
  <c r="S33" i="6"/>
  <c r="R33" i="6"/>
  <c r="Q33" i="6"/>
  <c r="P33" i="6"/>
  <c r="S32" i="6"/>
  <c r="R32" i="6"/>
  <c r="Q32" i="6"/>
  <c r="P32" i="6"/>
  <c r="S31" i="6"/>
  <c r="R31" i="6"/>
  <c r="Q31" i="6"/>
  <c r="P31" i="6"/>
  <c r="S30" i="6"/>
  <c r="R30" i="6"/>
  <c r="Q30" i="6"/>
  <c r="P30" i="6"/>
  <c r="S29" i="6"/>
  <c r="R29" i="6"/>
  <c r="Q29" i="6"/>
  <c r="P29" i="6"/>
  <c r="S28" i="6"/>
  <c r="R28" i="6"/>
  <c r="Q28" i="6"/>
  <c r="P28" i="6"/>
  <c r="S27" i="6"/>
  <c r="R27" i="6"/>
  <c r="Q27" i="6"/>
  <c r="P27" i="6"/>
  <c r="S26" i="6"/>
  <c r="R26" i="6"/>
  <c r="Q26" i="6"/>
  <c r="P26" i="6"/>
  <c r="S12" i="6"/>
  <c r="R12" i="6"/>
  <c r="Q12" i="6"/>
  <c r="P12" i="6"/>
  <c r="F43" i="18" l="1"/>
  <c r="D43" i="18"/>
  <c r="C43" i="18"/>
  <c r="R42" i="18"/>
  <c r="Q42" i="18"/>
  <c r="P42" i="18"/>
  <c r="O42" i="18"/>
  <c r="P41" i="18"/>
  <c r="O41" i="18"/>
  <c r="P40" i="18"/>
  <c r="O40" i="18"/>
  <c r="P39" i="18"/>
  <c r="O39" i="18"/>
  <c r="P38" i="18"/>
  <c r="O38" i="18"/>
  <c r="P37" i="18"/>
  <c r="O37" i="18"/>
  <c r="P36" i="18"/>
  <c r="O36" i="18"/>
  <c r="P35" i="18"/>
  <c r="O35" i="18"/>
  <c r="P34" i="18"/>
  <c r="O34" i="18"/>
  <c r="P33" i="18"/>
  <c r="O33" i="18"/>
  <c r="R32" i="18"/>
  <c r="Q32" i="18"/>
  <c r="P32" i="18"/>
  <c r="O32" i="18"/>
  <c r="R31" i="18"/>
  <c r="Q31" i="18"/>
  <c r="P31" i="18"/>
  <c r="O31" i="18"/>
  <c r="R30" i="18"/>
  <c r="Q30" i="18"/>
  <c r="P30" i="18"/>
  <c r="O30" i="18"/>
  <c r="R29" i="18"/>
  <c r="Q29" i="18"/>
  <c r="P29" i="18"/>
  <c r="O29" i="18"/>
  <c r="R28" i="18"/>
  <c r="Q28" i="18"/>
  <c r="P28" i="18"/>
  <c r="O28" i="18"/>
  <c r="P27" i="18"/>
  <c r="O27" i="18"/>
  <c r="R26" i="18"/>
  <c r="Q26" i="18"/>
  <c r="P26" i="18"/>
  <c r="O26" i="18"/>
  <c r="R25" i="18"/>
  <c r="Q25" i="18"/>
  <c r="P25" i="18"/>
  <c r="O25" i="18"/>
  <c r="P24" i="18"/>
  <c r="O24" i="18"/>
  <c r="Q23" i="18"/>
  <c r="P23" i="18"/>
  <c r="O23" i="18"/>
  <c r="R22" i="18"/>
  <c r="Q22" i="18"/>
  <c r="P22" i="18"/>
  <c r="O22" i="18"/>
  <c r="R21" i="18"/>
  <c r="Q21" i="18"/>
  <c r="P21" i="18"/>
  <c r="O21" i="18"/>
  <c r="R20" i="18"/>
  <c r="Q20" i="18"/>
  <c r="P20" i="18"/>
  <c r="O20" i="18"/>
  <c r="R19" i="18"/>
  <c r="Q19" i="18"/>
  <c r="P19" i="18"/>
  <c r="O19" i="18"/>
  <c r="R18" i="18"/>
  <c r="Q18" i="18"/>
  <c r="P18" i="18"/>
  <c r="O18" i="18"/>
  <c r="R16" i="18"/>
  <c r="Q16" i="18"/>
  <c r="P16" i="18"/>
  <c r="O16" i="18"/>
  <c r="R14" i="18"/>
  <c r="Q14" i="18"/>
  <c r="P14" i="18"/>
  <c r="O14" i="18"/>
  <c r="R13" i="18"/>
  <c r="Q13" i="18"/>
  <c r="P13" i="18"/>
  <c r="O13" i="18"/>
  <c r="R12" i="18"/>
  <c r="Q12" i="18"/>
  <c r="P12" i="18"/>
  <c r="O12" i="18"/>
  <c r="F14" i="17" l="1"/>
  <c r="D14" i="17"/>
  <c r="C14" i="17"/>
  <c r="S13" i="17"/>
  <c r="R13" i="17"/>
  <c r="Q13" i="17"/>
  <c r="P13" i="17"/>
  <c r="S12" i="17"/>
  <c r="R12" i="17"/>
  <c r="Q12" i="17"/>
  <c r="P12" i="17"/>
  <c r="E37" i="4" l="1"/>
  <c r="F37" i="4"/>
  <c r="D37" i="4"/>
  <c r="E33" i="4"/>
  <c r="F33" i="4"/>
  <c r="D33" i="4"/>
  <c r="E32" i="4"/>
  <c r="F32" i="4"/>
  <c r="D32" i="4"/>
  <c r="F26" i="4"/>
  <c r="D26" i="4"/>
  <c r="F24" i="4"/>
  <c r="D24" i="4"/>
  <c r="D25" i="4"/>
  <c r="D23" i="4"/>
  <c r="D20" i="4"/>
  <c r="D5" i="4"/>
  <c r="F5" i="4" s="1"/>
  <c r="F13" i="4"/>
  <c r="D11" i="4"/>
  <c r="F11" i="4" s="1"/>
  <c r="G26" i="4" s="1"/>
  <c r="F12" i="4"/>
  <c r="D10" i="4"/>
  <c r="F10" i="4" s="1"/>
  <c r="D9" i="4"/>
  <c r="F9" i="4" s="1"/>
  <c r="F4" i="4"/>
  <c r="G33" i="4" s="1"/>
  <c r="D8" i="4"/>
  <c r="F8" i="4" s="1"/>
  <c r="G25" i="4" s="1"/>
  <c r="D7" i="4"/>
  <c r="F7" i="4" s="1"/>
  <c r="F3" i="4"/>
  <c r="F2" i="4"/>
  <c r="D6" i="4"/>
  <c r="F6" i="4" s="1"/>
  <c r="G24" i="4" l="1"/>
  <c r="G32" i="4"/>
  <c r="G37" i="4"/>
  <c r="G23" i="4"/>
  <c r="E20" i="4"/>
  <c r="E23" i="4"/>
  <c r="G20" i="4"/>
  <c r="E25" i="4"/>
  <c r="E24" i="4"/>
  <c r="E26" i="4"/>
  <c r="F12" i="3" l="1"/>
  <c r="D13" i="3"/>
  <c r="F13" i="3" s="1"/>
  <c r="F14" i="3"/>
  <c r="D15" i="3"/>
  <c r="F15" i="3" s="1"/>
  <c r="F16" i="3"/>
  <c r="D17" i="3"/>
  <c r="F17" i="3" s="1"/>
  <c r="F18" i="3"/>
  <c r="F19" i="3"/>
  <c r="F20" i="3"/>
  <c r="F21" i="3"/>
  <c r="D22" i="3"/>
  <c r="F22" i="3" s="1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D32" i="3" l="1"/>
  <c r="F32" i="3"/>
  <c r="D14" i="24" l="1"/>
  <c r="D32" i="24" s="1"/>
  <c r="D15" i="24"/>
</calcChain>
</file>

<file path=xl/comments1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2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3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sharedStrings.xml><?xml version="1.0" encoding="utf-8"?>
<sst xmlns="http://schemas.openxmlformats.org/spreadsheetml/2006/main" count="1608" uniqueCount="303">
  <si>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</si>
  <si>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</si>
  <si>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</si>
  <si>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</si>
  <si>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</si>
  <si>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</si>
  <si>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</si>
  <si>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</si>
  <si>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</si>
  <si>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</si>
  <si>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</si>
  <si>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</si>
  <si>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</si>
  <si>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</si>
  <si>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</si>
  <si>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</si>
  <si>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</si>
  <si>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</si>
  <si>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</si>
  <si>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</si>
  <si>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</si>
  <si>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</si>
  <si>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</si>
  <si>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</si>
  <si>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</si>
  <si>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</si>
  <si>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</si>
  <si>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</si>
  <si>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</si>
  <si>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</si>
  <si>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T</t>
  </si>
  <si>
    <t>O</t>
  </si>
  <si>
    <t>Amazon</t>
  </si>
  <si>
    <t>Z</t>
  </si>
  <si>
    <t>Totals</t>
  </si>
  <si>
    <t>VAT indicators</t>
  </si>
  <si>
    <t>E</t>
  </si>
  <si>
    <t>Exempt</t>
  </si>
  <si>
    <t>Outside Scope</t>
  </si>
  <si>
    <t>S</t>
  </si>
  <si>
    <t>Standard Rated</t>
  </si>
  <si>
    <t>Zero Rated</t>
  </si>
  <si>
    <t>CORPORATE CARD</t>
  </si>
  <si>
    <t>Mrs Rita Hall</t>
  </si>
  <si>
    <t>Order</t>
  </si>
  <si>
    <t>No</t>
  </si>
  <si>
    <t>eg: Name, Item, event &amp; venue,</t>
  </si>
  <si>
    <t>PA</t>
  </si>
  <si>
    <t>CC</t>
  </si>
  <si>
    <t>AC</t>
  </si>
  <si>
    <t>JOB</t>
  </si>
  <si>
    <t>CF2149</t>
  </si>
  <si>
    <t>CISM Review 2011 Manual &amp; Q &amp; As</t>
  </si>
  <si>
    <t>itgovernance</t>
  </si>
  <si>
    <t>VAT only on shipping</t>
  </si>
  <si>
    <t>CF2158</t>
  </si>
  <si>
    <t>Battery for Phone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</si>
  <si>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</si>
  <si>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</si>
  <si>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</si>
  <si>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</si>
  <si>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</si>
  <si>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</si>
  <si>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</si>
  <si>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Accomodation for xyz, 3 nights</t>
  </si>
  <si>
    <t>Travelodge</t>
  </si>
  <si>
    <t>CF2156</t>
  </si>
  <si>
    <t>LPT renewal fees</t>
  </si>
  <si>
    <t>EC-Council Int. Ltd  USA</t>
  </si>
  <si>
    <t>CF2143</t>
  </si>
  <si>
    <t>New Book for xyz</t>
  </si>
  <si>
    <t>CF2167</t>
  </si>
  <si>
    <t>Xyz - Rail Fare - to abc</t>
  </si>
  <si>
    <t>South Western Trains</t>
  </si>
  <si>
    <t>CF2137</t>
  </si>
  <si>
    <t>30 sheets foam board</t>
  </si>
  <si>
    <t>The Foamboard Store</t>
  </si>
  <si>
    <t>cc</t>
  </si>
  <si>
    <t>GL</t>
  </si>
  <si>
    <t>20.07.17</t>
  </si>
  <si>
    <t>21.07.17</t>
  </si>
  <si>
    <t>26.07.17</t>
  </si>
  <si>
    <t>o</t>
  </si>
  <si>
    <t>15.07.17</t>
  </si>
  <si>
    <t>s</t>
  </si>
  <si>
    <t>29.07.17</t>
  </si>
  <si>
    <t>31.07.17</t>
  </si>
  <si>
    <t>04.08.17</t>
  </si>
  <si>
    <t>z</t>
  </si>
  <si>
    <t>gross</t>
  </si>
  <si>
    <t xml:space="preserve">vat </t>
  </si>
  <si>
    <t>net</t>
  </si>
  <si>
    <t>standard</t>
  </si>
  <si>
    <t>outside</t>
  </si>
  <si>
    <t>x=zero</t>
  </si>
  <si>
    <t>Theatre</t>
  </si>
  <si>
    <t>Equipment</t>
  </si>
  <si>
    <t>11BAR</t>
  </si>
  <si>
    <t>Wilko</t>
  </si>
  <si>
    <t>SAINSBURYS</t>
  </si>
  <si>
    <t>ARGOS</t>
  </si>
  <si>
    <t>AMAZON</t>
  </si>
  <si>
    <t>TRANSPORT</t>
  </si>
  <si>
    <t>FURNITURE</t>
  </si>
  <si>
    <t>R</t>
  </si>
  <si>
    <t>Reduced rated</t>
  </si>
  <si>
    <t xml:space="preserve"> </t>
  </si>
  <si>
    <t>Museum</t>
  </si>
  <si>
    <t>Marketing</t>
  </si>
  <si>
    <t>Theatre Marketing</t>
  </si>
  <si>
    <t>Facebook</t>
  </si>
  <si>
    <t>Advertising</t>
  </si>
  <si>
    <t>FRONT</t>
  </si>
  <si>
    <t xml:space="preserve">Monthly Spotify payment </t>
  </si>
  <si>
    <t>Spotify</t>
  </si>
  <si>
    <t xml:space="preserve">Music </t>
  </si>
  <si>
    <t>Greenspace</t>
  </si>
  <si>
    <t>Baker Ross</t>
  </si>
  <si>
    <t>EE TOP UP</t>
  </si>
  <si>
    <t>BHF</t>
  </si>
  <si>
    <t>ESOL</t>
  </si>
  <si>
    <t>Parking</t>
  </si>
  <si>
    <t>Software</t>
  </si>
  <si>
    <t>Housing</t>
  </si>
  <si>
    <t>No receipt Given for Spotify</t>
  </si>
  <si>
    <t>Misc</t>
  </si>
  <si>
    <t>Rymans</t>
  </si>
  <si>
    <t>Projects</t>
  </si>
  <si>
    <t>JWS</t>
  </si>
  <si>
    <t>greenspce</t>
  </si>
  <si>
    <t>wilkos</t>
  </si>
  <si>
    <t>00510</t>
  </si>
  <si>
    <t>Barclaycard - Procurement Card</t>
  </si>
  <si>
    <t>Amazon (1)</t>
  </si>
  <si>
    <t>Office Stationery</t>
  </si>
  <si>
    <t>Amazon (2)</t>
  </si>
  <si>
    <t>Amazon (3)</t>
  </si>
  <si>
    <t>Amazon (4)</t>
  </si>
  <si>
    <t>Subscription</t>
  </si>
  <si>
    <t>Amazon (5)</t>
  </si>
  <si>
    <t>Milk</t>
  </si>
  <si>
    <t>Sainsburys (1)</t>
  </si>
  <si>
    <t>Office Supplies</t>
  </si>
  <si>
    <t>Google</t>
  </si>
  <si>
    <t>Sainsburys (2)</t>
  </si>
  <si>
    <t>JWS boost – food waste campaign</t>
  </si>
  <si>
    <t>Training</t>
  </si>
  <si>
    <t>Sainsburys (3)</t>
  </si>
  <si>
    <t>C05</t>
  </si>
  <si>
    <t>Regulatory - Housing</t>
  </si>
  <si>
    <t>Stage 2 payment to Surrey CC for vehicle crossover</t>
  </si>
  <si>
    <t>Surrey CC</t>
  </si>
  <si>
    <t>Statutory Bodies</t>
  </si>
  <si>
    <t>Crayons for children's activitiies</t>
  </si>
  <si>
    <t>Sprits for bar stock</t>
  </si>
  <si>
    <t>Booker</t>
  </si>
  <si>
    <t>Bar Stock</t>
  </si>
  <si>
    <t>Signs to mark asbestos</t>
  </si>
  <si>
    <t>Safety Shop</t>
  </si>
  <si>
    <t>Maintenance</t>
  </si>
  <si>
    <t>HOSPI</t>
  </si>
  <si>
    <t>Pastries for networking event</t>
  </si>
  <si>
    <t>Good Taste</t>
  </si>
  <si>
    <t>Food</t>
  </si>
  <si>
    <t>AFGHAN SH</t>
  </si>
  <si>
    <t>NEW FAMILY ARRIVAL</t>
  </si>
  <si>
    <t>ATIF SUPERSTORE</t>
  </si>
  <si>
    <t>FOOD</t>
  </si>
  <si>
    <t>CREDIT</t>
  </si>
  <si>
    <t>NO R</t>
  </si>
  <si>
    <t xml:space="preserve">REFUGEE RM </t>
  </si>
  <si>
    <t>CHILDRENS AND INFANTS WEAR</t>
  </si>
  <si>
    <t>UNIFORM</t>
  </si>
  <si>
    <t>HOME STUFF</t>
  </si>
  <si>
    <t>HOME</t>
  </si>
  <si>
    <t>AFGHAN RM</t>
  </si>
  <si>
    <t>HOME FROM HOME</t>
  </si>
  <si>
    <t>ARGOS WEYBRIDGE</t>
  </si>
  <si>
    <t>WHITE BUS COMPANY</t>
  </si>
  <si>
    <t>NURSERIES, LAWN AND GARDEN SUPPLIES</t>
  </si>
  <si>
    <t>VOUCHER</t>
  </si>
  <si>
    <t>BRITISH HEART FOUNDATION</t>
  </si>
  <si>
    <t>WH SMITH</t>
  </si>
  <si>
    <t>SIM CARDS</t>
  </si>
  <si>
    <t>TESCO</t>
  </si>
  <si>
    <t>CARD FACTORY</t>
  </si>
  <si>
    <t>WELCOME CARDS</t>
  </si>
  <si>
    <t>SAME R AS LINE 32</t>
  </si>
  <si>
    <t>FIVE SIXES TAXI</t>
  </si>
  <si>
    <t>ENTERTAINER</t>
  </si>
  <si>
    <t>FAMILY MOVING</t>
  </si>
  <si>
    <t>ROBERT DYAS</t>
  </si>
  <si>
    <t>SCHOOLS AND EDUCATION</t>
  </si>
  <si>
    <t>BOOKS</t>
  </si>
  <si>
    <t>15.10.21</t>
  </si>
  <si>
    <t>Window stickers</t>
  </si>
  <si>
    <t>J &amp; A International</t>
  </si>
  <si>
    <t>equipment</t>
  </si>
  <si>
    <t>Museam</t>
  </si>
  <si>
    <t>Key box for main sq car park office</t>
  </si>
  <si>
    <t>amazon</t>
  </si>
  <si>
    <t>Tools to replinsh booms</t>
  </si>
  <si>
    <t>Screwfix</t>
  </si>
  <si>
    <t>Building</t>
  </si>
  <si>
    <t>B&amp;Q</t>
  </si>
  <si>
    <t>Car parking</t>
  </si>
  <si>
    <t>QR code generator for show promotion</t>
  </si>
  <si>
    <t>QR Code Generator.com</t>
  </si>
  <si>
    <t>Promotion of theatre shows</t>
  </si>
  <si>
    <t>PARTY</t>
  </si>
  <si>
    <t>Party consumables</t>
  </si>
  <si>
    <t>Misc.</t>
  </si>
  <si>
    <r>
      <t>Party consumables</t>
    </r>
    <r>
      <rPr>
        <sz val="12"/>
        <color rgb="FFFF0000"/>
        <rFont val="Times New Roman"/>
        <family val="1"/>
      </rPr>
      <t xml:space="preserve"> refund</t>
    </r>
  </si>
  <si>
    <t>30/9/21</t>
  </si>
  <si>
    <t xml:space="preserve">Sound Mixer for function room </t>
  </si>
  <si>
    <t>Gear4music</t>
  </si>
  <si>
    <t>14/10/21</t>
  </si>
  <si>
    <t>Piano Wheels</t>
  </si>
  <si>
    <t>Piano Accesory Shop</t>
  </si>
  <si>
    <t>19/10/21</t>
  </si>
  <si>
    <t>Glue sticks,Glitter paper,glitter spray,Sharpies</t>
  </si>
  <si>
    <t>20/10/21</t>
  </si>
  <si>
    <t>Paper bags</t>
  </si>
  <si>
    <t>Microphone headsets and patch plugs</t>
  </si>
  <si>
    <t>CPC</t>
  </si>
  <si>
    <t>23/10/21</t>
  </si>
  <si>
    <t>Screws, and driver set</t>
  </si>
  <si>
    <t>Lidl</t>
  </si>
  <si>
    <t>24/10/21</t>
  </si>
  <si>
    <t>Halloween decor</t>
  </si>
  <si>
    <t>Speaker - Bluetooth</t>
  </si>
  <si>
    <t>B&amp;M</t>
  </si>
  <si>
    <t>25/10/21</t>
  </si>
  <si>
    <t>26/10/21</t>
  </si>
  <si>
    <t>Toilet Flush</t>
  </si>
  <si>
    <t>BES</t>
  </si>
  <si>
    <t>28/10/21</t>
  </si>
  <si>
    <t>Eyelet Punch</t>
  </si>
  <si>
    <t>29/10/21</t>
  </si>
  <si>
    <t>Glue</t>
  </si>
  <si>
    <t>Combi lock and spray paint</t>
  </si>
  <si>
    <t>A3 Card</t>
  </si>
  <si>
    <t>Gems</t>
  </si>
  <si>
    <t>van repairs</t>
  </si>
  <si>
    <t>warrens garage ltd</t>
  </si>
  <si>
    <t>garage</t>
  </si>
  <si>
    <t>Enviromental</t>
  </si>
  <si>
    <t>chainsaw ppe</t>
  </si>
  <si>
    <t>Honey Brothers</t>
  </si>
  <si>
    <t>Hardware store</t>
  </si>
  <si>
    <t>chain saw and pole saw spares</t>
  </si>
  <si>
    <t>DD hire</t>
  </si>
  <si>
    <t>tool rental</t>
  </si>
  <si>
    <t>battery for wildlife camera</t>
  </si>
  <si>
    <t>misc</t>
  </si>
  <si>
    <t>Rawlplugs for Reigate bin store signs</t>
  </si>
  <si>
    <t>Retail</t>
  </si>
  <si>
    <t xml:space="preserve">battery bin holders for SEP30 </t>
  </si>
  <si>
    <t>National Plastics</t>
  </si>
  <si>
    <t>Lumber and builder</t>
  </si>
  <si>
    <t xml:space="preserve">Screws for Epsom sep39 project </t>
  </si>
  <si>
    <t>JWS-SBM</t>
  </si>
  <si>
    <t>Milk, Coffee</t>
  </si>
  <si>
    <t>Budgens</t>
  </si>
  <si>
    <t>JWS-Comms</t>
  </si>
  <si>
    <t>SEP WYW food waste campaign</t>
  </si>
  <si>
    <t>Kitchen Roll</t>
  </si>
  <si>
    <t>Online H/S Training</t>
  </si>
  <si>
    <t>HSQE LTD (4)</t>
  </si>
  <si>
    <t>HSQE LTD (3)</t>
  </si>
  <si>
    <t>HSQE LTD (2)</t>
  </si>
  <si>
    <t>HSQE LTD (1)</t>
  </si>
  <si>
    <t>Adobe Software Licence</t>
  </si>
  <si>
    <t>Adobe</t>
  </si>
  <si>
    <t>iStock Photo Licence</t>
  </si>
  <si>
    <t>iStock Photo</t>
  </si>
  <si>
    <t>SEP compost bin sale</t>
  </si>
  <si>
    <t>Twitter</t>
  </si>
  <si>
    <t>A5 Hardback Spiral Notebooks</t>
  </si>
  <si>
    <t>A4 Paper</t>
  </si>
  <si>
    <t>SEP WYW waste reduction</t>
  </si>
  <si>
    <t>Disposable Gloves</t>
  </si>
  <si>
    <t>Coffee</t>
  </si>
  <si>
    <t>Web and digital budget – Facebook and Instagram followers campaign</t>
  </si>
  <si>
    <t>13.10.21</t>
  </si>
  <si>
    <t>Environmental</t>
  </si>
  <si>
    <t>Safety boots</t>
  </si>
  <si>
    <t>H.M. Supplies</t>
  </si>
  <si>
    <t>P.P.E. and outdoor wear</t>
  </si>
  <si>
    <t>Steel toe cap wellies</t>
  </si>
  <si>
    <t>I&amp;D</t>
  </si>
  <si>
    <t>NEC3 blank template (paper copy)</t>
  </si>
  <si>
    <t>NEC Contract</t>
  </si>
  <si>
    <t>Contracts</t>
  </si>
  <si>
    <t>NEC4 contract template (e version)</t>
  </si>
  <si>
    <t>Domain name register</t>
  </si>
  <si>
    <t>IONOS</t>
  </si>
  <si>
    <t>Web</t>
  </si>
  <si>
    <t>Investment &amp; Development</t>
  </si>
  <si>
    <t xml:space="preserve">Family Support </t>
  </si>
  <si>
    <t>Theatre-2</t>
  </si>
  <si>
    <t>Theatre-1</t>
  </si>
  <si>
    <t>Greenspace 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</si>
</sst>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0"/>
    <numFmt numFmtId="165" formatCode="000"/>
    <numFmt numFmtId="166" formatCode="00000"/>
    <numFmt numFmtId="167" formatCode="[$-409]d\-mmm\-yy;@"/>
    <numFmt numFmtId="168" formatCode="dd/mm/yyyy;@"/>
    <numFmt numFmtId="169" formatCode="&quot;£&quot;#,##0.00"/>
    <numFmt numFmtId="171" formatCode="d\ mmm\ yyyy\ hh:mm"/>
  </numFmts>
  <fonts count="24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8"/>
      <name val="Helvetica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sz val="9"/>
      <name val="Arial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color rgb="FFFF0000"/>
      <name val="Arial"/>
      <family val="2"/>
    </font>
    <font>
      <sz val="12"/>
      <color rgb="FFFF0000"/>
      <name val="Times New Roman"/>
      <family val="1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9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8" fillId="0" borderId="0"/>
    <xf numFmtId="0" fontId="6" fillId="0" borderId="0"/>
    <xf numFmtId="0" fontId="9" fillId="0" borderId="0" applyNumberFormat="0" applyFill="0" applyBorder="0" applyProtection="0">
      <alignment vertical="top" wrapText="1"/>
    </xf>
  </cellStyleXfs>
  <cellXfs count="330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center"/>
    </xf>
    <xf numFmtId="1" fontId="6" fillId="0" borderId="2" xfId="0" applyNumberFormat="1" applyFont="1" applyFill="1" applyBorder="1" applyProtection="1"/>
    <xf numFmtId="1" fontId="1" fillId="0" borderId="19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4" fontId="0" fillId="0" borderId="2" xfId="0" applyNumberFormat="1" applyFill="1" applyBorder="1" applyAlignment="1" applyProtection="1">
      <protection locked="0"/>
    </xf>
    <xf numFmtId="0" fontId="4" fillId="0" borderId="22" xfId="0" applyFont="1" applyFill="1" applyBorder="1" applyAlignment="1" applyProtection="1">
      <alignment horizontal="center"/>
    </xf>
    <xf numFmtId="4" fontId="6" fillId="0" borderId="25" xfId="0" applyNumberFormat="1" applyFont="1" applyFill="1" applyBorder="1" applyProtection="1"/>
    <xf numFmtId="4" fontId="1" fillId="0" borderId="34" xfId="0" applyNumberFormat="1" applyFont="1" applyFill="1" applyBorder="1" applyProtection="1"/>
    <xf numFmtId="164" fontId="2" fillId="0" borderId="26" xfId="1" applyNumberFormat="1" applyFont="1" applyFill="1" applyBorder="1" applyAlignment="1" applyProtection="1">
      <alignment horizontal="center"/>
    </xf>
    <xf numFmtId="0" fontId="0" fillId="0" borderId="30" xfId="0" applyFill="1" applyBorder="1" applyProtection="1"/>
    <xf numFmtId="1" fontId="6" fillId="0" borderId="17" xfId="0" applyNumberFormat="1" applyFont="1" applyFill="1" applyBorder="1" applyProtection="1"/>
    <xf numFmtId="1" fontId="6" fillId="0" borderId="35" xfId="0" applyNumberFormat="1" applyFont="1" applyFill="1" applyBorder="1" applyProtection="1"/>
    <xf numFmtId="1" fontId="1" fillId="0" borderId="36" xfId="0" applyNumberFormat="1" applyFont="1" applyFill="1" applyBorder="1" applyProtection="1"/>
    <xf numFmtId="1" fontId="1" fillId="0" borderId="37" xfId="0" applyNumberFormat="1" applyFont="1" applyFill="1" applyBorder="1" applyProtection="1"/>
    <xf numFmtId="164" fontId="2" fillId="0" borderId="2" xfId="1" applyNumberFormat="1" applyFont="1" applyFill="1" applyBorder="1" applyAlignment="1" applyProtection="1">
      <alignment horizontal="left" wrapText="1"/>
      <protection locked="0"/>
    </xf>
    <xf numFmtId="0" fontId="1" fillId="0" borderId="25" xfId="0" applyFont="1" applyFill="1" applyBorder="1" applyAlignment="1" applyProtection="1"/>
    <xf numFmtId="0" fontId="1" fillId="0" borderId="7" xfId="0" applyFont="1" applyFill="1" applyBorder="1" applyAlignment="1" applyProtection="1"/>
    <xf numFmtId="4" fontId="0" fillId="0" borderId="0" xfId="0" applyNumberFormat="1"/>
    <xf numFmtId="4" fontId="0" fillId="2" borderId="2" xfId="0" applyNumberFormat="1" applyFill="1" applyBorder="1" applyProtection="1">
      <protection locked="0"/>
    </xf>
    <xf numFmtId="0" fontId="6" fillId="0" borderId="2" xfId="0" applyFont="1" applyFill="1" applyBorder="1" applyProtection="1"/>
    <xf numFmtId="14" fontId="6" fillId="0" borderId="17" xfId="0" applyNumberFormat="1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4" fontId="6" fillId="0" borderId="2" xfId="0" applyNumberFormat="1" applyFont="1" applyFill="1" applyBorder="1" applyProtection="1">
      <protection locked="0"/>
    </xf>
    <xf numFmtId="1" fontId="6" fillId="0" borderId="35" xfId="0" quotePrefix="1" applyNumberFormat="1" applyFont="1" applyFill="1" applyBorder="1" applyProtection="1"/>
    <xf numFmtId="0" fontId="1" fillId="0" borderId="0" xfId="0" applyFont="1" applyFill="1" applyProtection="1"/>
    <xf numFmtId="0" fontId="0" fillId="0" borderId="0" xfId="0" applyAlignment="1">
      <alignment horizontal="center" wrapText="1"/>
    </xf>
    <xf numFmtId="0" fontId="1" fillId="0" borderId="28" xfId="0" applyFont="1" applyFill="1" applyBorder="1" applyAlignment="1" applyProtection="1">
      <alignment horizontal="center"/>
    </xf>
    <xf numFmtId="4" fontId="0" fillId="3" borderId="2" xfId="0" applyNumberFormat="1" applyFill="1" applyBorder="1" applyProtection="1">
      <protection locked="0"/>
    </xf>
    <xf numFmtId="4" fontId="6" fillId="0" borderId="2" xfId="0" applyNumberFormat="1" applyFont="1" applyFill="1" applyBorder="1" applyProtection="1"/>
    <xf numFmtId="164" fontId="2" fillId="0" borderId="2" xfId="2" applyNumberFormat="1" applyFont="1" applyFill="1" applyBorder="1" applyAlignment="1" applyProtection="1">
      <alignment horizontal="center"/>
    </xf>
    <xf numFmtId="164" fontId="2" fillId="0" borderId="2" xfId="2" applyNumberFormat="1" applyFont="1" applyFill="1" applyBorder="1" applyAlignment="1" applyProtection="1">
      <alignment horizontal="center"/>
      <protection locked="0"/>
    </xf>
    <xf numFmtId="164" fontId="2" fillId="0" borderId="2" xfId="2" applyNumberFormat="1" applyFont="1" applyFill="1" applyBorder="1" applyAlignment="1" applyProtection="1">
      <alignment horizontal="left"/>
      <protection locked="0"/>
    </xf>
    <xf numFmtId="164" fontId="2" fillId="0" borderId="9" xfId="2" applyNumberFormat="1" applyFont="1" applyFill="1" applyBorder="1" applyAlignment="1" applyProtection="1">
      <alignment horizontal="center"/>
    </xf>
    <xf numFmtId="4" fontId="0" fillId="0" borderId="0" xfId="0" applyNumberFormat="1" applyFill="1" applyProtection="1"/>
    <xf numFmtId="15" fontId="1" fillId="0" borderId="0" xfId="0" applyNumberFormat="1" applyFont="1" applyFill="1" applyBorder="1" applyProtection="1"/>
    <xf numFmtId="0" fontId="1" fillId="0" borderId="42" xfId="0" applyFont="1" applyFill="1" applyBorder="1" applyProtection="1"/>
    <xf numFmtId="1" fontId="6" fillId="0" borderId="2" xfId="0" quotePrefix="1" applyNumberFormat="1" applyFont="1" applyFill="1" applyBorder="1" applyProtection="1"/>
    <xf numFmtId="4" fontId="6" fillId="0" borderId="2" xfId="0" applyNumberFormat="1" applyFont="1" applyFill="1" applyBorder="1" applyAlignment="1" applyProtection="1">
      <protection locked="0"/>
    </xf>
    <xf numFmtId="0" fontId="0" fillId="0" borderId="15" xfId="0" applyBorder="1" applyAlignment="1"/>
    <xf numFmtId="4" fontId="0" fillId="0" borderId="9" xfId="0" applyNumberFormat="1" applyFill="1" applyBorder="1" applyProtection="1"/>
    <xf numFmtId="14" fontId="0" fillId="0" borderId="0" xfId="0" applyNumberFormat="1"/>
    <xf numFmtId="0" fontId="0" fillId="0" borderId="42" xfId="0" applyFill="1" applyBorder="1" applyProtection="1"/>
    <xf numFmtId="15" fontId="1" fillId="0" borderId="2" xfId="0" applyNumberFormat="1" applyFont="1" applyFill="1" applyBorder="1" applyProtection="1"/>
    <xf numFmtId="4" fontId="1" fillId="0" borderId="2" xfId="0" applyNumberFormat="1" applyFont="1" applyFill="1" applyBorder="1" applyProtection="1"/>
    <xf numFmtId="0" fontId="0" fillId="0" borderId="0" xfId="0" quotePrefix="1" applyFill="1" applyProtection="1"/>
    <xf numFmtId="167" fontId="1" fillId="0" borderId="2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4" fontId="0" fillId="0" borderId="43" xfId="0" applyNumberFormat="1" applyFill="1" applyBorder="1" applyProtection="1"/>
    <xf numFmtId="4" fontId="0" fillId="0" borderId="43" xfId="0" applyNumberFormat="1" applyFill="1" applyBorder="1" applyProtection="1">
      <protection locked="0"/>
    </xf>
    <xf numFmtId="14" fontId="6" fillId="3" borderId="17" xfId="0" applyNumberFormat="1" applyFont="1" applyFill="1" applyBorder="1" applyProtection="1"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4" fontId="0" fillId="3" borderId="2" xfId="0" applyNumberFormat="1" applyFill="1" applyBorder="1" applyProtection="1"/>
    <xf numFmtId="4" fontId="6" fillId="3" borderId="2" xfId="0" applyNumberFormat="1" applyFont="1" applyFill="1" applyBorder="1" applyProtection="1"/>
    <xf numFmtId="1" fontId="6" fillId="3" borderId="2" xfId="0" applyNumberFormat="1" applyFont="1" applyFill="1" applyBorder="1" applyProtection="1"/>
    <xf numFmtId="164" fontId="2" fillId="3" borderId="2" xfId="2" applyNumberFormat="1" applyFont="1" applyFill="1" applyBorder="1" applyAlignment="1" applyProtection="1">
      <alignment horizontal="center"/>
    </xf>
    <xf numFmtId="164" fontId="2" fillId="3" borderId="2" xfId="2" applyNumberFormat="1" applyFont="1" applyFill="1" applyBorder="1" applyAlignment="1" applyProtection="1">
      <alignment horizontal="center"/>
      <protection locked="0"/>
    </xf>
    <xf numFmtId="0" fontId="0" fillId="3" borderId="0" xfId="0" applyFill="1" applyProtection="1"/>
    <xf numFmtId="14" fontId="6" fillId="0" borderId="8" xfId="0" applyNumberFormat="1" applyFont="1" applyFill="1" applyBorder="1" applyProtection="1">
      <protection locked="0"/>
    </xf>
    <xf numFmtId="4" fontId="0" fillId="0" borderId="9" xfId="0" applyNumberFormat="1" applyFill="1" applyBorder="1" applyProtection="1">
      <protection locked="0"/>
    </xf>
    <xf numFmtId="1" fontId="6" fillId="0" borderId="9" xfId="0" applyNumberFormat="1" applyFont="1" applyFill="1" applyBorder="1" applyProtection="1"/>
    <xf numFmtId="14" fontId="6" fillId="0" borderId="43" xfId="0" applyNumberFormat="1" applyFont="1" applyFill="1" applyBorder="1" applyProtection="1">
      <protection locked="0"/>
    </xf>
    <xf numFmtId="4" fontId="6" fillId="0" borderId="43" xfId="0" applyNumberFormat="1" applyFont="1" applyFill="1" applyBorder="1" applyProtection="1"/>
    <xf numFmtId="1" fontId="6" fillId="0" borderId="43" xfId="0" applyNumberFormat="1" applyFont="1" applyFill="1" applyBorder="1" applyProtection="1"/>
    <xf numFmtId="164" fontId="2" fillId="0" borderId="43" xfId="2" applyNumberFormat="1" applyFont="1" applyFill="1" applyBorder="1" applyAlignment="1" applyProtection="1">
      <alignment horizontal="center"/>
    </xf>
    <xf numFmtId="1" fontId="6" fillId="0" borderId="2" xfId="0" applyNumberFormat="1" applyFont="1" applyBorder="1"/>
    <xf numFmtId="15" fontId="6" fillId="0" borderId="17" xfId="0" applyNumberFormat="1" applyFont="1" applyFill="1" applyBorder="1" applyProtection="1">
      <protection locked="0"/>
    </xf>
    <xf numFmtId="0" fontId="6" fillId="0" borderId="17" xfId="0" applyFont="1" applyFill="1" applyBorder="1" applyProtection="1">
      <protection locked="0"/>
    </xf>
    <xf numFmtId="164" fontId="2" fillId="0" borderId="0" xfId="1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11" fillId="4" borderId="44" xfId="0" applyNumberFormat="1" applyFont="1" applyFill="1" applyBorder="1" applyAlignment="1"/>
    <xf numFmtId="0" fontId="11" fillId="4" borderId="38" xfId="0" applyNumberFormat="1" applyFont="1" applyFill="1" applyBorder="1" applyAlignment="1"/>
    <xf numFmtId="0" fontId="10" fillId="4" borderId="38" xfId="0" applyNumberFormat="1" applyFont="1" applyFill="1" applyBorder="1" applyAlignment="1"/>
    <xf numFmtId="0" fontId="10" fillId="4" borderId="45" xfId="0" applyNumberFormat="1" applyFont="1" applyFill="1" applyBorder="1" applyAlignment="1"/>
    <xf numFmtId="0" fontId="0" fillId="0" borderId="0" xfId="0" applyNumberFormat="1" applyFont="1" applyAlignment="1">
      <alignment vertical="top" wrapText="1"/>
    </xf>
    <xf numFmtId="0" fontId="0" fillId="0" borderId="0" xfId="0" applyFont="1" applyAlignment="1">
      <alignment vertical="top" wrapText="1"/>
    </xf>
    <xf numFmtId="0" fontId="11" fillId="4" borderId="39" xfId="0" applyNumberFormat="1" applyFont="1" applyFill="1" applyBorder="1" applyAlignment="1"/>
    <xf numFmtId="0" fontId="11" fillId="4" borderId="39" xfId="0" applyNumberFormat="1" applyFont="1" applyFill="1" applyBorder="1" applyAlignment="1">
      <alignment horizontal="center"/>
    </xf>
    <xf numFmtId="0" fontId="11" fillId="4" borderId="39" xfId="0" applyFont="1" applyFill="1" applyBorder="1" applyAlignment="1"/>
    <xf numFmtId="1" fontId="11" fillId="4" borderId="39" xfId="0" applyNumberFormat="1" applyFont="1" applyFill="1" applyBorder="1" applyAlignment="1"/>
    <xf numFmtId="4" fontId="10" fillId="4" borderId="40" xfId="0" applyNumberFormat="1" applyFont="1" applyFill="1" applyBorder="1" applyAlignment="1"/>
    <xf numFmtId="0" fontId="11" fillId="4" borderId="41" xfId="0" applyNumberFormat="1" applyFont="1" applyFill="1" applyBorder="1" applyAlignment="1"/>
    <xf numFmtId="0" fontId="11" fillId="4" borderId="46" xfId="0" applyNumberFormat="1" applyFont="1" applyFill="1" applyBorder="1" applyAlignment="1"/>
    <xf numFmtId="16" fontId="0" fillId="0" borderId="17" xfId="0" applyNumberFormat="1" applyFill="1" applyBorder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47" xfId="0" applyFont="1" applyFill="1" applyBorder="1" applyAlignment="1" applyProtection="1">
      <alignment horizontal="center"/>
    </xf>
    <xf numFmtId="14" fontId="0" fillId="0" borderId="17" xfId="0" applyNumberFormat="1" applyFill="1" applyBorder="1" applyAlignment="1" applyProtection="1">
      <alignment horizontal="center"/>
      <protection locked="0"/>
    </xf>
    <xf numFmtId="164" fontId="2" fillId="0" borderId="2" xfId="2" applyNumberFormat="1" applyFont="1" applyFill="1" applyBorder="1" applyAlignment="1" applyProtection="1">
      <alignment horizontal="left" wrapText="1"/>
      <protection locked="0"/>
    </xf>
    <xf numFmtId="0" fontId="2" fillId="0" borderId="0" xfId="0" applyFont="1" applyFill="1" applyProtection="1"/>
    <xf numFmtId="49" fontId="6" fillId="0" borderId="2" xfId="0" applyNumberFormat="1" applyFont="1" applyFill="1" applyBorder="1" applyProtection="1"/>
    <xf numFmtId="0" fontId="0" fillId="3" borderId="2" xfId="0" applyFill="1" applyBorder="1" applyAlignment="1" applyProtection="1">
      <alignment horizontal="center"/>
      <protection locked="0"/>
    </xf>
    <xf numFmtId="164" fontId="2" fillId="3" borderId="2" xfId="1" applyNumberFormat="1" applyFont="1" applyFill="1" applyBorder="1" applyAlignment="1" applyProtection="1">
      <alignment horizontal="center"/>
    </xf>
    <xf numFmtId="164" fontId="2" fillId="3" borderId="2" xfId="1" applyNumberFormat="1" applyFont="1" applyFill="1" applyBorder="1" applyAlignment="1" applyProtection="1">
      <alignment horizontal="left"/>
      <protection locked="0"/>
    </xf>
    <xf numFmtId="0" fontId="6" fillId="0" borderId="1" xfId="0" applyFont="1" applyFill="1" applyBorder="1" applyAlignment="1"/>
    <xf numFmtId="0" fontId="6" fillId="0" borderId="1" xfId="0" applyFont="1" applyFill="1" applyBorder="1" applyAlignment="1" applyProtection="1"/>
    <xf numFmtId="0" fontId="6" fillId="0" borderId="0" xfId="0" applyFont="1" applyFill="1" applyProtection="1"/>
    <xf numFmtId="0" fontId="6" fillId="0" borderId="4" xfId="0" applyFont="1" applyFill="1" applyBorder="1" applyProtection="1"/>
    <xf numFmtId="0" fontId="6" fillId="0" borderId="0" xfId="0" applyFont="1" applyFill="1" applyBorder="1" applyProtection="1"/>
    <xf numFmtId="0" fontId="6" fillId="0" borderId="5" xfId="0" applyFont="1" applyFill="1" applyBorder="1" applyProtection="1"/>
    <xf numFmtId="0" fontId="6" fillId="0" borderId="0" xfId="0" applyFont="1" applyFill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6" fillId="0" borderId="15" xfId="0" applyFont="1" applyFill="1" applyBorder="1" applyProtection="1"/>
    <xf numFmtId="0" fontId="6" fillId="0" borderId="22" xfId="0" applyFont="1" applyFill="1" applyBorder="1" applyProtection="1"/>
    <xf numFmtId="0" fontId="6" fillId="0" borderId="16" xfId="0" applyFont="1" applyFill="1" applyBorder="1" applyProtection="1"/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4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  <protection locked="0"/>
    </xf>
    <xf numFmtId="4" fontId="1" fillId="0" borderId="49" xfId="0" applyNumberFormat="1" applyFont="1" applyFill="1" applyBorder="1" applyAlignment="1" applyProtection="1">
      <alignment horizontal="center" vertical="center"/>
    </xf>
    <xf numFmtId="0" fontId="6" fillId="0" borderId="20" xfId="0" applyFont="1" applyFill="1" applyBorder="1" applyProtection="1"/>
    <xf numFmtId="0" fontId="6" fillId="0" borderId="21" xfId="0" applyFont="1" applyFill="1" applyBorder="1" applyProtection="1"/>
    <xf numFmtId="0" fontId="6" fillId="0" borderId="42" xfId="0" applyFont="1" applyFill="1" applyBorder="1" applyProtection="1"/>
    <xf numFmtId="4" fontId="0" fillId="0" borderId="0" xfId="0" applyNumberFormat="1" applyFill="1" applyBorder="1" applyProtection="1"/>
    <xf numFmtId="164" fontId="2" fillId="0" borderId="2" xfId="2" applyNumberFormat="1" applyFont="1" applyFill="1" applyBorder="1" applyAlignment="1" applyProtection="1">
      <alignment horizontal="center" wrapText="1"/>
      <protection locked="0"/>
    </xf>
    <xf numFmtId="164" fontId="2" fillId="3" borderId="2" xfId="2" applyNumberFormat="1" applyFont="1" applyFill="1" applyBorder="1" applyAlignment="1" applyProtection="1">
      <alignment horizontal="center" wrapText="1"/>
      <protection locked="0"/>
    </xf>
    <xf numFmtId="14" fontId="6" fillId="0" borderId="2" xfId="0" applyNumberFormat="1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</xf>
    <xf numFmtId="14" fontId="0" fillId="0" borderId="2" xfId="0" applyNumberFormat="1" applyFill="1" applyBorder="1" applyProtection="1"/>
    <xf numFmtId="0" fontId="0" fillId="0" borderId="2" xfId="0" applyFill="1" applyBorder="1" applyAlignment="1" applyProtection="1">
      <alignment horizontal="center"/>
    </xf>
    <xf numFmtId="2" fontId="0" fillId="0" borderId="2" xfId="0" applyNumberFormat="1" applyFill="1" applyBorder="1" applyProtection="1"/>
    <xf numFmtId="0" fontId="0" fillId="0" borderId="2" xfId="0" applyFill="1" applyBorder="1" applyProtection="1"/>
    <xf numFmtId="0" fontId="17" fillId="0" borderId="2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0" fontId="0" fillId="0" borderId="19" xfId="0" applyFill="1" applyBorder="1" applyProtection="1"/>
    <xf numFmtId="0" fontId="0" fillId="0" borderId="19" xfId="0" applyFill="1" applyBorder="1" applyAlignment="1" applyProtection="1">
      <alignment horizontal="left"/>
    </xf>
    <xf numFmtId="0" fontId="0" fillId="0" borderId="34" xfId="0" applyFill="1" applyBorder="1" applyAlignment="1" applyProtection="1">
      <alignment horizontal="left"/>
    </xf>
    <xf numFmtId="0" fontId="0" fillId="0" borderId="37" xfId="0" applyFill="1" applyBorder="1" applyAlignment="1" applyProtection="1">
      <alignment horizontal="left"/>
    </xf>
    <xf numFmtId="0" fontId="1" fillId="0" borderId="47" xfId="0" applyFont="1" applyFill="1" applyBorder="1" applyAlignment="1" applyProtection="1">
      <alignment horizontal="center"/>
    </xf>
    <xf numFmtId="0" fontId="18" fillId="0" borderId="15" xfId="0" applyFont="1" applyFill="1" applyBorder="1" applyAlignment="1" applyProtection="1">
      <alignment horizontal="center"/>
    </xf>
    <xf numFmtId="0" fontId="0" fillId="0" borderId="43" xfId="0" applyFill="1" applyBorder="1" applyAlignment="1" applyProtection="1">
      <alignment horizontal="center"/>
      <protection locked="0"/>
    </xf>
    <xf numFmtId="169" fontId="0" fillId="0" borderId="2" xfId="0" applyNumberFormat="1" applyFill="1" applyBorder="1" applyProtection="1">
      <protection locked="0"/>
    </xf>
    <xf numFmtId="169" fontId="0" fillId="0" borderId="9" xfId="0" applyNumberFormat="1" applyFill="1" applyBorder="1" applyProtection="1"/>
    <xf numFmtId="4" fontId="6" fillId="0" borderId="9" xfId="0" applyNumberFormat="1" applyFont="1" applyFill="1" applyBorder="1" applyProtection="1"/>
    <xf numFmtId="169" fontId="0" fillId="0" borderId="43" xfId="0" applyNumberFormat="1" applyFill="1" applyBorder="1" applyProtection="1">
      <protection locked="0"/>
    </xf>
    <xf numFmtId="164" fontId="2" fillId="0" borderId="27" xfId="2" applyNumberFormat="1" applyFont="1" applyFill="1" applyBorder="1" applyAlignment="1" applyProtection="1">
      <alignment horizontal="left"/>
      <protection locked="0"/>
    </xf>
    <xf numFmtId="4" fontId="1" fillId="0" borderId="43" xfId="0" applyNumberFormat="1" applyFont="1" applyFill="1" applyBorder="1" applyProtection="1"/>
    <xf numFmtId="1" fontId="1" fillId="0" borderId="43" xfId="0" applyNumberFormat="1" applyFont="1" applyFill="1" applyBorder="1" applyProtection="1"/>
    <xf numFmtId="0" fontId="0" fillId="0" borderId="43" xfId="0" applyFill="1" applyBorder="1" applyProtection="1"/>
    <xf numFmtId="0" fontId="0" fillId="0" borderId="30" xfId="0" applyFill="1" applyBorder="1" applyAlignment="1" applyProtection="1">
      <alignment horizontal="left"/>
    </xf>
    <xf numFmtId="4" fontId="0" fillId="6" borderId="2" xfId="0" applyNumberFormat="1" applyFill="1" applyBorder="1" applyProtection="1">
      <protection locked="0"/>
    </xf>
    <xf numFmtId="4" fontId="0" fillId="6" borderId="2" xfId="0" applyNumberFormat="1" applyFill="1" applyBorder="1" applyProtection="1"/>
    <xf numFmtId="4" fontId="6" fillId="6" borderId="2" xfId="0" applyNumberFormat="1" applyFont="1" applyFill="1" applyBorder="1" applyProtection="1"/>
    <xf numFmtId="0" fontId="1" fillId="0" borderId="2" xfId="0" applyFont="1" applyFill="1" applyBorder="1" applyAlignment="1" applyProtection="1">
      <alignment horizontal="center"/>
    </xf>
    <xf numFmtId="15" fontId="6" fillId="3" borderId="2" xfId="0" applyNumberFormat="1" applyFont="1" applyFill="1" applyBorder="1" applyProtection="1">
      <protection locked="0"/>
    </xf>
    <xf numFmtId="0" fontId="6" fillId="3" borderId="17" xfId="0" applyFont="1" applyFill="1" applyBorder="1" applyProtection="1">
      <protection locked="0"/>
    </xf>
    <xf numFmtId="164" fontId="2" fillId="3" borderId="2" xfId="1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164" fontId="2" fillId="3" borderId="0" xfId="1" applyNumberFormat="1" applyFont="1" applyFill="1" applyBorder="1" applyAlignment="1" applyProtection="1">
      <alignment horizontal="center"/>
    </xf>
    <xf numFmtId="164" fontId="2" fillId="2" borderId="2" xfId="1" applyNumberFormat="1" applyFont="1" applyFill="1" applyBorder="1" applyAlignment="1" applyProtection="1">
      <alignment horizontal="left"/>
      <protection locked="0"/>
    </xf>
    <xf numFmtId="0" fontId="0" fillId="2" borderId="0" xfId="0" applyFill="1" applyProtection="1"/>
    <xf numFmtId="4" fontId="1" fillId="0" borderId="52" xfId="0" applyNumberFormat="1" applyFont="1" applyFill="1" applyBorder="1" applyProtection="1"/>
    <xf numFmtId="4" fontId="1" fillId="0" borderId="53" xfId="0" applyNumberFormat="1" applyFont="1" applyFill="1" applyBorder="1" applyProtection="1"/>
    <xf numFmtId="4" fontId="1" fillId="0" borderId="54" xfId="0" applyNumberFormat="1" applyFont="1" applyFill="1" applyBorder="1" applyProtection="1"/>
    <xf numFmtId="49" fontId="10" fillId="4" borderId="55" xfId="0" applyNumberFormat="1" applyFont="1" applyFill="1" applyBorder="1" applyAlignment="1"/>
    <xf numFmtId="0" fontId="11" fillId="4" borderId="59" xfId="0" applyNumberFormat="1" applyFont="1" applyFill="1" applyBorder="1" applyAlignment="1"/>
    <xf numFmtId="0" fontId="11" fillId="4" borderId="60" xfId="0" applyNumberFormat="1" applyFont="1" applyFill="1" applyBorder="1" applyAlignment="1"/>
    <xf numFmtId="0" fontId="11" fillId="4" borderId="61" xfId="0" applyNumberFormat="1" applyFont="1" applyFill="1" applyBorder="1" applyAlignment="1"/>
    <xf numFmtId="0" fontId="11" fillId="4" borderId="62" xfId="0" applyNumberFormat="1" applyFont="1" applyFill="1" applyBorder="1" applyAlignment="1"/>
    <xf numFmtId="0" fontId="11" fillId="4" borderId="63" xfId="0" applyNumberFormat="1" applyFont="1" applyFill="1" applyBorder="1" applyAlignment="1"/>
    <xf numFmtId="0" fontId="11" fillId="4" borderId="64" xfId="0" applyNumberFormat="1" applyFont="1" applyFill="1" applyBorder="1" applyAlignment="1"/>
    <xf numFmtId="49" fontId="10" fillId="4" borderId="65" xfId="0" applyNumberFormat="1" applyFont="1" applyFill="1" applyBorder="1" applyAlignment="1"/>
    <xf numFmtId="0" fontId="10" fillId="4" borderId="66" xfId="0" applyNumberFormat="1" applyFont="1" applyFill="1" applyBorder="1" applyAlignment="1"/>
    <xf numFmtId="0" fontId="10" fillId="4" borderId="61" xfId="0" applyNumberFormat="1" applyFont="1" applyFill="1" applyBorder="1" applyAlignment="1"/>
    <xf numFmtId="49" fontId="10" fillId="4" borderId="55" xfId="0" applyNumberFormat="1" applyFont="1" applyFill="1" applyBorder="1" applyAlignment="1">
      <alignment horizontal="center" wrapText="1"/>
    </xf>
    <xf numFmtId="49" fontId="10" fillId="4" borderId="55" xfId="0" applyNumberFormat="1" applyFont="1" applyFill="1" applyBorder="1" applyAlignment="1">
      <alignment horizontal="right"/>
    </xf>
    <xf numFmtId="171" fontId="11" fillId="4" borderId="61" xfId="0" applyNumberFormat="1" applyFont="1" applyFill="1" applyBorder="1" applyAlignment="1"/>
    <xf numFmtId="0" fontId="11" fillId="4" borderId="67" xfId="0" applyNumberFormat="1" applyFont="1" applyFill="1" applyBorder="1" applyAlignment="1"/>
    <xf numFmtId="0" fontId="11" fillId="4" borderId="68" xfId="0" applyNumberFormat="1" applyFont="1" applyFill="1" applyBorder="1" applyAlignment="1"/>
    <xf numFmtId="0" fontId="11" fillId="4" borderId="69" xfId="0" applyNumberFormat="1" applyFont="1" applyFill="1" applyBorder="1" applyAlignment="1"/>
    <xf numFmtId="0" fontId="11" fillId="4" borderId="70" xfId="0" applyNumberFormat="1" applyFont="1" applyFill="1" applyBorder="1" applyAlignment="1"/>
    <xf numFmtId="0" fontId="11" fillId="4" borderId="71" xfId="0" applyNumberFormat="1" applyFont="1" applyFill="1" applyBorder="1" applyAlignment="1"/>
    <xf numFmtId="49" fontId="10" fillId="4" borderId="72" xfId="0" applyNumberFormat="1" applyFont="1" applyFill="1" applyBorder="1" applyAlignment="1">
      <alignment horizontal="center"/>
    </xf>
    <xf numFmtId="49" fontId="10" fillId="4" borderId="73" xfId="0" applyNumberFormat="1" applyFont="1" applyFill="1" applyBorder="1" applyAlignment="1">
      <alignment horizontal="center"/>
    </xf>
    <xf numFmtId="49" fontId="10" fillId="4" borderId="77" xfId="0" applyNumberFormat="1" applyFont="1" applyFill="1" applyBorder="1" applyAlignment="1">
      <alignment horizontal="center"/>
    </xf>
    <xf numFmtId="49" fontId="10" fillId="4" borderId="78" xfId="0" applyNumberFormat="1" applyFont="1" applyFill="1" applyBorder="1" applyAlignment="1">
      <alignment horizontal="center"/>
    </xf>
    <xf numFmtId="0" fontId="11" fillId="4" borderId="59" xfId="0" applyNumberFormat="1" applyFont="1" applyFill="1" applyBorder="1" applyAlignment="1">
      <alignment horizontal="center"/>
    </xf>
    <xf numFmtId="0" fontId="11" fillId="4" borderId="61" xfId="0" applyNumberFormat="1" applyFont="1" applyFill="1" applyBorder="1" applyAlignment="1">
      <alignment horizontal="center"/>
    </xf>
    <xf numFmtId="49" fontId="10" fillId="4" borderId="79" xfId="0" applyNumberFormat="1" applyFont="1" applyFill="1" applyBorder="1" applyAlignment="1">
      <alignment horizontal="center"/>
    </xf>
    <xf numFmtId="49" fontId="10" fillId="4" borderId="80" xfId="0" applyNumberFormat="1" applyFont="1" applyFill="1" applyBorder="1" applyAlignment="1">
      <alignment horizontal="center"/>
    </xf>
    <xf numFmtId="0" fontId="10" fillId="4" borderId="80" xfId="0" applyNumberFormat="1" applyFont="1" applyFill="1" applyBorder="1" applyAlignment="1">
      <alignment horizontal="center"/>
    </xf>
    <xf numFmtId="49" fontId="11" fillId="4" borderId="84" xfId="0" applyNumberFormat="1" applyFont="1" applyFill="1" applyBorder="1" applyAlignment="1">
      <alignment horizontal="center"/>
    </xf>
    <xf numFmtId="49" fontId="10" fillId="4" borderId="85" xfId="0" applyNumberFormat="1" applyFont="1" applyFill="1" applyBorder="1" applyAlignment="1"/>
    <xf numFmtId="49" fontId="11" fillId="4" borderId="86" xfId="0" applyNumberFormat="1" applyFont="1" applyFill="1" applyBorder="1" applyAlignment="1">
      <alignment horizontal="center"/>
    </xf>
    <xf numFmtId="49" fontId="12" fillId="4" borderId="55" xfId="0" applyNumberFormat="1" applyFont="1" applyFill="1" applyBorder="1" applyAlignment="1">
      <alignment horizontal="center"/>
    </xf>
    <xf numFmtId="0" fontId="12" fillId="4" borderId="55" xfId="0" applyNumberFormat="1" applyFont="1" applyFill="1" applyBorder="1" applyAlignment="1">
      <alignment horizontal="center"/>
    </xf>
    <xf numFmtId="49" fontId="10" fillId="4" borderId="86" xfId="0" applyNumberFormat="1" applyFont="1" applyFill="1" applyBorder="1" applyAlignment="1">
      <alignment horizontal="center"/>
    </xf>
    <xf numFmtId="0" fontId="11" fillId="4" borderId="86" xfId="0" applyNumberFormat="1" applyFont="1" applyFill="1" applyBorder="1" applyAlignment="1"/>
    <xf numFmtId="0" fontId="11" fillId="4" borderId="87" xfId="0" applyNumberFormat="1" applyFont="1" applyFill="1" applyBorder="1" applyAlignment="1"/>
    <xf numFmtId="0" fontId="11" fillId="4" borderId="65" xfId="0" applyNumberFormat="1" applyFont="1" applyFill="1" applyBorder="1" applyAlignment="1"/>
    <xf numFmtId="0" fontId="11" fillId="4" borderId="55" xfId="0" applyNumberFormat="1" applyFont="1" applyFill="1" applyBorder="1" applyAlignment="1">
      <alignment horizontal="center"/>
    </xf>
    <xf numFmtId="0" fontId="11" fillId="4" borderId="55" xfId="0" applyNumberFormat="1" applyFont="1" applyFill="1" applyBorder="1" applyAlignment="1"/>
    <xf numFmtId="0" fontId="11" fillId="4" borderId="88" xfId="0" applyNumberFormat="1" applyFont="1" applyFill="1" applyBorder="1" applyAlignment="1"/>
    <xf numFmtId="168" fontId="11" fillId="4" borderId="65" xfId="0" applyNumberFormat="1" applyFont="1" applyFill="1" applyBorder="1" applyAlignment="1"/>
    <xf numFmtId="49" fontId="11" fillId="4" borderId="55" xfId="0" applyNumberFormat="1" applyFont="1" applyFill="1" applyBorder="1" applyAlignment="1">
      <alignment horizontal="center"/>
    </xf>
    <xf numFmtId="4" fontId="11" fillId="4" borderId="55" xfId="0" applyNumberFormat="1" applyFont="1" applyFill="1" applyBorder="1" applyAlignment="1"/>
    <xf numFmtId="1" fontId="11" fillId="4" borderId="55" xfId="0" applyNumberFormat="1" applyFont="1" applyFill="1" applyBorder="1" applyAlignment="1"/>
    <xf numFmtId="49" fontId="13" fillId="4" borderId="55" xfId="0" applyNumberFormat="1" applyFont="1" applyFill="1" applyBorder="1" applyAlignment="1">
      <alignment horizontal="center"/>
    </xf>
    <xf numFmtId="49" fontId="13" fillId="4" borderId="55" xfId="0" applyNumberFormat="1" applyFont="1" applyFill="1" applyBorder="1" applyAlignment="1">
      <alignment horizontal="left"/>
    </xf>
    <xf numFmtId="0" fontId="11" fillId="4" borderId="66" xfId="0" applyNumberFormat="1" applyFont="1" applyFill="1" applyBorder="1" applyAlignment="1"/>
    <xf numFmtId="0" fontId="11" fillId="4" borderId="55" xfId="0" applyFont="1" applyFill="1" applyBorder="1" applyAlignment="1"/>
    <xf numFmtId="164" fontId="13" fillId="4" borderId="55" xfId="0" applyNumberFormat="1" applyFont="1" applyFill="1" applyBorder="1" applyAlignment="1">
      <alignment horizontal="center"/>
    </xf>
    <xf numFmtId="164" fontId="13" fillId="4" borderId="55" xfId="0" applyNumberFormat="1" applyFont="1" applyFill="1" applyBorder="1" applyAlignment="1">
      <alignment horizontal="left"/>
    </xf>
    <xf numFmtId="16" fontId="11" fillId="4" borderId="65" xfId="0" applyNumberFormat="1" applyFont="1" applyFill="1" applyBorder="1" applyAlignment="1"/>
    <xf numFmtId="49" fontId="11" fillId="4" borderId="55" xfId="0" applyNumberFormat="1" applyFont="1" applyFill="1" applyBorder="1" applyAlignment="1"/>
    <xf numFmtId="49" fontId="11" fillId="4" borderId="89" xfId="0" applyNumberFormat="1" applyFont="1" applyFill="1" applyBorder="1" applyAlignment="1"/>
    <xf numFmtId="4" fontId="10" fillId="4" borderId="89" xfId="0" applyNumberFormat="1" applyFont="1" applyFill="1" applyBorder="1" applyAlignment="1"/>
    <xf numFmtId="1" fontId="10" fillId="4" borderId="89" xfId="0" applyNumberFormat="1" applyFont="1" applyFill="1" applyBorder="1" applyAlignment="1"/>
    <xf numFmtId="0" fontId="11" fillId="4" borderId="89" xfId="0" applyNumberFormat="1" applyFont="1" applyFill="1" applyBorder="1" applyAlignment="1"/>
    <xf numFmtId="0" fontId="11" fillId="4" borderId="89" xfId="0" applyNumberFormat="1" applyFont="1" applyFill="1" applyBorder="1" applyAlignment="1">
      <alignment horizontal="left"/>
    </xf>
    <xf numFmtId="0" fontId="11" fillId="4" borderId="92" xfId="0" applyNumberFormat="1" applyFont="1" applyFill="1" applyBorder="1" applyAlignment="1">
      <alignment horizontal="left"/>
    </xf>
    <xf numFmtId="0" fontId="11" fillId="4" borderId="79" xfId="0" applyNumberFormat="1" applyFont="1" applyFill="1" applyBorder="1" applyAlignment="1"/>
    <xf numFmtId="49" fontId="11" fillId="4" borderId="66" xfId="0" applyNumberFormat="1" applyFont="1" applyFill="1" applyBorder="1" applyAlignment="1"/>
    <xf numFmtId="49" fontId="11" fillId="4" borderId="79" xfId="0" applyNumberFormat="1" applyFont="1" applyFill="1" applyBorder="1" applyAlignment="1"/>
    <xf numFmtId="49" fontId="11" fillId="4" borderId="93" xfId="0" applyNumberFormat="1" applyFont="1" applyFill="1" applyBorder="1" applyAlignment="1"/>
    <xf numFmtId="49" fontId="11" fillId="4" borderId="85" xfId="0" applyNumberFormat="1" applyFont="1" applyFill="1" applyBorder="1" applyAlignment="1"/>
    <xf numFmtId="4" fontId="21" fillId="0" borderId="2" xfId="0" applyNumberFormat="1" applyFont="1" applyFill="1" applyBorder="1" applyProtection="1">
      <protection locked="0"/>
    </xf>
    <xf numFmtId="4" fontId="21" fillId="0" borderId="2" xfId="0" applyNumberFormat="1" applyFont="1" applyFill="1" applyBorder="1" applyProtection="1"/>
    <xf numFmtId="4" fontId="21" fillId="0" borderId="25" xfId="0" applyNumberFormat="1" applyFont="1" applyFill="1" applyBorder="1" applyProtection="1"/>
    <xf numFmtId="0" fontId="6" fillId="0" borderId="9" xfId="0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0" fontId="4" fillId="0" borderId="2" xfId="0" applyFont="1" applyFill="1" applyBorder="1" applyAlignment="1" applyProtection="1">
      <alignment horizontal="center"/>
    </xf>
    <xf numFmtId="0" fontId="6" fillId="5" borderId="0" xfId="0" applyFont="1" applyFill="1" applyProtection="1"/>
    <xf numFmtId="14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5" borderId="0" xfId="0" applyFont="1" applyFill="1" applyAlignment="1" applyProtection="1">
      <alignment horizontal="center" vertical="center"/>
    </xf>
    <xf numFmtId="14" fontId="7" fillId="0" borderId="2" xfId="0" applyNumberFormat="1" applyFont="1" applyFill="1" applyBorder="1" applyAlignment="1" applyProtection="1">
      <alignment horizontal="center" vertical="center"/>
      <protection locked="0"/>
    </xf>
    <xf numFmtId="4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" fontId="1" fillId="0" borderId="19" xfId="0" applyNumberFormat="1" applyFont="1" applyFill="1" applyBorder="1" applyAlignment="1" applyProtection="1">
      <alignment horizontal="center" vertical="center"/>
    </xf>
    <xf numFmtId="15" fontId="2" fillId="0" borderId="2" xfId="2" applyNumberFormat="1" applyFont="1" applyFill="1" applyBorder="1" applyAlignment="1" applyProtection="1">
      <alignment horizontal="center"/>
    </xf>
    <xf numFmtId="4" fontId="0" fillId="0" borderId="12" xfId="0" applyNumberForma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 wrapText="1"/>
    </xf>
    <xf numFmtId="164" fontId="2" fillId="0" borderId="47" xfId="2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1" fillId="0" borderId="94" xfId="0" applyFont="1" applyFill="1" applyBorder="1" applyAlignment="1" applyProtection="1">
      <alignment horizontal="center"/>
    </xf>
    <xf numFmtId="0" fontId="1" fillId="0" borderId="47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48" xfId="0" applyFont="1" applyFill="1" applyBorder="1" applyAlignment="1" applyProtection="1">
      <alignment horizontal="center"/>
    </xf>
    <xf numFmtId="0" fontId="1" fillId="0" borderId="42" xfId="0" applyFont="1" applyFill="1" applyBorder="1" applyAlignment="1" applyProtection="1">
      <alignment horizontal="center"/>
    </xf>
    <xf numFmtId="0" fontId="1" fillId="0" borderId="43" xfId="0" applyFont="1" applyFill="1" applyBorder="1" applyAlignment="1" applyProtection="1">
      <alignment horizontal="center"/>
    </xf>
    <xf numFmtId="0" fontId="23" fillId="0" borderId="0" xfId="0" applyFont="1"/>
    <xf numFmtId="0" fontId="1" fillId="0" borderId="27" xfId="0" applyFont="1" applyFill="1" applyBorder="1" applyAlignment="1" applyProtection="1">
      <alignment horizontal="center"/>
    </xf>
    <xf numFmtId="0" fontId="1" fillId="0" borderId="47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0" fontId="1" fillId="0" borderId="94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48" xfId="0" applyFont="1" applyFill="1" applyBorder="1" applyAlignment="1" applyProtection="1">
      <alignment horizontal="center"/>
    </xf>
    <xf numFmtId="0" fontId="1" fillId="0" borderId="42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49" fontId="10" fillId="4" borderId="74" xfId="0" applyNumberFormat="1" applyFont="1" applyFill="1" applyBorder="1" applyAlignment="1">
      <alignment horizontal="center"/>
    </xf>
    <xf numFmtId="0" fontId="11" fillId="4" borderId="76" xfId="0" applyNumberFormat="1" applyFont="1" applyFill="1" applyBorder="1" applyAlignment="1"/>
    <xf numFmtId="49" fontId="16" fillId="4" borderId="56" xfId="0" applyNumberFormat="1" applyFont="1" applyFill="1" applyBorder="1" applyAlignment="1">
      <alignment horizontal="center"/>
    </xf>
    <xf numFmtId="0" fontId="11" fillId="4" borderId="57" xfId="0" applyNumberFormat="1" applyFont="1" applyFill="1" applyBorder="1" applyAlignment="1"/>
    <xf numFmtId="0" fontId="11" fillId="4" borderId="58" xfId="0" applyNumberFormat="1" applyFont="1" applyFill="1" applyBorder="1" applyAlignment="1"/>
    <xf numFmtId="0" fontId="11" fillId="4" borderId="75" xfId="0" applyNumberFormat="1" applyFont="1" applyFill="1" applyBorder="1" applyAlignment="1"/>
    <xf numFmtId="0" fontId="10" fillId="4" borderId="81" xfId="0" applyNumberFormat="1" applyFont="1" applyFill="1" applyBorder="1" applyAlignment="1">
      <alignment horizontal="center"/>
    </xf>
    <xf numFmtId="0" fontId="11" fillId="4" borderId="82" xfId="0" applyNumberFormat="1" applyFont="1" applyFill="1" applyBorder="1" applyAlignment="1"/>
    <xf numFmtId="0" fontId="11" fillId="4" borderId="83" xfId="0" applyNumberFormat="1" applyFont="1" applyFill="1" applyBorder="1" applyAlignment="1"/>
    <xf numFmtId="49" fontId="10" fillId="4" borderId="90" xfId="0" applyNumberFormat="1" applyFont="1" applyFill="1" applyBorder="1" applyAlignment="1">
      <alignment horizontal="center"/>
    </xf>
    <xf numFmtId="0" fontId="11" fillId="4" borderId="91" xfId="0" applyNumberFormat="1" applyFont="1" applyFill="1" applyBorder="1" applyAlignment="1"/>
    <xf numFmtId="0" fontId="1" fillId="0" borderId="0" xfId="0" applyFont="1" applyFill="1" applyBorder="1" applyAlignment="1" applyProtection="1">
      <alignment horizontal="center"/>
    </xf>
    <xf numFmtId="0" fontId="1" fillId="0" borderId="50" xfId="0" applyFont="1" applyFill="1" applyBorder="1" applyAlignment="1" applyProtection="1">
      <alignment horizontal="center"/>
    </xf>
    <xf numFmtId="0" fontId="1" fillId="0" borderId="5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</cellXfs>
  <cellStyles count="5">
    <cellStyle name="Normal" xfId="0" builtinId="0"/>
    <cellStyle name="Normal 2" xfId="3"/>
    <cellStyle name="Normal 3" xfId="4"/>
    <cellStyle name="Normal_Redistribution and journal forms.xls" xfId="1"/>
    <cellStyle name="Normal_Redistribution and journal forms.xls 2" xfId="2"/>
  </cellStyles>
  <dxfs count="45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.corry/Box/Transactions/Purchasing%20cards%20-%20Barclaycard/2021%20-%202022%20Monthly%20Statements/Nov%202021/E%20Ward/Spreadsheet%20template%20October%202021%20-%20November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.corry/Box/Transactions/Purchasing%20cards%20-%20Barclaycard/2021%20-%202022%20Monthly%20Statements/Nov%202021/P%20Hobbs/Barclaycard%20-%20October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.corry/Box/Transactions/Purchasing%20cards%20-%20Barclaycard/2021%20-%202022%20Monthly%20Statements/Nov%202021/D%20Harrison/Copy%20of%20D%20Harrison_Barclaycard%20Spreadsheet%20template%20Nov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Sheet2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Z53"/>
  <sheetViews>
    <sheetView tabSelected="1" topLeftCell="A13" zoomScale="90" workbookViewId="0">
      <selection activeCell="F29" sqref="F29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302" t="s">
        <v>132</v>
      </c>
      <c r="C1" s="303"/>
      <c r="D1" s="303"/>
      <c r="E1" s="30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302" t="s">
        <v>299</v>
      </c>
      <c r="C3" s="303"/>
      <c r="D3" s="303"/>
      <c r="E3" s="30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44479</v>
      </c>
      <c r="D5" s="12" t="s">
        <v>5</v>
      </c>
      <c r="E5" s="95">
        <v>44511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294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92" t="s">
        <v>11</v>
      </c>
      <c r="H8" s="293"/>
      <c r="I8" s="293"/>
      <c r="J8" s="294"/>
      <c r="K8" s="294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95"/>
      <c r="H9" s="296"/>
      <c r="I9" s="296"/>
      <c r="J9" s="297"/>
      <c r="K9" s="49" t="s">
        <v>20</v>
      </c>
      <c r="L9" s="21" t="s">
        <v>21</v>
      </c>
      <c r="M9" s="51"/>
      <c r="N9" s="53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88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186" t="s">
        <v>26</v>
      </c>
      <c r="H10" s="186" t="s">
        <v>27</v>
      </c>
      <c r="I10" s="186" t="s">
        <v>28</v>
      </c>
      <c r="J10" s="186"/>
      <c r="K10" s="50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186"/>
      <c r="H11" s="186"/>
      <c r="I11" s="186"/>
      <c r="J11" s="186"/>
      <c r="K11" s="186"/>
      <c r="L11" s="27"/>
      <c r="M11" s="43"/>
      <c r="N11" s="43"/>
    </row>
    <row r="12" spans="1:26" ht="20.100000000000001" customHeight="1" x14ac:dyDescent="0.25">
      <c r="A12" s="73">
        <v>44480</v>
      </c>
      <c r="B12" s="187" t="s">
        <v>33</v>
      </c>
      <c r="C12" s="188">
        <v>13.23</v>
      </c>
      <c r="D12" s="188"/>
      <c r="E12" s="31"/>
      <c r="F12" s="81">
        <v>13.23</v>
      </c>
      <c r="G12" s="54">
        <v>376</v>
      </c>
      <c r="H12" s="54"/>
      <c r="I12" s="54">
        <v>4020</v>
      </c>
      <c r="J12" s="82"/>
      <c r="K12" s="82" t="s">
        <v>164</v>
      </c>
      <c r="L12" s="83" t="s">
        <v>165</v>
      </c>
      <c r="M12" s="84" t="s">
        <v>166</v>
      </c>
      <c r="N12" s="84" t="s">
        <v>167</v>
      </c>
    </row>
    <row r="13" spans="1:26" ht="20.100000000000001" customHeight="1" x14ac:dyDescent="0.25">
      <c r="A13" s="73">
        <v>44480</v>
      </c>
      <c r="B13" s="187" t="s">
        <v>33</v>
      </c>
      <c r="C13" s="188">
        <v>12.3</v>
      </c>
      <c r="D13" s="188"/>
      <c r="E13" s="31"/>
      <c r="F13" s="81">
        <v>12.3</v>
      </c>
      <c r="G13" s="54">
        <v>376</v>
      </c>
      <c r="H13" s="54"/>
      <c r="I13" s="54">
        <v>4020</v>
      </c>
      <c r="J13" s="82"/>
      <c r="K13" s="82" t="s">
        <v>164</v>
      </c>
      <c r="L13" s="83" t="s">
        <v>165</v>
      </c>
      <c r="M13" s="84" t="s">
        <v>99</v>
      </c>
      <c r="N13" s="84" t="s">
        <v>167</v>
      </c>
    </row>
    <row r="14" spans="1:26" ht="20.100000000000001" customHeight="1" x14ac:dyDescent="0.25">
      <c r="A14" s="110">
        <v>44481</v>
      </c>
      <c r="B14" s="187" t="s">
        <v>33</v>
      </c>
      <c r="C14" s="189">
        <v>-0.86</v>
      </c>
      <c r="D14" s="189" t="s">
        <v>168</v>
      </c>
      <c r="E14" s="111" t="s">
        <v>169</v>
      </c>
      <c r="F14" s="190">
        <v>-0.86</v>
      </c>
      <c r="G14" s="112">
        <v>373</v>
      </c>
      <c r="H14" s="112"/>
      <c r="I14" s="112">
        <v>4020</v>
      </c>
      <c r="J14" s="85"/>
      <c r="K14" s="85" t="s">
        <v>170</v>
      </c>
      <c r="L14" s="83" t="s">
        <v>165</v>
      </c>
      <c r="M14" s="84" t="s">
        <v>171</v>
      </c>
      <c r="N14" s="84" t="s">
        <v>172</v>
      </c>
    </row>
    <row r="15" spans="1:26" ht="20.100000000000001" customHeight="1" x14ac:dyDescent="0.25">
      <c r="A15" s="113">
        <v>44481</v>
      </c>
      <c r="B15" s="187" t="s">
        <v>33</v>
      </c>
      <c r="C15" s="191">
        <v>66.67</v>
      </c>
      <c r="D15" s="191"/>
      <c r="E15" s="101" t="s">
        <v>169</v>
      </c>
      <c r="F15" s="114">
        <v>66.67</v>
      </c>
      <c r="G15" s="115">
        <v>373</v>
      </c>
      <c r="H15" s="115"/>
      <c r="I15" s="115">
        <v>4020</v>
      </c>
      <c r="J15" s="116"/>
      <c r="K15" s="116" t="s">
        <v>170</v>
      </c>
      <c r="L15" s="290" t="s">
        <v>165</v>
      </c>
      <c r="M15" s="192" t="s">
        <v>101</v>
      </c>
      <c r="N15" s="192" t="s">
        <v>173</v>
      </c>
    </row>
    <row r="16" spans="1:26" ht="20.100000000000001" customHeight="1" x14ac:dyDescent="0.25">
      <c r="A16" s="113">
        <v>44481</v>
      </c>
      <c r="B16" s="187" t="s">
        <v>33</v>
      </c>
      <c r="C16" s="191">
        <v>83.94</v>
      </c>
      <c r="D16" s="191"/>
      <c r="E16" s="101" t="s">
        <v>169</v>
      </c>
      <c r="F16" s="114">
        <v>83.94</v>
      </c>
      <c r="G16" s="115">
        <v>376</v>
      </c>
      <c r="H16" s="115"/>
      <c r="I16" s="115">
        <v>4020</v>
      </c>
      <c r="J16" s="116"/>
      <c r="K16" s="116" t="s">
        <v>164</v>
      </c>
      <c r="L16" s="290" t="s">
        <v>165</v>
      </c>
      <c r="M16" s="192" t="s">
        <v>100</v>
      </c>
      <c r="N16" s="192" t="s">
        <v>174</v>
      </c>
    </row>
    <row r="17" spans="1:17" ht="20.100000000000001" customHeight="1" x14ac:dyDescent="0.25">
      <c r="A17" s="113">
        <v>44481</v>
      </c>
      <c r="B17" s="187" t="s">
        <v>33</v>
      </c>
      <c r="C17" s="191">
        <v>95</v>
      </c>
      <c r="D17" s="191"/>
      <c r="E17" s="101" t="s">
        <v>169</v>
      </c>
      <c r="F17" s="114">
        <v>95</v>
      </c>
      <c r="G17" s="115">
        <v>376</v>
      </c>
      <c r="H17" s="115"/>
      <c r="I17" s="115">
        <v>4020</v>
      </c>
      <c r="J17" s="116"/>
      <c r="K17" s="116" t="s">
        <v>175</v>
      </c>
      <c r="L17" s="290" t="s">
        <v>165</v>
      </c>
      <c r="M17" s="192" t="s">
        <v>176</v>
      </c>
      <c r="N17" s="192" t="s">
        <v>103</v>
      </c>
    </row>
    <row r="18" spans="1:17" ht="20.100000000000001" customHeight="1" x14ac:dyDescent="0.25">
      <c r="A18" s="113">
        <v>44482</v>
      </c>
      <c r="B18" s="187" t="s">
        <v>33</v>
      </c>
      <c r="C18" s="191">
        <v>338.95</v>
      </c>
      <c r="D18" s="191"/>
      <c r="E18" s="101" t="s">
        <v>169</v>
      </c>
      <c r="F18" s="114">
        <v>338.95</v>
      </c>
      <c r="G18" s="115">
        <v>376</v>
      </c>
      <c r="H18" s="115"/>
      <c r="I18" s="115">
        <v>4020</v>
      </c>
      <c r="J18" s="116"/>
      <c r="K18" s="116" t="s">
        <v>175</v>
      </c>
      <c r="L18" s="290" t="s">
        <v>165</v>
      </c>
      <c r="M18" s="192" t="s">
        <v>177</v>
      </c>
      <c r="N18" s="192" t="s">
        <v>103</v>
      </c>
    </row>
    <row r="19" spans="1:17" ht="20.100000000000001" customHeight="1" x14ac:dyDescent="0.25">
      <c r="A19" s="113">
        <v>44482</v>
      </c>
      <c r="B19" s="187" t="s">
        <v>33</v>
      </c>
      <c r="C19" s="191">
        <v>145</v>
      </c>
      <c r="D19" s="191"/>
      <c r="E19" s="101" t="s">
        <v>169</v>
      </c>
      <c r="F19" s="114">
        <v>145</v>
      </c>
      <c r="G19" s="115">
        <v>376</v>
      </c>
      <c r="H19" s="115"/>
      <c r="I19" s="115">
        <v>4020</v>
      </c>
      <c r="J19" s="116"/>
      <c r="K19" s="116" t="s">
        <v>175</v>
      </c>
      <c r="L19" s="290" t="s">
        <v>165</v>
      </c>
      <c r="M19" s="192" t="s">
        <v>177</v>
      </c>
      <c r="N19" s="192" t="s">
        <v>103</v>
      </c>
    </row>
    <row r="20" spans="1:17" ht="20.100000000000001" customHeight="1" x14ac:dyDescent="0.25">
      <c r="A20" s="113">
        <v>44482</v>
      </c>
      <c r="B20" s="187" t="s">
        <v>33</v>
      </c>
      <c r="C20" s="191">
        <v>190</v>
      </c>
      <c r="D20" s="191"/>
      <c r="E20" s="101" t="s">
        <v>169</v>
      </c>
      <c r="F20" s="114">
        <v>190</v>
      </c>
      <c r="G20" s="115">
        <v>376</v>
      </c>
      <c r="H20" s="115"/>
      <c r="I20" s="115">
        <v>4020</v>
      </c>
      <c r="J20" s="116"/>
      <c r="K20" s="116" t="s">
        <v>175</v>
      </c>
      <c r="L20" s="290" t="s">
        <v>165</v>
      </c>
      <c r="M20" s="192" t="s">
        <v>177</v>
      </c>
      <c r="N20" s="192" t="s">
        <v>103</v>
      </c>
    </row>
    <row r="21" spans="1:17" ht="20.100000000000001" customHeight="1" x14ac:dyDescent="0.25">
      <c r="A21" s="113">
        <v>44482</v>
      </c>
      <c r="B21" s="187" t="s">
        <v>33</v>
      </c>
      <c r="C21" s="191">
        <v>239.98</v>
      </c>
      <c r="D21" s="191"/>
      <c r="E21" s="101" t="s">
        <v>169</v>
      </c>
      <c r="F21" s="114">
        <v>239.98</v>
      </c>
      <c r="G21" s="115">
        <v>376</v>
      </c>
      <c r="H21" s="115"/>
      <c r="I21" s="115">
        <v>4020</v>
      </c>
      <c r="J21" s="116"/>
      <c r="K21" s="116" t="s">
        <v>175</v>
      </c>
      <c r="L21" s="290" t="s">
        <v>165</v>
      </c>
      <c r="M21" s="192" t="s">
        <v>177</v>
      </c>
      <c r="N21" s="192" t="s">
        <v>103</v>
      </c>
    </row>
    <row r="22" spans="1:17" ht="20.100000000000001" customHeight="1" x14ac:dyDescent="0.25">
      <c r="A22" s="113">
        <v>44483</v>
      </c>
      <c r="B22" s="187" t="s">
        <v>33</v>
      </c>
      <c r="C22" s="191">
        <v>21</v>
      </c>
      <c r="D22" s="191"/>
      <c r="E22" s="101"/>
      <c r="F22" s="114">
        <v>21</v>
      </c>
      <c r="G22" s="112">
        <v>373</v>
      </c>
      <c r="H22" s="112"/>
      <c r="I22" s="112">
        <v>4020</v>
      </c>
      <c r="J22" s="116"/>
      <c r="K22" s="116" t="s">
        <v>170</v>
      </c>
      <c r="L22" s="290" t="s">
        <v>102</v>
      </c>
      <c r="M22" s="192" t="s">
        <v>178</v>
      </c>
      <c r="N22" s="192" t="s">
        <v>102</v>
      </c>
    </row>
    <row r="23" spans="1:17" ht="20.100000000000001" customHeight="1" x14ac:dyDescent="0.25">
      <c r="A23" s="113">
        <v>44483</v>
      </c>
      <c r="B23" s="187" t="s">
        <v>33</v>
      </c>
      <c r="C23" s="191">
        <v>21</v>
      </c>
      <c r="D23" s="191"/>
      <c r="E23" s="101"/>
      <c r="F23" s="114">
        <v>21</v>
      </c>
      <c r="G23" s="112">
        <v>373</v>
      </c>
      <c r="H23" s="112"/>
      <c r="I23" s="112">
        <v>4020</v>
      </c>
      <c r="J23" s="116"/>
      <c r="K23" s="116" t="s">
        <v>170</v>
      </c>
      <c r="L23" s="290" t="s">
        <v>102</v>
      </c>
      <c r="M23" s="192" t="s">
        <v>178</v>
      </c>
      <c r="N23" s="192" t="s">
        <v>102</v>
      </c>
    </row>
    <row r="24" spans="1:17" ht="20.100000000000001" customHeight="1" x14ac:dyDescent="0.25">
      <c r="A24" s="113">
        <v>44484</v>
      </c>
      <c r="B24" s="187" t="s">
        <v>31</v>
      </c>
      <c r="C24" s="191">
        <v>14.59</v>
      </c>
      <c r="D24" s="191"/>
      <c r="E24" s="101"/>
      <c r="F24" s="114">
        <v>14.59</v>
      </c>
      <c r="G24" s="115">
        <v>376</v>
      </c>
      <c r="H24" s="115"/>
      <c r="I24" s="115">
        <v>4020</v>
      </c>
      <c r="J24" s="116"/>
      <c r="K24" s="116" t="s">
        <v>175</v>
      </c>
      <c r="L24" s="290"/>
      <c r="M24" s="192" t="s">
        <v>179</v>
      </c>
      <c r="N24" s="192"/>
    </row>
    <row r="25" spans="1:17" ht="20.100000000000001" customHeight="1" x14ac:dyDescent="0.25">
      <c r="A25" s="113">
        <v>44484</v>
      </c>
      <c r="B25" s="187" t="s">
        <v>31</v>
      </c>
      <c r="C25" s="191">
        <v>69.989999999999995</v>
      </c>
      <c r="D25" s="191"/>
      <c r="E25" s="101"/>
      <c r="F25" s="114">
        <v>69.989999999999995</v>
      </c>
      <c r="G25" s="115">
        <v>376</v>
      </c>
      <c r="H25" s="115"/>
      <c r="I25" s="115">
        <v>4020</v>
      </c>
      <c r="J25" s="116"/>
      <c r="K25" s="116" t="s">
        <v>175</v>
      </c>
      <c r="L25" s="290" t="s">
        <v>165</v>
      </c>
      <c r="M25" s="192" t="s">
        <v>177</v>
      </c>
      <c r="N25" s="192" t="s">
        <v>174</v>
      </c>
    </row>
    <row r="26" spans="1:17" ht="20.100000000000001" customHeight="1" x14ac:dyDescent="0.25">
      <c r="A26" s="113">
        <v>44485</v>
      </c>
      <c r="B26" s="187" t="s">
        <v>33</v>
      </c>
      <c r="C26" s="191">
        <v>27</v>
      </c>
      <c r="D26" s="191"/>
      <c r="E26" s="101" t="s">
        <v>169</v>
      </c>
      <c r="F26" s="114">
        <v>27</v>
      </c>
      <c r="G26" s="112">
        <v>373</v>
      </c>
      <c r="H26" s="112"/>
      <c r="I26" s="112">
        <v>4020</v>
      </c>
      <c r="J26" s="116"/>
      <c r="K26" s="116" t="s">
        <v>170</v>
      </c>
      <c r="L26" s="290" t="s">
        <v>165</v>
      </c>
      <c r="M26" s="192" t="s">
        <v>118</v>
      </c>
      <c r="N26" s="192" t="s">
        <v>180</v>
      </c>
    </row>
    <row r="27" spans="1:17" ht="20.100000000000001" customHeight="1" x14ac:dyDescent="0.25">
      <c r="A27" s="113">
        <v>44487</v>
      </c>
      <c r="B27" s="187" t="s">
        <v>33</v>
      </c>
      <c r="C27" s="191">
        <v>795</v>
      </c>
      <c r="D27" s="191"/>
      <c r="E27" s="101" t="s">
        <v>169</v>
      </c>
      <c r="F27" s="114">
        <v>795</v>
      </c>
      <c r="G27" s="115">
        <v>376</v>
      </c>
      <c r="H27" s="115"/>
      <c r="I27" s="115">
        <v>4020</v>
      </c>
      <c r="J27" s="116"/>
      <c r="K27" s="116" t="s">
        <v>175</v>
      </c>
      <c r="L27" s="290" t="s">
        <v>165</v>
      </c>
      <c r="M27" s="192" t="s">
        <v>181</v>
      </c>
      <c r="N27" s="192" t="s">
        <v>103</v>
      </c>
    </row>
    <row r="28" spans="1:17" ht="20.100000000000001" customHeight="1" x14ac:dyDescent="0.25">
      <c r="A28" s="113">
        <v>44487</v>
      </c>
      <c r="B28" s="187" t="s">
        <v>31</v>
      </c>
      <c r="C28" s="191">
        <v>3.96</v>
      </c>
      <c r="D28" s="191"/>
      <c r="E28" s="101"/>
      <c r="F28" s="114">
        <v>3.96</v>
      </c>
      <c r="G28" s="115">
        <v>376</v>
      </c>
      <c r="H28" s="115"/>
      <c r="I28" s="115">
        <v>4020</v>
      </c>
      <c r="J28" s="116"/>
      <c r="K28" s="116" t="s">
        <v>175</v>
      </c>
      <c r="L28" s="290" t="s">
        <v>165</v>
      </c>
      <c r="M28" s="192" t="s">
        <v>182</v>
      </c>
      <c r="N28" s="192" t="s">
        <v>183</v>
      </c>
    </row>
    <row r="29" spans="1:17" ht="20.100000000000001" customHeight="1" x14ac:dyDescent="0.25">
      <c r="A29" s="113">
        <v>44489</v>
      </c>
      <c r="B29" s="187" t="s">
        <v>33</v>
      </c>
      <c r="C29" s="191">
        <v>19.18</v>
      </c>
      <c r="D29" s="191"/>
      <c r="E29" s="101"/>
      <c r="F29" s="114">
        <v>19.18</v>
      </c>
      <c r="G29" s="115">
        <v>376</v>
      </c>
      <c r="H29" s="115"/>
      <c r="I29" s="115">
        <v>4020</v>
      </c>
      <c r="J29" s="116"/>
      <c r="K29" s="116" t="s">
        <v>175</v>
      </c>
      <c r="L29" s="290" t="s">
        <v>165</v>
      </c>
      <c r="M29" s="192" t="s">
        <v>184</v>
      </c>
      <c r="N29" s="192" t="s">
        <v>167</v>
      </c>
    </row>
    <row r="30" spans="1:17" ht="20.100000000000001" customHeight="1" x14ac:dyDescent="0.25">
      <c r="A30" s="113">
        <v>44491</v>
      </c>
      <c r="B30" s="187" t="s">
        <v>39</v>
      </c>
      <c r="C30" s="191">
        <v>3.67</v>
      </c>
      <c r="D30" s="191">
        <v>0.61</v>
      </c>
      <c r="E30" s="101"/>
      <c r="F30" s="114">
        <v>3.06</v>
      </c>
      <c r="G30" s="115">
        <v>376</v>
      </c>
      <c r="H30" s="115"/>
      <c r="I30" s="115">
        <v>4020</v>
      </c>
      <c r="J30" s="116"/>
      <c r="K30" s="116" t="s">
        <v>175</v>
      </c>
      <c r="L30" s="290" t="s">
        <v>165</v>
      </c>
      <c r="M30" s="192" t="s">
        <v>185</v>
      </c>
      <c r="N30" s="192" t="s">
        <v>186</v>
      </c>
    </row>
    <row r="31" spans="1:17" ht="20.100000000000001" customHeight="1" x14ac:dyDescent="0.25">
      <c r="A31" s="113">
        <v>44491</v>
      </c>
      <c r="B31" s="187" t="s">
        <v>39</v>
      </c>
      <c r="C31" s="191">
        <v>6</v>
      </c>
      <c r="D31" s="191">
        <v>1</v>
      </c>
      <c r="E31" s="101"/>
      <c r="F31" s="114">
        <v>5</v>
      </c>
      <c r="G31" s="115">
        <v>376</v>
      </c>
      <c r="H31" s="115"/>
      <c r="I31" s="115">
        <v>4020</v>
      </c>
      <c r="J31" s="116"/>
      <c r="K31" s="116" t="s">
        <v>164</v>
      </c>
      <c r="L31" s="290" t="s">
        <v>165</v>
      </c>
      <c r="M31" s="192" t="s">
        <v>188</v>
      </c>
      <c r="N31" s="192" t="s">
        <v>102</v>
      </c>
      <c r="Q31" s="5" t="s">
        <v>187</v>
      </c>
    </row>
    <row r="32" spans="1:17" ht="20.100000000000001" customHeight="1" x14ac:dyDescent="0.25">
      <c r="A32" s="113">
        <v>44491</v>
      </c>
      <c r="B32" s="187" t="s">
        <v>39</v>
      </c>
      <c r="C32" s="191">
        <v>24</v>
      </c>
      <c r="D32" s="191">
        <v>4</v>
      </c>
      <c r="E32" s="101"/>
      <c r="F32" s="114">
        <v>20</v>
      </c>
      <c r="G32" s="115">
        <v>376</v>
      </c>
      <c r="H32" s="115"/>
      <c r="I32" s="115">
        <v>4020</v>
      </c>
      <c r="J32" s="116"/>
      <c r="K32" s="116" t="s">
        <v>164</v>
      </c>
      <c r="L32" s="290" t="s">
        <v>165</v>
      </c>
      <c r="M32" s="192" t="s">
        <v>188</v>
      </c>
      <c r="N32" s="192" t="s">
        <v>102</v>
      </c>
    </row>
    <row r="33" spans="1:21" ht="20.100000000000001" customHeight="1" x14ac:dyDescent="0.25">
      <c r="A33" s="113">
        <v>44501</v>
      </c>
      <c r="B33" s="187" t="s">
        <v>33</v>
      </c>
      <c r="C33" s="191">
        <v>25.8</v>
      </c>
      <c r="D33" s="191">
        <v>4.3</v>
      </c>
      <c r="E33" s="101"/>
      <c r="F33" s="114">
        <v>21.5</v>
      </c>
      <c r="G33" s="115">
        <v>376</v>
      </c>
      <c r="H33" s="115"/>
      <c r="I33" s="115">
        <v>4020</v>
      </c>
      <c r="J33" s="116"/>
      <c r="K33" s="116" t="s">
        <v>164</v>
      </c>
      <c r="L33" s="290" t="s">
        <v>165</v>
      </c>
      <c r="M33" s="192" t="s">
        <v>189</v>
      </c>
      <c r="N33" s="192"/>
    </row>
    <row r="34" spans="1:21" ht="20.100000000000001" customHeight="1" x14ac:dyDescent="0.25">
      <c r="A34" s="113">
        <v>44502</v>
      </c>
      <c r="B34" s="187" t="s">
        <v>31</v>
      </c>
      <c r="C34" s="191">
        <v>27.99</v>
      </c>
      <c r="D34" s="191"/>
      <c r="E34" s="101"/>
      <c r="F34" s="114">
        <v>27.99</v>
      </c>
      <c r="G34" s="115">
        <v>376</v>
      </c>
      <c r="H34" s="115"/>
      <c r="I34" s="115">
        <v>4020</v>
      </c>
      <c r="J34" s="116"/>
      <c r="K34" s="116" t="s">
        <v>175</v>
      </c>
      <c r="L34" s="290" t="s">
        <v>165</v>
      </c>
      <c r="M34" s="192" t="s">
        <v>101</v>
      </c>
      <c r="N34" s="192" t="s">
        <v>174</v>
      </c>
    </row>
    <row r="35" spans="1:21" ht="20.100000000000001" customHeight="1" x14ac:dyDescent="0.25">
      <c r="A35" s="113">
        <v>44505</v>
      </c>
      <c r="B35" s="187" t="s">
        <v>33</v>
      </c>
      <c r="C35" s="191">
        <v>21</v>
      </c>
      <c r="D35" s="191"/>
      <c r="E35" s="101"/>
      <c r="F35" s="114">
        <v>21</v>
      </c>
      <c r="G35" s="115">
        <v>373</v>
      </c>
      <c r="H35" s="115"/>
      <c r="I35" s="115">
        <v>4020</v>
      </c>
      <c r="J35" s="116"/>
      <c r="K35" s="116" t="s">
        <v>170</v>
      </c>
      <c r="L35" s="290" t="s">
        <v>165</v>
      </c>
      <c r="M35" s="192" t="s">
        <v>178</v>
      </c>
      <c r="N35" s="192" t="s">
        <v>102</v>
      </c>
    </row>
    <row r="36" spans="1:21" ht="20.100000000000001" customHeight="1" x14ac:dyDescent="0.25">
      <c r="A36" s="113">
        <v>44505</v>
      </c>
      <c r="B36" s="187" t="s">
        <v>31</v>
      </c>
      <c r="C36" s="191">
        <v>14.85</v>
      </c>
      <c r="D36" s="191"/>
      <c r="E36" s="101"/>
      <c r="F36" s="114">
        <v>14.85</v>
      </c>
      <c r="G36" s="115">
        <v>376</v>
      </c>
      <c r="H36" s="115"/>
      <c r="I36" s="115">
        <v>4020</v>
      </c>
      <c r="J36" s="116"/>
      <c r="K36" s="116" t="s">
        <v>175</v>
      </c>
      <c r="L36" s="290" t="s">
        <v>165</v>
      </c>
      <c r="M36" s="192" t="s">
        <v>179</v>
      </c>
      <c r="N36" s="192" t="s">
        <v>174</v>
      </c>
    </row>
    <row r="37" spans="1:21" ht="20.100000000000001" customHeight="1" x14ac:dyDescent="0.25">
      <c r="A37" s="113">
        <v>44508</v>
      </c>
      <c r="B37" s="187" t="s">
        <v>39</v>
      </c>
      <c r="C37" s="191">
        <v>19.489999999999998</v>
      </c>
      <c r="D37" s="191">
        <v>3.25</v>
      </c>
      <c r="E37" s="101"/>
      <c r="F37" s="114">
        <v>16.239999999999998</v>
      </c>
      <c r="G37" s="115">
        <v>376</v>
      </c>
      <c r="H37" s="115"/>
      <c r="I37" s="115">
        <v>4020</v>
      </c>
      <c r="J37" s="116"/>
      <c r="K37" s="116" t="s">
        <v>164</v>
      </c>
      <c r="L37" s="290" t="s">
        <v>190</v>
      </c>
      <c r="M37" s="192" t="s">
        <v>191</v>
      </c>
      <c r="N37" s="192" t="s">
        <v>173</v>
      </c>
    </row>
    <row r="38" spans="1:21" ht="20.100000000000001" customHeight="1" x14ac:dyDescent="0.25">
      <c r="A38" s="113">
        <v>44508</v>
      </c>
      <c r="B38" s="187" t="s">
        <v>31</v>
      </c>
      <c r="C38" s="191">
        <v>450</v>
      </c>
      <c r="D38" s="191"/>
      <c r="E38" s="101"/>
      <c r="F38" s="114">
        <v>450</v>
      </c>
      <c r="G38" s="115">
        <v>376</v>
      </c>
      <c r="H38" s="115"/>
      <c r="I38" s="115">
        <v>4020</v>
      </c>
      <c r="J38" s="116"/>
      <c r="K38" s="116" t="s">
        <v>164</v>
      </c>
      <c r="L38" s="290" t="s">
        <v>190</v>
      </c>
      <c r="M38" s="192" t="s">
        <v>119</v>
      </c>
      <c r="N38" s="192" t="s">
        <v>173</v>
      </c>
    </row>
    <row r="39" spans="1:21" ht="20.100000000000001" customHeight="1" x14ac:dyDescent="0.25">
      <c r="A39" s="113">
        <v>44508</v>
      </c>
      <c r="B39" s="187" t="s">
        <v>31</v>
      </c>
      <c r="C39" s="191">
        <v>80</v>
      </c>
      <c r="D39" s="191"/>
      <c r="E39" s="101"/>
      <c r="F39" s="114">
        <v>80</v>
      </c>
      <c r="G39" s="115">
        <v>376</v>
      </c>
      <c r="H39" s="115"/>
      <c r="I39" s="115">
        <v>4020</v>
      </c>
      <c r="J39" s="116"/>
      <c r="K39" s="116" t="s">
        <v>164</v>
      </c>
      <c r="L39" s="290" t="s">
        <v>190</v>
      </c>
      <c r="M39" s="192" t="s">
        <v>176</v>
      </c>
      <c r="N39" s="192" t="s">
        <v>173</v>
      </c>
    </row>
    <row r="40" spans="1:21" ht="20.100000000000001" customHeight="1" x14ac:dyDescent="0.25">
      <c r="A40" s="113">
        <v>44508</v>
      </c>
      <c r="B40" s="187" t="s">
        <v>31</v>
      </c>
      <c r="C40" s="191">
        <v>34.36</v>
      </c>
      <c r="D40" s="191"/>
      <c r="E40" s="101"/>
      <c r="F40" s="114">
        <v>34.36</v>
      </c>
      <c r="G40" s="115">
        <v>373</v>
      </c>
      <c r="H40" s="115"/>
      <c r="I40" s="115">
        <v>4020</v>
      </c>
      <c r="J40" s="116"/>
      <c r="K40" s="116" t="s">
        <v>170</v>
      </c>
      <c r="L40" s="290" t="s">
        <v>120</v>
      </c>
      <c r="M40" s="192" t="s">
        <v>192</v>
      </c>
      <c r="N40" s="192" t="s">
        <v>193</v>
      </c>
    </row>
    <row r="41" spans="1:21" ht="20.100000000000001" customHeight="1" x14ac:dyDescent="0.25">
      <c r="A41" s="113">
        <v>44509</v>
      </c>
      <c r="B41" s="187" t="s">
        <v>31</v>
      </c>
      <c r="C41" s="191">
        <v>14.85</v>
      </c>
      <c r="D41" s="191"/>
      <c r="E41" s="101"/>
      <c r="F41" s="114">
        <v>14.85</v>
      </c>
      <c r="G41" s="115">
        <v>376</v>
      </c>
      <c r="H41" s="115"/>
      <c r="I41" s="115">
        <v>4020</v>
      </c>
      <c r="J41" s="116"/>
      <c r="K41" s="116" t="s">
        <v>175</v>
      </c>
      <c r="L41" s="290"/>
      <c r="M41" s="192" t="s">
        <v>179</v>
      </c>
      <c r="N41" s="192"/>
    </row>
    <row r="42" spans="1:21" ht="20.100000000000001" customHeight="1" x14ac:dyDescent="0.25">
      <c r="A42" s="113"/>
      <c r="B42" s="187"/>
      <c r="C42" s="101"/>
      <c r="D42" s="100"/>
      <c r="E42" s="101"/>
      <c r="F42" s="114"/>
      <c r="G42" s="115"/>
      <c r="H42" s="115"/>
      <c r="I42" s="115"/>
      <c r="J42" s="116"/>
      <c r="K42" s="116"/>
      <c r="L42" s="290"/>
      <c r="M42" s="192"/>
      <c r="N42" s="192"/>
    </row>
    <row r="43" spans="1:21" ht="20.100000000000001" customHeight="1" thickBot="1" x14ac:dyDescent="0.25">
      <c r="A43" s="298" t="s">
        <v>34</v>
      </c>
      <c r="B43" s="298"/>
      <c r="C43" s="193">
        <v>2877.94</v>
      </c>
      <c r="D43" s="193">
        <v>16.489999999999998</v>
      </c>
      <c r="E43" s="193"/>
      <c r="F43" s="193">
        <v>2861.45</v>
      </c>
      <c r="G43" s="194"/>
      <c r="H43" s="194"/>
      <c r="I43" s="194"/>
      <c r="J43" s="195"/>
      <c r="K43" s="195"/>
      <c r="L43" s="196"/>
      <c r="M43" s="52"/>
      <c r="N43" s="47"/>
      <c r="U43" s="86">
        <v>2877.94</v>
      </c>
    </row>
    <row r="45" spans="1:21" x14ac:dyDescent="0.2">
      <c r="B45" s="292" t="s">
        <v>35</v>
      </c>
      <c r="C45" s="294"/>
    </row>
    <row r="46" spans="1:21" x14ac:dyDescent="0.2">
      <c r="B46" s="41" t="s">
        <v>36</v>
      </c>
      <c r="C46" s="42" t="s">
        <v>37</v>
      </c>
    </row>
    <row r="47" spans="1:21" x14ac:dyDescent="0.2">
      <c r="B47" s="41" t="s">
        <v>31</v>
      </c>
      <c r="C47" s="42" t="s">
        <v>38</v>
      </c>
    </row>
    <row r="48" spans="1:21" x14ac:dyDescent="0.2">
      <c r="B48" s="41" t="s">
        <v>39</v>
      </c>
      <c r="C48" s="42" t="s">
        <v>40</v>
      </c>
    </row>
    <row r="49" spans="2:3" x14ac:dyDescent="0.2">
      <c r="B49" s="41" t="s">
        <v>104</v>
      </c>
      <c r="C49" s="42" t="s">
        <v>105</v>
      </c>
    </row>
    <row r="50" spans="2:3" x14ac:dyDescent="0.2">
      <c r="B50" s="43" t="s">
        <v>33</v>
      </c>
      <c r="C50" s="94" t="s">
        <v>41</v>
      </c>
    </row>
    <row r="53" spans="2:3" x14ac:dyDescent="0.2">
      <c r="B53" s="291"/>
      <c r="C53" s="291"/>
    </row>
  </sheetData>
  <mergeCells count="2">
    <mergeCell ref="B3:E3"/>
    <mergeCell ref="B1:E1"/>
  </mergeCells>
  <conditionalFormatting sqref="J12:K12 J13:J42 K14:K42">
    <cfRule type="expression" priority="7" stopIfTrue="1">
      <formula>AND(SUM($P12:$T12)&gt;0,NOT(ISBLANK(J12)))</formula>
    </cfRule>
    <cfRule type="expression" dxfId="453" priority="8" stopIfTrue="1">
      <formula>SUM($P12:$T12)&gt;0</formula>
    </cfRule>
  </conditionalFormatting>
  <conditionalFormatting sqref="B1 B3 C12:C13 C15:C42">
    <cfRule type="expression" dxfId="452" priority="9" stopIfTrue="1">
      <formula>ISBLANK(B1)</formula>
    </cfRule>
  </conditionalFormatting>
  <conditionalFormatting sqref="L12:N12 L14:N42">
    <cfRule type="expression" dxfId="451" priority="10" stopIfTrue="1">
      <formula>AND(NOT(ISBLANK($C12)),ISBLANK(L12))</formula>
    </cfRule>
  </conditionalFormatting>
  <conditionalFormatting sqref="B12:B42">
    <cfRule type="expression" dxfId="450" priority="11" stopIfTrue="1">
      <formula>AND(NOT(ISBLANK(C12)),ISBLANK(B12))</formula>
    </cfRule>
  </conditionalFormatting>
  <conditionalFormatting sqref="A12:A42">
    <cfRule type="expression" dxfId="449" priority="12" stopIfTrue="1">
      <formula>AND(NOT(ISBLANK(C12)),ISBLANK(A12))</formula>
    </cfRule>
  </conditionalFormatting>
  <conditionalFormatting sqref="E12:E42">
    <cfRule type="expression" dxfId="448" priority="13" stopIfTrue="1">
      <formula>AND(NOT(ISBLANK(C12)),ISBLANK(E12),B12="S")</formula>
    </cfRule>
  </conditionalFormatting>
  <conditionalFormatting sqref="K13">
    <cfRule type="expression" priority="3" stopIfTrue="1">
      <formula>AND(SUM($P13:$T13)&gt;0,NOT(ISBLANK(K13)))</formula>
    </cfRule>
    <cfRule type="expression" dxfId="446" priority="4" stopIfTrue="1">
      <formula>SUM($P13:$T13)&gt;0</formula>
    </cfRule>
  </conditionalFormatting>
  <conditionalFormatting sqref="L13:N13">
    <cfRule type="expression" dxfId="445" priority="5" stopIfTrue="1">
      <formula>AND(NOT(ISBLANK($C13)),ISBLANK(L13))</formula>
    </cfRule>
  </conditionalFormatting>
  <conditionalFormatting sqref="D12:D13 D15:D41">
    <cfRule type="expression" dxfId="444" priority="2" stopIfTrue="1">
      <formula>ISBLANK(D12)</formula>
    </cfRule>
  </conditionalFormatting>
  <conditionalFormatting sqref="C5">
    <cfRule type="expression" dxfId="0" priority="1" stopIfTrue="1">
      <formula>ISBLANK(C5)</formula>
    </cfRule>
  </conditionalFormatting>
  <dataValidations count="2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42">
      <formula1>$B$46:$B$50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'C:\Users\Patricia.corry\Box\Transactions\Purchasing cards - Barclaycard\2021 - 2022 Monthly Statements\Nov 2021\E Ward\[Spreadsheet template October 2021 - November 2021.xlsx]Sheet2'!#REF!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Z37"/>
  <sheetViews>
    <sheetView zoomScale="80" zoomScaleNormal="8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302" t="s">
        <v>1</v>
      </c>
      <c r="C1" s="303"/>
      <c r="D1" s="303"/>
      <c r="E1" s="30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302" t="s">
        <v>116</v>
      </c>
      <c r="C3" s="303"/>
      <c r="D3" s="303"/>
      <c r="E3" s="30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44479</v>
      </c>
      <c r="D5" s="12" t="s">
        <v>5</v>
      </c>
      <c r="E5" s="95">
        <v>44511</v>
      </c>
      <c r="F5" s="87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37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300" t="s">
        <v>11</v>
      </c>
      <c r="H8" s="305"/>
      <c r="I8" s="305"/>
      <c r="J8" s="301"/>
      <c r="K8" s="137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306"/>
      <c r="H9" s="307"/>
      <c r="I9" s="307"/>
      <c r="J9" s="308"/>
      <c r="K9" s="49" t="s">
        <v>20</v>
      </c>
      <c r="L9" s="21" t="s">
        <v>21</v>
      </c>
      <c r="M9" s="51"/>
      <c r="N9" s="53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88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0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6">
        <v>44480</v>
      </c>
      <c r="B12" s="30" t="s">
        <v>39</v>
      </c>
      <c r="C12" s="31">
        <v>304</v>
      </c>
      <c r="D12" s="32">
        <f>IF(B12="S",IF(ISBLANK(E12),ROUND(C12*0.2/1.2,2),E12),"")</f>
        <v>50.67</v>
      </c>
      <c r="E12" s="31"/>
      <c r="F12" s="81">
        <f>C12-D12</f>
        <v>253.32999999999998</v>
      </c>
      <c r="G12" s="54">
        <v>510</v>
      </c>
      <c r="H12" s="54">
        <v>3001</v>
      </c>
      <c r="I12" s="89" t="s">
        <v>131</v>
      </c>
      <c r="J12" s="37" t="s">
        <v>84</v>
      </c>
      <c r="K12" s="37" t="s">
        <v>129</v>
      </c>
      <c r="L12" s="45" t="s">
        <v>243</v>
      </c>
      <c r="M12" s="45" t="s">
        <v>244</v>
      </c>
      <c r="N12" s="67" t="s">
        <v>245</v>
      </c>
      <c r="O12" s="99"/>
      <c r="P12" s="5" t="b">
        <f t="shared" ref="P12:P29" si="0">OR(G12&lt;100,LEN(G12)=2)</f>
        <v>0</v>
      </c>
      <c r="Q12" s="5" t="b">
        <f t="shared" ref="Q12:Q29" si="1">OR(H12&lt;1000,LEN(H12)=3)</f>
        <v>0</v>
      </c>
      <c r="R12" s="5" t="b">
        <f t="shared" ref="R12:R29" si="2">IF(I12&lt;1000,TRUE)</f>
        <v>0</v>
      </c>
      <c r="S12" s="5" t="e">
        <f>OR(#REF!&lt;100000,LEN(#REF!)=5)</f>
        <v>#REF!</v>
      </c>
    </row>
    <row r="13" spans="1:26" ht="15.75" x14ac:dyDescent="0.25">
      <c r="A13" s="56">
        <v>44480</v>
      </c>
      <c r="B13" s="30" t="s">
        <v>31</v>
      </c>
      <c r="C13" s="31">
        <v>40</v>
      </c>
      <c r="D13" s="32">
        <v>0</v>
      </c>
      <c r="E13" s="31"/>
      <c r="F13" s="81">
        <f>C13-D13</f>
        <v>40</v>
      </c>
      <c r="G13" s="54">
        <v>510</v>
      </c>
      <c r="H13" s="54">
        <v>3001</v>
      </c>
      <c r="I13" s="89" t="s">
        <v>131</v>
      </c>
      <c r="J13" s="37"/>
      <c r="K13" s="37" t="s">
        <v>129</v>
      </c>
      <c r="L13" s="45" t="s">
        <v>243</v>
      </c>
      <c r="M13" s="45" t="s">
        <v>244</v>
      </c>
      <c r="N13" s="67" t="s">
        <v>245</v>
      </c>
      <c r="O13" s="99"/>
    </row>
    <row r="14" spans="1:26" ht="20.100000000000001" customHeight="1" x14ac:dyDescent="0.25">
      <c r="A14" s="56">
        <v>44484</v>
      </c>
      <c r="B14" s="30" t="s">
        <v>36</v>
      </c>
      <c r="C14" s="31">
        <v>225</v>
      </c>
      <c r="D14" s="32">
        <v>0</v>
      </c>
      <c r="E14" s="31"/>
      <c r="F14" s="81">
        <f>C14-D14</f>
        <v>225</v>
      </c>
      <c r="G14" s="54">
        <v>528</v>
      </c>
      <c r="H14" s="54">
        <v>4102</v>
      </c>
      <c r="I14" s="89"/>
      <c r="J14" s="37" t="s">
        <v>39</v>
      </c>
      <c r="K14" s="37" t="s">
        <v>246</v>
      </c>
      <c r="L14" s="45" t="s">
        <v>247</v>
      </c>
      <c r="M14" s="45" t="s">
        <v>248</v>
      </c>
      <c r="N14" s="45" t="s">
        <v>249</v>
      </c>
      <c r="O14" s="99"/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20.100000000000001" customHeight="1" x14ac:dyDescent="0.25">
      <c r="A15" s="56">
        <v>44484</v>
      </c>
      <c r="B15" s="30" t="s">
        <v>39</v>
      </c>
      <c r="C15" s="31">
        <v>228.63</v>
      </c>
      <c r="D15" s="32">
        <f t="shared" ref="D15:D17" si="3">IF(B15="S",IF(ISBLANK(E15),ROUND(C15*0.2/1.2,2),E15),"")</f>
        <v>38.11</v>
      </c>
      <c r="E15" s="31"/>
      <c r="F15" s="81">
        <f t="shared" ref="F15:F30" si="4">C15-D15</f>
        <v>190.51999999999998</v>
      </c>
      <c r="G15" s="54">
        <v>528</v>
      </c>
      <c r="H15" s="54">
        <v>4102</v>
      </c>
      <c r="I15" s="89"/>
      <c r="J15" s="37" t="s">
        <v>39</v>
      </c>
      <c r="K15" s="37" t="s">
        <v>246</v>
      </c>
      <c r="L15" s="45" t="s">
        <v>247</v>
      </c>
      <c r="M15" s="45" t="s">
        <v>248</v>
      </c>
      <c r="N15" s="45" t="s">
        <v>249</v>
      </c>
      <c r="O15" s="99"/>
    </row>
    <row r="16" spans="1:26" ht="15.75" x14ac:dyDescent="0.25">
      <c r="A16" s="56">
        <v>44505</v>
      </c>
      <c r="B16" s="30" t="s">
        <v>39</v>
      </c>
      <c r="C16" s="31">
        <v>161.25</v>
      </c>
      <c r="D16" s="32">
        <f t="shared" si="3"/>
        <v>26.88</v>
      </c>
      <c r="E16" s="31"/>
      <c r="F16" s="81">
        <f t="shared" si="4"/>
        <v>134.37</v>
      </c>
      <c r="G16" s="54">
        <v>510</v>
      </c>
      <c r="H16" s="54">
        <v>4001</v>
      </c>
      <c r="I16" s="89" t="s">
        <v>131</v>
      </c>
      <c r="J16" s="37" t="s">
        <v>84</v>
      </c>
      <c r="K16" s="37" t="s">
        <v>129</v>
      </c>
      <c r="L16" s="45" t="s">
        <v>250</v>
      </c>
      <c r="M16" s="45" t="s">
        <v>251</v>
      </c>
      <c r="N16" s="45" t="s">
        <v>252</v>
      </c>
      <c r="O16" s="99"/>
    </row>
    <row r="17" spans="1:19" ht="15.75" x14ac:dyDescent="0.25">
      <c r="A17" s="56">
        <v>44505</v>
      </c>
      <c r="B17" s="30" t="s">
        <v>39</v>
      </c>
      <c r="C17" s="31">
        <v>7</v>
      </c>
      <c r="D17" s="32">
        <f t="shared" si="3"/>
        <v>1.17</v>
      </c>
      <c r="E17" s="31"/>
      <c r="F17" s="81">
        <f t="shared" si="4"/>
        <v>5.83</v>
      </c>
      <c r="G17" s="54">
        <v>509</v>
      </c>
      <c r="H17" s="54">
        <v>4020</v>
      </c>
      <c r="I17" s="89"/>
      <c r="J17" s="37" t="s">
        <v>84</v>
      </c>
      <c r="K17" s="37" t="s">
        <v>129</v>
      </c>
      <c r="L17" s="45" t="s">
        <v>253</v>
      </c>
      <c r="M17" s="45" t="s">
        <v>130</v>
      </c>
      <c r="N17" s="45" t="s">
        <v>254</v>
      </c>
      <c r="O17" s="99"/>
    </row>
    <row r="18" spans="1:19" ht="15.75" x14ac:dyDescent="0.25">
      <c r="A18" s="56"/>
      <c r="B18" s="30"/>
      <c r="C18" s="31"/>
      <c r="D18" s="32"/>
      <c r="E18" s="31"/>
      <c r="F18" s="81"/>
      <c r="G18" s="54"/>
      <c r="H18" s="54"/>
      <c r="I18" s="89"/>
      <c r="J18" s="37" t="s">
        <v>84</v>
      </c>
      <c r="K18" s="37"/>
      <c r="L18" s="45"/>
      <c r="M18" s="45"/>
      <c r="N18" s="45"/>
    </row>
    <row r="19" spans="1:19" ht="15.75" x14ac:dyDescent="0.25">
      <c r="A19" s="56"/>
      <c r="B19" s="30"/>
      <c r="C19" s="31"/>
      <c r="D19" s="32"/>
      <c r="E19" s="31"/>
      <c r="F19" s="81"/>
      <c r="G19" s="54"/>
      <c r="H19" s="54"/>
      <c r="I19" s="89"/>
      <c r="J19" s="37" t="s">
        <v>39</v>
      </c>
      <c r="K19" s="37"/>
      <c r="L19" s="45"/>
      <c r="M19" s="45"/>
      <c r="N19" s="45"/>
    </row>
    <row r="20" spans="1:19" ht="15.75" x14ac:dyDescent="0.25">
      <c r="A20" s="56"/>
      <c r="B20" s="30"/>
      <c r="C20" s="31"/>
      <c r="D20" s="32"/>
      <c r="E20" s="31"/>
      <c r="F20" s="81"/>
      <c r="G20" s="54"/>
      <c r="H20" s="54"/>
      <c r="I20" s="89"/>
      <c r="J20" s="37" t="s">
        <v>39</v>
      </c>
      <c r="K20" s="37"/>
      <c r="L20" s="45"/>
      <c r="M20" s="45"/>
      <c r="N20" s="45"/>
    </row>
    <row r="21" spans="1:19" ht="15.75" x14ac:dyDescent="0.25">
      <c r="A21" s="56"/>
      <c r="B21" s="30"/>
      <c r="C21" s="31"/>
      <c r="D21" s="32"/>
      <c r="E21" s="31"/>
      <c r="F21" s="81"/>
      <c r="G21" s="54"/>
      <c r="H21" s="54"/>
      <c r="I21" s="89"/>
      <c r="J21" s="37" t="s">
        <v>39</v>
      </c>
      <c r="K21" s="37"/>
      <c r="L21" s="45"/>
      <c r="M21" s="45"/>
      <c r="N21" s="45"/>
    </row>
    <row r="22" spans="1:19" ht="15.75" x14ac:dyDescent="0.25">
      <c r="A22" s="56"/>
      <c r="B22" s="30"/>
      <c r="C22" s="31"/>
      <c r="D22" s="32"/>
      <c r="E22" s="31"/>
      <c r="F22" s="81"/>
      <c r="G22" s="54"/>
      <c r="H22" s="54"/>
      <c r="I22" s="89"/>
      <c r="J22" s="37" t="s">
        <v>39</v>
      </c>
      <c r="K22" s="37"/>
      <c r="L22" s="45"/>
      <c r="M22" s="45"/>
      <c r="N22" s="45"/>
    </row>
    <row r="23" spans="1:19" ht="15.75" x14ac:dyDescent="0.25">
      <c r="A23" s="56"/>
      <c r="B23" s="30"/>
      <c r="C23" s="31"/>
      <c r="D23" s="32"/>
      <c r="E23" s="31"/>
      <c r="F23" s="81"/>
      <c r="G23" s="54"/>
      <c r="H23" s="54"/>
      <c r="I23" s="89"/>
      <c r="J23" s="37" t="s">
        <v>39</v>
      </c>
      <c r="K23" s="37"/>
      <c r="L23" s="45"/>
      <c r="M23" s="45"/>
      <c r="N23" s="45"/>
    </row>
    <row r="24" spans="1:19" ht="15.75" x14ac:dyDescent="0.25">
      <c r="A24" s="56"/>
      <c r="B24" s="30"/>
      <c r="C24" s="31"/>
      <c r="D24" s="32"/>
      <c r="E24" s="31"/>
      <c r="F24" s="81"/>
      <c r="G24" s="54"/>
      <c r="H24" s="54"/>
      <c r="I24" s="89"/>
      <c r="J24" s="37" t="s">
        <v>39</v>
      </c>
      <c r="K24" s="37"/>
      <c r="L24" s="45"/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e">
        <f>OR(#REF!&lt;100000,LEN(#REF!)=5)</f>
        <v>#REF!</v>
      </c>
    </row>
    <row r="25" spans="1:19" ht="15.75" x14ac:dyDescent="0.25">
      <c r="A25" s="56"/>
      <c r="B25" s="30"/>
      <c r="C25" s="31"/>
      <c r="D25" s="32"/>
      <c r="E25" s="31"/>
      <c r="F25" s="81"/>
      <c r="G25" s="54"/>
      <c r="H25" s="54"/>
      <c r="I25" s="89"/>
      <c r="J25" s="37" t="s">
        <v>84</v>
      </c>
      <c r="K25" s="37"/>
      <c r="L25" s="45"/>
      <c r="M25" s="45"/>
      <c r="N25" s="45"/>
    </row>
    <row r="26" spans="1:19" ht="15.75" x14ac:dyDescent="0.25">
      <c r="A26" s="56"/>
      <c r="B26" s="30"/>
      <c r="C26" s="31"/>
      <c r="D26" s="32"/>
      <c r="E26" s="31"/>
      <c r="F26" s="81"/>
      <c r="G26" s="54"/>
      <c r="H26" s="54"/>
      <c r="I26" s="89"/>
      <c r="J26" s="37" t="s">
        <v>84</v>
      </c>
      <c r="K26" s="37"/>
      <c r="L26" s="45"/>
      <c r="M26" s="45"/>
      <c r="N26" s="45"/>
    </row>
    <row r="27" spans="1:19" ht="15.75" x14ac:dyDescent="0.25">
      <c r="A27" s="56"/>
      <c r="B27" s="30"/>
      <c r="C27" s="31"/>
      <c r="D27" s="32"/>
      <c r="E27" s="31"/>
      <c r="F27" s="81"/>
      <c r="G27" s="54"/>
      <c r="H27" s="54"/>
      <c r="I27" s="89"/>
      <c r="J27" s="37" t="s">
        <v>84</v>
      </c>
      <c r="K27" s="37"/>
      <c r="L27" s="45"/>
      <c r="M27" s="45"/>
      <c r="N27" s="45"/>
    </row>
    <row r="28" spans="1:19" ht="15.75" x14ac:dyDescent="0.25">
      <c r="A28" s="56"/>
      <c r="B28" s="30"/>
      <c r="C28" s="31"/>
      <c r="D28" s="32"/>
      <c r="E28" s="31"/>
      <c r="F28" s="81"/>
      <c r="G28" s="54"/>
      <c r="H28" s="54"/>
      <c r="I28" s="89"/>
      <c r="J28" s="37" t="s">
        <v>84</v>
      </c>
      <c r="K28" s="37"/>
      <c r="L28" s="45"/>
      <c r="M28" s="45"/>
      <c r="N28" s="45"/>
    </row>
    <row r="29" spans="1:19" ht="15.75" x14ac:dyDescent="0.25">
      <c r="A29" s="29"/>
      <c r="B29" s="30"/>
      <c r="C29" s="31"/>
      <c r="D29" s="32"/>
      <c r="E29" s="31"/>
      <c r="F29" s="81"/>
      <c r="G29" s="54" t="s">
        <v>106</v>
      </c>
      <c r="H29" s="54" t="s">
        <v>106</v>
      </c>
      <c r="I29" s="54" t="s">
        <v>106</v>
      </c>
      <c r="J29" s="37"/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3.5" thickBot="1" x14ac:dyDescent="0.25">
      <c r="A30" s="309" t="s">
        <v>34</v>
      </c>
      <c r="B30" s="310"/>
      <c r="C30" s="39">
        <f>SUM(C12:C29)</f>
        <v>965.88</v>
      </c>
      <c r="D30" s="39">
        <f>SUM(D12:D29)</f>
        <v>116.83</v>
      </c>
      <c r="E30" s="39"/>
      <c r="F30" s="96">
        <f t="shared" si="4"/>
        <v>849.05</v>
      </c>
      <c r="G30" s="55"/>
      <c r="H30" s="55"/>
      <c r="I30" s="55"/>
      <c r="J30" s="40"/>
      <c r="K30" s="40"/>
      <c r="L30" s="46"/>
      <c r="M30" s="52"/>
      <c r="N30" s="47"/>
    </row>
    <row r="32" spans="1:19" x14ac:dyDescent="0.2">
      <c r="B32" s="300" t="s">
        <v>35</v>
      </c>
      <c r="C32" s="301"/>
    </row>
    <row r="33" spans="2:11" x14ac:dyDescent="0.2">
      <c r="B33" s="41" t="s">
        <v>36</v>
      </c>
      <c r="C33" s="42" t="s">
        <v>37</v>
      </c>
    </row>
    <row r="34" spans="2:11" x14ac:dyDescent="0.2">
      <c r="B34" s="41" t="s">
        <v>31</v>
      </c>
      <c r="C34" s="42" t="s">
        <v>38</v>
      </c>
      <c r="I34" s="97"/>
      <c r="K34" s="86"/>
    </row>
    <row r="35" spans="2:11" x14ac:dyDescent="0.2">
      <c r="B35" s="41" t="s">
        <v>39</v>
      </c>
      <c r="C35" s="42" t="s">
        <v>40</v>
      </c>
      <c r="I35" s="97"/>
      <c r="K35" s="86"/>
    </row>
    <row r="36" spans="2:11" x14ac:dyDescent="0.2">
      <c r="B36" s="43" t="s">
        <v>33</v>
      </c>
      <c r="C36" s="94" t="s">
        <v>41</v>
      </c>
      <c r="I36" s="97"/>
      <c r="K36" s="86"/>
    </row>
    <row r="37" spans="2:11" x14ac:dyDescent="0.2">
      <c r="I37" s="97"/>
      <c r="K37" s="86"/>
    </row>
  </sheetData>
  <mergeCells count="6">
    <mergeCell ref="B32:C32"/>
    <mergeCell ref="B1:E1"/>
    <mergeCell ref="B3:E3"/>
    <mergeCell ref="G8:J8"/>
    <mergeCell ref="G9:J9"/>
    <mergeCell ref="A30:B30"/>
  </mergeCells>
  <conditionalFormatting sqref="J12:J13 J29:K29 K28">
    <cfRule type="expression" priority="99" stopIfTrue="1">
      <formula>AND(SUM($P12:$T12)&gt;0,NOT(ISBLANK(J12)))</formula>
    </cfRule>
    <cfRule type="expression" dxfId="443" priority="100" stopIfTrue="1">
      <formula>SUM($P12:$T12)&gt;0</formula>
    </cfRule>
  </conditionalFormatting>
  <conditionalFormatting sqref="B1:E1 B3:E3 C12:C13 C15 C29 C18 C21 C23:C26">
    <cfRule type="expression" dxfId="442" priority="101" stopIfTrue="1">
      <formula>ISBLANK(B1)</formula>
    </cfRule>
  </conditionalFormatting>
  <conditionalFormatting sqref="L29:N29 N28">
    <cfRule type="expression" dxfId="441" priority="102" stopIfTrue="1">
      <formula>AND(NOT(ISBLANK($C28)),ISBLANK(L28))</formula>
    </cfRule>
  </conditionalFormatting>
  <conditionalFormatting sqref="B12:B13 B18">
    <cfRule type="expression" dxfId="440" priority="103" stopIfTrue="1">
      <formula>AND(NOT(ISBLANK(C12)),ISBLANK(B12))</formula>
    </cfRule>
  </conditionalFormatting>
  <conditionalFormatting sqref="A12:A13 A15 A29 A18 A24">
    <cfRule type="expression" dxfId="439" priority="104" stopIfTrue="1">
      <formula>AND(NOT(ISBLANK(C12)),ISBLANK(A12))</formula>
    </cfRule>
  </conditionalFormatting>
  <conditionalFormatting sqref="E15:E26 E29">
    <cfRule type="expression" dxfId="438" priority="105" stopIfTrue="1">
      <formula>AND(NOT(ISBLANK(C15)),ISBLANK(E15),B15="S")</formula>
    </cfRule>
  </conditionalFormatting>
  <conditionalFormatting sqref="C14">
    <cfRule type="expression" dxfId="437" priority="95" stopIfTrue="1">
      <formula>ISBLANK(C14)</formula>
    </cfRule>
  </conditionalFormatting>
  <conditionalFormatting sqref="M21">
    <cfRule type="expression" dxfId="436" priority="44" stopIfTrue="1">
      <formula>AND(NOT(ISBLANK($C21)),ISBLANK(M21))</formula>
    </cfRule>
  </conditionalFormatting>
  <conditionalFormatting sqref="B14">
    <cfRule type="expression" dxfId="435" priority="96" stopIfTrue="1">
      <formula>AND(NOT(ISBLANK(C14)),ISBLANK(B14))</formula>
    </cfRule>
  </conditionalFormatting>
  <conditionalFormatting sqref="A14">
    <cfRule type="expression" dxfId="434" priority="97" stopIfTrue="1">
      <formula>AND(NOT(ISBLANK(C14)),ISBLANK(A14))</formula>
    </cfRule>
  </conditionalFormatting>
  <conditionalFormatting sqref="E12:E14">
    <cfRule type="expression" dxfId="433" priority="98" stopIfTrue="1">
      <formula>AND(NOT(ISBLANK(C12)),ISBLANK(E12),B12="S")</formula>
    </cfRule>
  </conditionalFormatting>
  <conditionalFormatting sqref="J14:J28">
    <cfRule type="expression" priority="93" stopIfTrue="1">
      <formula>AND(SUM($P14:$T14)&gt;0,NOT(ISBLANK(J14)))</formula>
    </cfRule>
    <cfRule type="expression" dxfId="432" priority="94" stopIfTrue="1">
      <formula>SUM($P14:$T14)&gt;0</formula>
    </cfRule>
  </conditionalFormatting>
  <conditionalFormatting sqref="C27">
    <cfRule type="expression" dxfId="431" priority="90" stopIfTrue="1">
      <formula>ISBLANK(C27)</formula>
    </cfRule>
  </conditionalFormatting>
  <conditionalFormatting sqref="A28">
    <cfRule type="expression" dxfId="430" priority="91" stopIfTrue="1">
      <formula>AND(NOT(ISBLANK(C28)),ISBLANK(A28))</formula>
    </cfRule>
  </conditionalFormatting>
  <conditionalFormatting sqref="E27">
    <cfRule type="expression" dxfId="429" priority="92" stopIfTrue="1">
      <formula>AND(NOT(ISBLANK(C27)),ISBLANK(E27),B27="S")</formula>
    </cfRule>
  </conditionalFormatting>
  <conditionalFormatting sqref="C28">
    <cfRule type="expression" dxfId="428" priority="88" stopIfTrue="1">
      <formula>ISBLANK(C28)</formula>
    </cfRule>
  </conditionalFormatting>
  <conditionalFormatting sqref="E28">
    <cfRule type="expression" dxfId="427" priority="89" stopIfTrue="1">
      <formula>AND(NOT(ISBLANK(C28)),ISBLANK(E28),B28="S")</formula>
    </cfRule>
  </conditionalFormatting>
  <conditionalFormatting sqref="M28">
    <cfRule type="expression" dxfId="426" priority="87" stopIfTrue="1">
      <formula>AND(NOT(ISBLANK($C28)),ISBLANK(M28))</formula>
    </cfRule>
  </conditionalFormatting>
  <conditionalFormatting sqref="L28">
    <cfRule type="expression" dxfId="425" priority="86" stopIfTrue="1">
      <formula>AND(NOT(ISBLANK($C28)),ISBLANK(L28))</formula>
    </cfRule>
  </conditionalFormatting>
  <conditionalFormatting sqref="N25">
    <cfRule type="expression" dxfId="424" priority="17" stopIfTrue="1">
      <formula>AND(NOT(ISBLANK($C25)),ISBLANK(N25))</formula>
    </cfRule>
  </conditionalFormatting>
  <conditionalFormatting sqref="N19">
    <cfRule type="expression" dxfId="423" priority="55" stopIfTrue="1">
      <formula>AND(NOT(ISBLANK($C19)),ISBLANK(N19))</formula>
    </cfRule>
  </conditionalFormatting>
  <conditionalFormatting sqref="M18">
    <cfRule type="expression" dxfId="422" priority="60" stopIfTrue="1">
      <formula>AND(NOT(ISBLANK($C18)),ISBLANK(M18))</formula>
    </cfRule>
  </conditionalFormatting>
  <conditionalFormatting sqref="K12:K13">
    <cfRule type="expression" priority="83" stopIfTrue="1">
      <formula>AND(SUM($P12:$T12)&gt;0,NOT(ISBLANK(K12)))</formula>
    </cfRule>
    <cfRule type="expression" dxfId="421" priority="84" stopIfTrue="1">
      <formula>SUM($P12:$T12)&gt;0</formula>
    </cfRule>
  </conditionalFormatting>
  <conditionalFormatting sqref="N12:N13">
    <cfRule type="expression" dxfId="420" priority="85" stopIfTrue="1">
      <formula>AND(NOT(ISBLANK($C12)),ISBLANK(N12))</formula>
    </cfRule>
  </conditionalFormatting>
  <conditionalFormatting sqref="M12:M13">
    <cfRule type="expression" dxfId="419" priority="82" stopIfTrue="1">
      <formula>AND(NOT(ISBLANK($C12)),ISBLANK(M12))</formula>
    </cfRule>
  </conditionalFormatting>
  <conditionalFormatting sqref="L12:L13">
    <cfRule type="expression" dxfId="418" priority="81" stopIfTrue="1">
      <formula>AND(NOT(ISBLANK($C12)),ISBLANK(L12))</formula>
    </cfRule>
  </conditionalFormatting>
  <conditionalFormatting sqref="K14">
    <cfRule type="expression" priority="78" stopIfTrue="1">
      <formula>AND(SUM($P14:$T14)&gt;0,NOT(ISBLANK(K14)))</formula>
    </cfRule>
    <cfRule type="expression" dxfId="417" priority="79" stopIfTrue="1">
      <formula>SUM($P14:$T14)&gt;0</formula>
    </cfRule>
  </conditionalFormatting>
  <conditionalFormatting sqref="N14">
    <cfRule type="expression" dxfId="416" priority="80" stopIfTrue="1">
      <formula>AND(NOT(ISBLANK($C14)),ISBLANK(N14))</formula>
    </cfRule>
  </conditionalFormatting>
  <conditionalFormatting sqref="M14">
    <cfRule type="expression" dxfId="415" priority="77" stopIfTrue="1">
      <formula>AND(NOT(ISBLANK($C14)),ISBLANK(M14))</formula>
    </cfRule>
  </conditionalFormatting>
  <conditionalFormatting sqref="L14">
    <cfRule type="expression" dxfId="414" priority="76" stopIfTrue="1">
      <formula>AND(NOT(ISBLANK($C14)),ISBLANK(L14))</formula>
    </cfRule>
  </conditionalFormatting>
  <conditionalFormatting sqref="K15">
    <cfRule type="expression" priority="73" stopIfTrue="1">
      <formula>AND(SUM($P15:$T15)&gt;0,NOT(ISBLANK(K15)))</formula>
    </cfRule>
    <cfRule type="expression" dxfId="413" priority="74" stopIfTrue="1">
      <formula>SUM($P15:$T15)&gt;0</formula>
    </cfRule>
  </conditionalFormatting>
  <conditionalFormatting sqref="N15">
    <cfRule type="expression" dxfId="412" priority="75" stopIfTrue="1">
      <formula>AND(NOT(ISBLANK($C15)),ISBLANK(N15))</formula>
    </cfRule>
  </conditionalFormatting>
  <conditionalFormatting sqref="M15">
    <cfRule type="expression" dxfId="411" priority="72" stopIfTrue="1">
      <formula>AND(NOT(ISBLANK($C15)),ISBLANK(M15))</formula>
    </cfRule>
  </conditionalFormatting>
  <conditionalFormatting sqref="L15">
    <cfRule type="expression" dxfId="410" priority="71" stopIfTrue="1">
      <formula>AND(NOT(ISBLANK($C15)),ISBLANK(L15))</formula>
    </cfRule>
  </conditionalFormatting>
  <conditionalFormatting sqref="A16:A17">
    <cfRule type="expression" dxfId="409" priority="70" stopIfTrue="1">
      <formula>AND(NOT(ISBLANK(C16)),ISBLANK(A16))</formula>
    </cfRule>
  </conditionalFormatting>
  <conditionalFormatting sqref="C16:C17">
    <cfRule type="expression" dxfId="408" priority="69" stopIfTrue="1">
      <formula>ISBLANK(C16)</formula>
    </cfRule>
  </conditionalFormatting>
  <conditionalFormatting sqref="K16:K17">
    <cfRule type="expression" priority="67" stopIfTrue="1">
      <formula>AND(SUM($P16:$T16)&gt;0,NOT(ISBLANK(K16)))</formula>
    </cfRule>
    <cfRule type="expression" dxfId="407" priority="68" stopIfTrue="1">
      <formula>SUM($P16:$T16)&gt;0</formula>
    </cfRule>
  </conditionalFormatting>
  <conditionalFormatting sqref="M16:M17">
    <cfRule type="expression" dxfId="406" priority="66" stopIfTrue="1">
      <formula>AND(NOT(ISBLANK($C16)),ISBLANK(M16))</formula>
    </cfRule>
  </conditionalFormatting>
  <conditionalFormatting sqref="L16:L17">
    <cfRule type="expression" dxfId="405" priority="65" stopIfTrue="1">
      <formula>AND(NOT(ISBLANK($C16)),ISBLANK(L16))</formula>
    </cfRule>
  </conditionalFormatting>
  <conditionalFormatting sqref="N16">
    <cfRule type="expression" dxfId="404" priority="64" stopIfTrue="1">
      <formula>AND(NOT(ISBLANK($C16)),ISBLANK(N16))</formula>
    </cfRule>
  </conditionalFormatting>
  <conditionalFormatting sqref="N17">
    <cfRule type="expression" dxfId="403" priority="63" stopIfTrue="1">
      <formula>AND(NOT(ISBLANK($C17)),ISBLANK(N17))</formula>
    </cfRule>
  </conditionalFormatting>
  <conditionalFormatting sqref="K18">
    <cfRule type="expression" priority="61" stopIfTrue="1">
      <formula>AND(SUM($P18:$T18)&gt;0,NOT(ISBLANK(K18)))</formula>
    </cfRule>
    <cfRule type="expression" dxfId="402" priority="62" stopIfTrue="1">
      <formula>SUM($P18:$T18)&gt;0</formula>
    </cfRule>
  </conditionalFormatting>
  <conditionalFormatting sqref="L18">
    <cfRule type="expression" dxfId="401" priority="59" stopIfTrue="1">
      <formula>AND(NOT(ISBLANK($C18)),ISBLANK(L18))</formula>
    </cfRule>
  </conditionalFormatting>
  <conditionalFormatting sqref="N18">
    <cfRule type="expression" dxfId="400" priority="58" stopIfTrue="1">
      <formula>AND(NOT(ISBLANK($C18)),ISBLANK(N18))</formula>
    </cfRule>
  </conditionalFormatting>
  <conditionalFormatting sqref="C19:C20">
    <cfRule type="expression" dxfId="399" priority="56" stopIfTrue="1">
      <formula>ISBLANK(C19)</formula>
    </cfRule>
  </conditionalFormatting>
  <conditionalFormatting sqref="A19:A20">
    <cfRule type="expression" dxfId="398" priority="57" stopIfTrue="1">
      <formula>AND(NOT(ISBLANK(C19)),ISBLANK(A19))</formula>
    </cfRule>
  </conditionalFormatting>
  <conditionalFormatting sqref="K19:K20">
    <cfRule type="expression" priority="53" stopIfTrue="1">
      <formula>AND(SUM($P19:$T19)&gt;0,NOT(ISBLANK(K19)))</formula>
    </cfRule>
    <cfRule type="expression" dxfId="397" priority="54" stopIfTrue="1">
      <formula>SUM($P19:$T19)&gt;0</formula>
    </cfRule>
  </conditionalFormatting>
  <conditionalFormatting sqref="M19">
    <cfRule type="expression" dxfId="396" priority="52" stopIfTrue="1">
      <formula>AND(NOT(ISBLANK($C19)),ISBLANK(M19))</formula>
    </cfRule>
  </conditionalFormatting>
  <conditionalFormatting sqref="L19:L20">
    <cfRule type="expression" dxfId="395" priority="51" stopIfTrue="1">
      <formula>AND(NOT(ISBLANK($C19)),ISBLANK(L19))</formula>
    </cfRule>
  </conditionalFormatting>
  <conditionalFormatting sqref="N20">
    <cfRule type="expression" dxfId="394" priority="50" stopIfTrue="1">
      <formula>AND(NOT(ISBLANK($C20)),ISBLANK(N20))</formula>
    </cfRule>
  </conditionalFormatting>
  <conditionalFormatting sqref="M20">
    <cfRule type="expression" dxfId="393" priority="49" stopIfTrue="1">
      <formula>AND(NOT(ISBLANK($C20)),ISBLANK(M20))</formula>
    </cfRule>
  </conditionalFormatting>
  <conditionalFormatting sqref="A21">
    <cfRule type="expression" dxfId="392" priority="48" stopIfTrue="1">
      <formula>AND(NOT(ISBLANK(C21)),ISBLANK(A21))</formula>
    </cfRule>
  </conditionalFormatting>
  <conditionalFormatting sqref="K21">
    <cfRule type="expression" priority="45" stopIfTrue="1">
      <formula>AND(SUM($P21:$T21)&gt;0,NOT(ISBLANK(K21)))</formula>
    </cfRule>
    <cfRule type="expression" dxfId="391" priority="46" stopIfTrue="1">
      <formula>SUM($P21:$T21)&gt;0</formula>
    </cfRule>
  </conditionalFormatting>
  <conditionalFormatting sqref="N21">
    <cfRule type="expression" dxfId="390" priority="47" stopIfTrue="1">
      <formula>AND(NOT(ISBLANK($C21)),ISBLANK(N21))</formula>
    </cfRule>
  </conditionalFormatting>
  <conditionalFormatting sqref="L21">
    <cfRule type="expression" dxfId="389" priority="43" stopIfTrue="1">
      <formula>AND(NOT(ISBLANK($C21)),ISBLANK(L21))</formula>
    </cfRule>
  </conditionalFormatting>
  <conditionalFormatting sqref="A22">
    <cfRule type="expression" dxfId="388" priority="42" stopIfTrue="1">
      <formula>AND(NOT(ISBLANK(C22)),ISBLANK(A22))</formula>
    </cfRule>
  </conditionalFormatting>
  <conditionalFormatting sqref="C22">
    <cfRule type="expression" dxfId="387" priority="41" stopIfTrue="1">
      <formula>ISBLANK(C22)</formula>
    </cfRule>
  </conditionalFormatting>
  <conditionalFormatting sqref="K22">
    <cfRule type="expression" priority="39" stopIfTrue="1">
      <formula>AND(SUM($P22:$T22)&gt;0,NOT(ISBLANK(K22)))</formula>
    </cfRule>
    <cfRule type="expression" dxfId="386" priority="40" stopIfTrue="1">
      <formula>SUM($P22:$T22)&gt;0</formula>
    </cfRule>
  </conditionalFormatting>
  <conditionalFormatting sqref="N22">
    <cfRule type="expression" dxfId="385" priority="38" stopIfTrue="1">
      <formula>AND(NOT(ISBLANK($C22)),ISBLANK(N22))</formula>
    </cfRule>
  </conditionalFormatting>
  <conditionalFormatting sqref="L22">
    <cfRule type="expression" dxfId="384" priority="37" stopIfTrue="1">
      <formula>AND(NOT(ISBLANK($C22)),ISBLANK(L22))</formula>
    </cfRule>
  </conditionalFormatting>
  <conditionalFormatting sqref="M22">
    <cfRule type="expression" dxfId="383" priority="36" stopIfTrue="1">
      <formula>AND(NOT(ISBLANK($C22)),ISBLANK(M22))</formula>
    </cfRule>
  </conditionalFormatting>
  <conditionalFormatting sqref="A23">
    <cfRule type="expression" dxfId="382" priority="35" stopIfTrue="1">
      <formula>AND(NOT(ISBLANK(C23)),ISBLANK(A23))</formula>
    </cfRule>
  </conditionalFormatting>
  <conditionalFormatting sqref="K23">
    <cfRule type="expression" priority="32" stopIfTrue="1">
      <formula>AND(SUM($P23:$T23)&gt;0,NOT(ISBLANK(K23)))</formula>
    </cfRule>
    <cfRule type="expression" dxfId="381" priority="33" stopIfTrue="1">
      <formula>SUM($P23:$T23)&gt;0</formula>
    </cfRule>
  </conditionalFormatting>
  <conditionalFormatting sqref="N23">
    <cfRule type="expression" dxfId="380" priority="34" stopIfTrue="1">
      <formula>AND(NOT(ISBLANK($C23)),ISBLANK(N23))</formula>
    </cfRule>
  </conditionalFormatting>
  <conditionalFormatting sqref="L23">
    <cfRule type="expression" dxfId="379" priority="31" stopIfTrue="1">
      <formula>AND(NOT(ISBLANK($C23)),ISBLANK(L23))</formula>
    </cfRule>
  </conditionalFormatting>
  <conditionalFormatting sqref="M23">
    <cfRule type="expression" dxfId="378" priority="30" stopIfTrue="1">
      <formula>AND(NOT(ISBLANK($C23)),ISBLANK(M23))</formula>
    </cfRule>
  </conditionalFormatting>
  <conditionalFormatting sqref="K24">
    <cfRule type="expression" priority="27" stopIfTrue="1">
      <formula>AND(SUM($P24:$T24)&gt;0,NOT(ISBLANK(K24)))</formula>
    </cfRule>
    <cfRule type="expression" dxfId="377" priority="28" stopIfTrue="1">
      <formula>SUM($P24:$T24)&gt;0</formula>
    </cfRule>
  </conditionalFormatting>
  <conditionalFormatting sqref="N24">
    <cfRule type="expression" dxfId="376" priority="29" stopIfTrue="1">
      <formula>AND(NOT(ISBLANK($C24)),ISBLANK(N24))</formula>
    </cfRule>
  </conditionalFormatting>
  <conditionalFormatting sqref="M24">
    <cfRule type="expression" dxfId="375" priority="26" stopIfTrue="1">
      <formula>AND(NOT(ISBLANK($C24)),ISBLANK(M24))</formula>
    </cfRule>
  </conditionalFormatting>
  <conditionalFormatting sqref="L24">
    <cfRule type="expression" dxfId="374" priority="25" stopIfTrue="1">
      <formula>AND(NOT(ISBLANK($C24)),ISBLANK(L24))</formula>
    </cfRule>
  </conditionalFormatting>
  <conditionalFormatting sqref="A25">
    <cfRule type="expression" dxfId="373" priority="24" stopIfTrue="1">
      <formula>AND(NOT(ISBLANK(C25)),ISBLANK(A25))</formula>
    </cfRule>
  </conditionalFormatting>
  <conditionalFormatting sqref="L27">
    <cfRule type="expression" dxfId="372" priority="7" stopIfTrue="1">
      <formula>AND(NOT(ISBLANK($C27)),ISBLANK(L27))</formula>
    </cfRule>
  </conditionalFormatting>
  <conditionalFormatting sqref="A26">
    <cfRule type="expression" dxfId="371" priority="23" stopIfTrue="1">
      <formula>AND(NOT(ISBLANK(C26)),ISBLANK(A26))</formula>
    </cfRule>
  </conditionalFormatting>
  <conditionalFormatting sqref="K26">
    <cfRule type="expression" priority="20" stopIfTrue="1">
      <formula>AND(SUM($P26:$T26)&gt;0,NOT(ISBLANK(K26)))</formula>
    </cfRule>
    <cfRule type="expression" dxfId="370" priority="21" stopIfTrue="1">
      <formula>SUM($P26:$T26)&gt;0</formula>
    </cfRule>
  </conditionalFormatting>
  <conditionalFormatting sqref="N26">
    <cfRule type="expression" dxfId="369" priority="22" stopIfTrue="1">
      <formula>AND(NOT(ISBLANK($C26)),ISBLANK(N26))</formula>
    </cfRule>
  </conditionalFormatting>
  <conditionalFormatting sqref="L26">
    <cfRule type="expression" dxfId="368" priority="19" stopIfTrue="1">
      <formula>AND(NOT(ISBLANK($C26)),ISBLANK(L26))</formula>
    </cfRule>
  </conditionalFormatting>
  <conditionalFormatting sqref="M26">
    <cfRule type="expression" dxfId="367" priority="18" stopIfTrue="1">
      <formula>AND(NOT(ISBLANK($C26)),ISBLANK(M26))</formula>
    </cfRule>
  </conditionalFormatting>
  <conditionalFormatting sqref="K25">
    <cfRule type="expression" priority="15" stopIfTrue="1">
      <formula>AND(SUM($P25:$T25)&gt;0,NOT(ISBLANK(K25)))</formula>
    </cfRule>
    <cfRule type="expression" dxfId="366" priority="16" stopIfTrue="1">
      <formula>SUM($P25:$T25)&gt;0</formula>
    </cfRule>
  </conditionalFormatting>
  <conditionalFormatting sqref="M25">
    <cfRule type="expression" dxfId="365" priority="14" stopIfTrue="1">
      <formula>AND(NOT(ISBLANK($C25)),ISBLANK(M25))</formula>
    </cfRule>
  </conditionalFormatting>
  <conditionalFormatting sqref="L25">
    <cfRule type="expression" dxfId="364" priority="13" stopIfTrue="1">
      <formula>AND(NOT(ISBLANK($C25)),ISBLANK(L25))</formula>
    </cfRule>
  </conditionalFormatting>
  <conditionalFormatting sqref="A27">
    <cfRule type="expression" dxfId="363" priority="12" stopIfTrue="1">
      <formula>AND(NOT(ISBLANK(C27)),ISBLANK(A27))</formula>
    </cfRule>
  </conditionalFormatting>
  <conditionalFormatting sqref="K27">
    <cfRule type="expression" priority="9" stopIfTrue="1">
      <formula>AND(SUM($P27:$T27)&gt;0,NOT(ISBLANK(K27)))</formula>
    </cfRule>
    <cfRule type="expression" dxfId="362" priority="10" stopIfTrue="1">
      <formula>SUM($P27:$T27)&gt;0</formula>
    </cfRule>
  </conditionalFormatting>
  <conditionalFormatting sqref="N27">
    <cfRule type="expression" dxfId="361" priority="11" stopIfTrue="1">
      <formula>AND(NOT(ISBLANK($C27)),ISBLANK(N27))</formula>
    </cfRule>
  </conditionalFormatting>
  <conditionalFormatting sqref="M27">
    <cfRule type="expression" dxfId="360" priority="8" stopIfTrue="1">
      <formula>AND(NOT(ISBLANK($C27)),ISBLANK(M27))</formula>
    </cfRule>
  </conditionalFormatting>
  <conditionalFormatting sqref="B16">
    <cfRule type="expression" dxfId="359" priority="6" stopIfTrue="1">
      <formula>AND(NOT(ISBLANK(C16)),ISBLANK(B16))</formula>
    </cfRule>
  </conditionalFormatting>
  <conditionalFormatting sqref="B15">
    <cfRule type="expression" dxfId="358" priority="5" stopIfTrue="1">
      <formula>AND(NOT(ISBLANK(C15)),ISBLANK(B15))</formula>
    </cfRule>
  </conditionalFormatting>
  <conditionalFormatting sqref="B17">
    <cfRule type="expression" dxfId="357" priority="4" stopIfTrue="1">
      <formula>AND(NOT(ISBLANK(C17)),ISBLANK(B17))</formula>
    </cfRule>
  </conditionalFormatting>
  <conditionalFormatting sqref="B19">
    <cfRule type="expression" dxfId="356" priority="3" stopIfTrue="1">
      <formula>AND(NOT(ISBLANK(C19)),ISBLANK(B19))</formula>
    </cfRule>
  </conditionalFormatting>
  <conditionalFormatting sqref="B20:B29">
    <cfRule type="expression" dxfId="355" priority="2" stopIfTrue="1">
      <formula>AND(NOT(ISBLANK(C20)),ISBLANK(B20))</formula>
    </cfRule>
  </conditionalFormatting>
  <conditionalFormatting sqref="C5">
    <cfRule type="expression" dxfId="1" priority="1" stopIfTrue="1">
      <formula>ISBLANK(C5)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29">
      <formula1>$B$33:$B$36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36"/>
  <sheetViews>
    <sheetView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6.5703125" style="5" bestFit="1" customWidth="1"/>
    <col min="13" max="13" width="27.42578125" style="5" customWidth="1"/>
    <col min="14" max="14" width="31.285156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0</v>
      </c>
      <c r="B1" s="302" t="s">
        <v>1</v>
      </c>
      <c r="C1" s="303"/>
      <c r="D1" s="303"/>
      <c r="E1" s="30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302" t="s">
        <v>302</v>
      </c>
      <c r="C3" s="303"/>
      <c r="D3" s="303"/>
      <c r="E3" s="30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48">
        <v>44479</v>
      </c>
      <c r="D5" s="12" t="s">
        <v>5</v>
      </c>
      <c r="E5" s="95">
        <v>44511</v>
      </c>
      <c r="F5" s="87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37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300" t="s">
        <v>11</v>
      </c>
      <c r="H8" s="305"/>
      <c r="I8" s="305"/>
      <c r="J8" s="301"/>
      <c r="K8" s="137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306"/>
      <c r="H9" s="307"/>
      <c r="I9" s="307"/>
      <c r="J9" s="308"/>
      <c r="K9" s="49" t="s">
        <v>20</v>
      </c>
      <c r="L9" s="21" t="s">
        <v>21</v>
      </c>
      <c r="M9" s="51"/>
      <c r="N9" s="53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88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0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6" t="s">
        <v>284</v>
      </c>
      <c r="B12" s="30" t="s">
        <v>33</v>
      </c>
      <c r="C12" s="31">
        <v>60</v>
      </c>
      <c r="D12" s="32">
        <v>0</v>
      </c>
      <c r="E12" s="31"/>
      <c r="F12" s="81">
        <f t="shared" ref="F12:F29" si="0">C12-D12</f>
        <v>60</v>
      </c>
      <c r="G12" s="54">
        <v>528</v>
      </c>
      <c r="H12" s="54">
        <v>4102</v>
      </c>
      <c r="I12" s="89"/>
      <c r="J12" s="37" t="s">
        <v>84</v>
      </c>
      <c r="K12" s="37" t="s">
        <v>285</v>
      </c>
      <c r="L12" s="45" t="s">
        <v>286</v>
      </c>
      <c r="M12" s="45" t="s">
        <v>287</v>
      </c>
      <c r="N12" s="45" t="s">
        <v>288</v>
      </c>
      <c r="P12" s="5" t="b">
        <f t="shared" ref="P12:P28" si="1">OR(G12&lt;100,LEN(G12)=2)</f>
        <v>0</v>
      </c>
      <c r="Q12" s="5" t="b">
        <f t="shared" ref="Q12:Q28" si="2">OR(H12&lt;1000,LEN(H12)=3)</f>
        <v>0</v>
      </c>
      <c r="R12" s="5" t="b">
        <f t="shared" ref="R12:R28" si="3">IF(I12&lt;1000,TRUE)</f>
        <v>1</v>
      </c>
      <c r="S12" s="5" t="e">
        <f>OR(#REF!&lt;100000,LEN(#REF!)=5)</f>
        <v>#REF!</v>
      </c>
    </row>
    <row r="13" spans="1:26" ht="15.75" x14ac:dyDescent="0.25">
      <c r="A13" s="56" t="s">
        <v>194</v>
      </c>
      <c r="B13" s="30" t="s">
        <v>33</v>
      </c>
      <c r="C13" s="31">
        <v>30</v>
      </c>
      <c r="D13" s="32">
        <v>0</v>
      </c>
      <c r="E13" s="31"/>
      <c r="F13" s="81">
        <f t="shared" si="0"/>
        <v>30</v>
      </c>
      <c r="G13" s="54">
        <v>528</v>
      </c>
      <c r="H13" s="54">
        <v>4120</v>
      </c>
      <c r="I13" s="89"/>
      <c r="J13" s="37" t="s">
        <v>39</v>
      </c>
      <c r="K13" s="37" t="s">
        <v>285</v>
      </c>
      <c r="L13" s="45" t="s">
        <v>289</v>
      </c>
      <c r="M13" s="45" t="s">
        <v>287</v>
      </c>
      <c r="N13" s="45" t="s">
        <v>288</v>
      </c>
      <c r="P13" s="5" t="b">
        <f t="shared" si="1"/>
        <v>0</v>
      </c>
      <c r="Q13" s="5" t="b">
        <f t="shared" si="2"/>
        <v>0</v>
      </c>
      <c r="R13" s="5" t="b">
        <f t="shared" si="3"/>
        <v>1</v>
      </c>
      <c r="S13" s="5" t="e">
        <f>OR(#REF!&lt;100000,LEN(#REF!)=5)</f>
        <v>#REF!</v>
      </c>
    </row>
    <row r="14" spans="1:26" ht="15.75" x14ac:dyDescent="0.25">
      <c r="A14" s="56"/>
      <c r="B14" s="30"/>
      <c r="C14" s="31"/>
      <c r="D14" s="32"/>
      <c r="E14" s="31"/>
      <c r="F14" s="81"/>
      <c r="G14" s="54"/>
      <c r="H14" s="54"/>
      <c r="I14" s="89"/>
      <c r="J14" s="37" t="s">
        <v>39</v>
      </c>
      <c r="K14" s="37"/>
      <c r="L14" s="45"/>
      <c r="M14" s="45"/>
      <c r="N14" s="45"/>
    </row>
    <row r="15" spans="1:26" ht="15.75" x14ac:dyDescent="0.25">
      <c r="A15" s="56"/>
      <c r="B15" s="30"/>
      <c r="C15" s="31"/>
      <c r="D15" s="32"/>
      <c r="E15" s="31"/>
      <c r="F15" s="81"/>
      <c r="G15" s="54"/>
      <c r="H15" s="54"/>
      <c r="I15" s="89"/>
      <c r="J15" s="37" t="s">
        <v>84</v>
      </c>
      <c r="K15" s="37"/>
      <c r="L15" s="45"/>
      <c r="M15" s="45"/>
      <c r="N15" s="45"/>
    </row>
    <row r="16" spans="1:26" ht="15.75" x14ac:dyDescent="0.25">
      <c r="A16" s="56"/>
      <c r="B16" s="30"/>
      <c r="C16" s="31"/>
      <c r="D16" s="32"/>
      <c r="E16" s="31"/>
      <c r="F16" s="81"/>
      <c r="G16" s="54"/>
      <c r="H16" s="54"/>
      <c r="I16" s="89"/>
      <c r="J16" s="37" t="s">
        <v>84</v>
      </c>
      <c r="K16" s="37"/>
      <c r="L16" s="45"/>
      <c r="M16" s="45"/>
      <c r="N16" s="45"/>
    </row>
    <row r="17" spans="1:19" ht="15.75" x14ac:dyDescent="0.25">
      <c r="A17" s="56"/>
      <c r="B17" s="30"/>
      <c r="C17" s="31"/>
      <c r="D17" s="32"/>
      <c r="E17" s="31"/>
      <c r="F17" s="81"/>
      <c r="G17" s="54"/>
      <c r="H17" s="54"/>
      <c r="I17" s="89"/>
      <c r="J17" s="37" t="s">
        <v>84</v>
      </c>
      <c r="K17" s="37"/>
      <c r="L17" s="45"/>
      <c r="M17" s="45"/>
      <c r="N17" s="45"/>
    </row>
    <row r="18" spans="1:19" ht="15.75" x14ac:dyDescent="0.25">
      <c r="A18" s="56"/>
      <c r="B18" s="30"/>
      <c r="C18" s="31"/>
      <c r="D18" s="32"/>
      <c r="E18" s="31"/>
      <c r="F18" s="81"/>
      <c r="G18" s="54"/>
      <c r="H18" s="54"/>
      <c r="I18" s="89"/>
      <c r="J18" s="37" t="s">
        <v>39</v>
      </c>
      <c r="K18" s="37"/>
      <c r="L18" s="45"/>
      <c r="M18" s="45"/>
      <c r="N18" s="45"/>
    </row>
    <row r="19" spans="1:19" ht="15.75" x14ac:dyDescent="0.25">
      <c r="A19" s="56"/>
      <c r="B19" s="30"/>
      <c r="C19" s="31"/>
      <c r="D19" s="32"/>
      <c r="E19" s="31"/>
      <c r="F19" s="81"/>
      <c r="G19" s="54"/>
      <c r="H19" s="54"/>
      <c r="I19" s="89"/>
      <c r="J19" s="37" t="s">
        <v>39</v>
      </c>
      <c r="K19" s="37"/>
      <c r="L19" s="45"/>
      <c r="M19" s="45"/>
      <c r="N19" s="45"/>
    </row>
    <row r="20" spans="1:19" ht="15.75" x14ac:dyDescent="0.25">
      <c r="A20" s="56"/>
      <c r="B20" s="74"/>
      <c r="C20" s="31"/>
      <c r="D20" s="32"/>
      <c r="E20" s="31"/>
      <c r="F20" s="81"/>
      <c r="G20" s="54"/>
      <c r="H20" s="54"/>
      <c r="I20" s="89"/>
      <c r="J20" s="37" t="s">
        <v>39</v>
      </c>
      <c r="K20" s="37"/>
      <c r="L20" s="45"/>
      <c r="M20" s="45"/>
      <c r="N20" s="45"/>
    </row>
    <row r="21" spans="1:19" ht="15.75" x14ac:dyDescent="0.25">
      <c r="A21" s="56"/>
      <c r="B21" s="74"/>
      <c r="C21" s="31"/>
      <c r="D21" s="32"/>
      <c r="E21" s="31"/>
      <c r="F21" s="81"/>
      <c r="G21" s="54"/>
      <c r="H21" s="54"/>
      <c r="I21" s="89"/>
      <c r="J21" s="37" t="s">
        <v>39</v>
      </c>
      <c r="K21" s="37"/>
      <c r="L21" s="45"/>
      <c r="M21" s="45"/>
      <c r="N21" s="45"/>
    </row>
    <row r="22" spans="1:19" ht="15.75" x14ac:dyDescent="0.25">
      <c r="A22" s="56"/>
      <c r="B22" s="30"/>
      <c r="C22" s="31"/>
      <c r="D22" s="32"/>
      <c r="E22" s="31"/>
      <c r="F22" s="81"/>
      <c r="G22" s="54"/>
      <c r="H22" s="54"/>
      <c r="I22" s="89"/>
      <c r="J22" s="37" t="s">
        <v>39</v>
      </c>
      <c r="K22" s="37"/>
      <c r="L22" s="45"/>
      <c r="M22" s="45"/>
      <c r="N22" s="45"/>
    </row>
    <row r="23" spans="1:19" ht="15.75" x14ac:dyDescent="0.25">
      <c r="A23" s="56"/>
      <c r="B23" s="74"/>
      <c r="C23" s="31"/>
      <c r="D23" s="32"/>
      <c r="E23" s="31"/>
      <c r="F23" s="81"/>
      <c r="G23" s="54"/>
      <c r="H23" s="54"/>
      <c r="I23" s="89"/>
      <c r="J23" s="37" t="s">
        <v>39</v>
      </c>
      <c r="K23" s="37"/>
      <c r="L23" s="45"/>
      <c r="M23" s="45"/>
      <c r="N23" s="45"/>
      <c r="P23" s="5" t="b">
        <f t="shared" si="1"/>
        <v>1</v>
      </c>
      <c r="Q23" s="5" t="b">
        <f t="shared" si="2"/>
        <v>1</v>
      </c>
      <c r="R23" s="5" t="b">
        <f t="shared" si="3"/>
        <v>1</v>
      </c>
      <c r="S23" s="5" t="e">
        <f>OR(#REF!&lt;100000,LEN(#REF!)=5)</f>
        <v>#REF!</v>
      </c>
    </row>
    <row r="24" spans="1:19" ht="15.75" x14ac:dyDescent="0.25">
      <c r="A24" s="56"/>
      <c r="B24" s="74"/>
      <c r="C24" s="31"/>
      <c r="D24" s="32"/>
      <c r="E24" s="31"/>
      <c r="F24" s="81"/>
      <c r="G24" s="54"/>
      <c r="H24" s="54"/>
      <c r="I24" s="89"/>
      <c r="J24" s="37" t="s">
        <v>84</v>
      </c>
      <c r="K24" s="37"/>
      <c r="L24" s="45"/>
      <c r="M24" s="45"/>
      <c r="N24" s="45"/>
    </row>
    <row r="25" spans="1:19" ht="15.75" x14ac:dyDescent="0.25">
      <c r="A25" s="56"/>
      <c r="B25" s="74"/>
      <c r="C25" s="31"/>
      <c r="D25" s="32"/>
      <c r="E25" s="31"/>
      <c r="F25" s="81"/>
      <c r="G25" s="54"/>
      <c r="H25" s="54"/>
      <c r="I25" s="89"/>
      <c r="J25" s="37" t="s">
        <v>84</v>
      </c>
      <c r="K25" s="37"/>
      <c r="L25" s="45"/>
      <c r="M25" s="45"/>
      <c r="N25" s="45"/>
    </row>
    <row r="26" spans="1:19" ht="15.75" x14ac:dyDescent="0.25">
      <c r="A26" s="56"/>
      <c r="B26" s="30"/>
      <c r="C26" s="31"/>
      <c r="D26" s="32"/>
      <c r="E26" s="31"/>
      <c r="F26" s="81"/>
      <c r="G26" s="54"/>
      <c r="H26" s="54"/>
      <c r="I26" s="89"/>
      <c r="J26" s="37" t="s">
        <v>84</v>
      </c>
      <c r="K26" s="37"/>
      <c r="L26" s="45"/>
      <c r="M26" s="45"/>
      <c r="N26" s="45"/>
    </row>
    <row r="27" spans="1:19" ht="15.75" x14ac:dyDescent="0.25">
      <c r="A27" s="56"/>
      <c r="B27" s="30"/>
      <c r="C27" s="31"/>
      <c r="D27" s="32"/>
      <c r="E27" s="31"/>
      <c r="F27" s="81"/>
      <c r="G27" s="54"/>
      <c r="H27" s="54"/>
      <c r="I27" s="89"/>
      <c r="J27" s="37" t="s">
        <v>84</v>
      </c>
      <c r="K27" s="37"/>
      <c r="L27" s="45"/>
      <c r="M27" s="45"/>
      <c r="N27" s="45"/>
    </row>
    <row r="28" spans="1:19" ht="15.75" x14ac:dyDescent="0.25">
      <c r="A28" s="29"/>
      <c r="B28" s="30"/>
      <c r="C28" s="31"/>
      <c r="D28" s="32" t="str">
        <f t="shared" ref="D28" si="4">IF(B28="S",IF(ISBLANK(E28),ROUND(C28*0.2/1.2,2),E28),"")</f>
        <v/>
      </c>
      <c r="E28" s="31"/>
      <c r="F28" s="81"/>
      <c r="G28" s="54" t="s">
        <v>106</v>
      </c>
      <c r="H28" s="54" t="s">
        <v>106</v>
      </c>
      <c r="I28" s="54" t="s">
        <v>106</v>
      </c>
      <c r="J28" s="37"/>
      <c r="K28" s="37"/>
      <c r="L28" s="45"/>
      <c r="M28" s="45"/>
      <c r="N28" s="45"/>
      <c r="P28" s="5" t="b">
        <f t="shared" si="1"/>
        <v>0</v>
      </c>
      <c r="Q28" s="5" t="b">
        <f t="shared" si="2"/>
        <v>0</v>
      </c>
      <c r="R28" s="5" t="b">
        <f t="shared" si="3"/>
        <v>0</v>
      </c>
      <c r="S28" s="5" t="e">
        <f>OR(#REF!&lt;100000,LEN(#REF!)=5)</f>
        <v>#REF!</v>
      </c>
    </row>
    <row r="29" spans="1:19" ht="13.5" thickBot="1" x14ac:dyDescent="0.25">
      <c r="A29" s="309" t="s">
        <v>34</v>
      </c>
      <c r="B29" s="310"/>
      <c r="C29" s="39">
        <f>SUM(C12:C28)</f>
        <v>90</v>
      </c>
      <c r="D29" s="39">
        <f>SUM(D12:D28)</f>
        <v>0</v>
      </c>
      <c r="E29" s="39"/>
      <c r="F29" s="96">
        <f t="shared" si="0"/>
        <v>90</v>
      </c>
      <c r="G29" s="55"/>
      <c r="H29" s="55"/>
      <c r="I29" s="55"/>
      <c r="J29" s="40"/>
      <c r="K29" s="40"/>
      <c r="L29" s="46"/>
      <c r="M29" s="52"/>
      <c r="N29" s="47"/>
    </row>
    <row r="31" spans="1:19" x14ac:dyDescent="0.2">
      <c r="B31" s="300" t="s">
        <v>35</v>
      </c>
      <c r="C31" s="301"/>
    </row>
    <row r="32" spans="1:19" x14ac:dyDescent="0.2">
      <c r="B32" s="41" t="s">
        <v>36</v>
      </c>
      <c r="C32" s="42" t="s">
        <v>37</v>
      </c>
    </row>
    <row r="33" spans="2:11" x14ac:dyDescent="0.2">
      <c r="B33" s="41" t="s">
        <v>31</v>
      </c>
      <c r="C33" s="42" t="s">
        <v>38</v>
      </c>
      <c r="I33" s="97"/>
      <c r="K33" s="86"/>
    </row>
    <row r="34" spans="2:11" x14ac:dyDescent="0.2">
      <c r="B34" s="41" t="s">
        <v>39</v>
      </c>
      <c r="C34" s="42" t="s">
        <v>40</v>
      </c>
      <c r="I34" s="97"/>
      <c r="K34" s="86"/>
    </row>
    <row r="35" spans="2:11" x14ac:dyDescent="0.2">
      <c r="B35" s="43" t="s">
        <v>33</v>
      </c>
      <c r="C35" s="94" t="s">
        <v>41</v>
      </c>
      <c r="I35" s="97"/>
      <c r="K35" s="86"/>
    </row>
    <row r="36" spans="2:11" x14ac:dyDescent="0.2">
      <c r="I36" s="97"/>
      <c r="K36" s="86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101" stopIfTrue="1">
      <formula>AND(SUM($P12:$T12)&gt;0,NOT(ISBLANK(J12)))</formula>
    </cfRule>
    <cfRule type="expression" dxfId="354" priority="102" stopIfTrue="1">
      <formula>SUM($P12:$T12)&gt;0</formula>
    </cfRule>
  </conditionalFormatting>
  <conditionalFormatting sqref="C5 B1:E1 B3:E3 C12 C14 C28 C17 C20 C22:C25">
    <cfRule type="expression" dxfId="353" priority="103" stopIfTrue="1">
      <formula>ISBLANK(B1)</formula>
    </cfRule>
  </conditionalFormatting>
  <conditionalFormatting sqref="L28:N28 N27">
    <cfRule type="expression" dxfId="352" priority="104" stopIfTrue="1">
      <formula>AND(NOT(ISBLANK($C27)),ISBLANK(L27))</formula>
    </cfRule>
  </conditionalFormatting>
  <conditionalFormatting sqref="B12 B28 B17 B21:B25">
    <cfRule type="expression" dxfId="351" priority="105" stopIfTrue="1">
      <formula>AND(NOT(ISBLANK(C12)),ISBLANK(B12))</formula>
    </cfRule>
  </conditionalFormatting>
  <conditionalFormatting sqref="A12 A14 A28 A17 A23">
    <cfRule type="expression" dxfId="350" priority="106" stopIfTrue="1">
      <formula>AND(NOT(ISBLANK(C12)),ISBLANK(A12))</formula>
    </cfRule>
  </conditionalFormatting>
  <conditionalFormatting sqref="E14:E25 E28">
    <cfRule type="expression" dxfId="349" priority="107" stopIfTrue="1">
      <formula>AND(NOT(ISBLANK(C14)),ISBLANK(E14),B14="S")</formula>
    </cfRule>
  </conditionalFormatting>
  <conditionalFormatting sqref="C13">
    <cfRule type="expression" dxfId="348" priority="97" stopIfTrue="1">
      <formula>ISBLANK(C13)</formula>
    </cfRule>
  </conditionalFormatting>
  <conditionalFormatting sqref="M20">
    <cfRule type="expression" dxfId="347" priority="44" stopIfTrue="1">
      <formula>AND(NOT(ISBLANK($C20)),ISBLANK(M20))</formula>
    </cfRule>
  </conditionalFormatting>
  <conditionalFormatting sqref="B13">
    <cfRule type="expression" dxfId="346" priority="98" stopIfTrue="1">
      <formula>AND(NOT(ISBLANK(C13)),ISBLANK(B13))</formula>
    </cfRule>
  </conditionalFormatting>
  <conditionalFormatting sqref="A13">
    <cfRule type="expression" dxfId="345" priority="99" stopIfTrue="1">
      <formula>AND(NOT(ISBLANK(C13)),ISBLANK(A13))</formula>
    </cfRule>
  </conditionalFormatting>
  <conditionalFormatting sqref="E12:E13">
    <cfRule type="expression" dxfId="344" priority="100" stopIfTrue="1">
      <formula>AND(NOT(ISBLANK(C12)),ISBLANK(E12),B12="S")</formula>
    </cfRule>
  </conditionalFormatting>
  <conditionalFormatting sqref="J13:J27">
    <cfRule type="expression" priority="95" stopIfTrue="1">
      <formula>AND(SUM($P13:$T13)&gt;0,NOT(ISBLANK(J13)))</formula>
    </cfRule>
    <cfRule type="expression" dxfId="343" priority="96" stopIfTrue="1">
      <formula>SUM($P13:$T13)&gt;0</formula>
    </cfRule>
  </conditionalFormatting>
  <conditionalFormatting sqref="C26">
    <cfRule type="expression" dxfId="342" priority="91" stopIfTrue="1">
      <formula>ISBLANK(C26)</formula>
    </cfRule>
  </conditionalFormatting>
  <conditionalFormatting sqref="B26">
    <cfRule type="expression" dxfId="341" priority="92" stopIfTrue="1">
      <formula>AND(NOT(ISBLANK(C26)),ISBLANK(B26))</formula>
    </cfRule>
  </conditionalFormatting>
  <conditionalFormatting sqref="A27">
    <cfRule type="expression" dxfId="340" priority="93" stopIfTrue="1">
      <formula>AND(NOT(ISBLANK(C27)),ISBLANK(A27))</formula>
    </cfRule>
  </conditionalFormatting>
  <conditionalFormatting sqref="E26">
    <cfRule type="expression" dxfId="339" priority="94" stopIfTrue="1">
      <formula>AND(NOT(ISBLANK(C26)),ISBLANK(E26),B26="S")</formula>
    </cfRule>
  </conditionalFormatting>
  <conditionalFormatting sqref="C27">
    <cfRule type="expression" dxfId="338" priority="88" stopIfTrue="1">
      <formula>ISBLANK(C27)</formula>
    </cfRule>
  </conditionalFormatting>
  <conditionalFormatting sqref="B27">
    <cfRule type="expression" dxfId="337" priority="89" stopIfTrue="1">
      <formula>AND(NOT(ISBLANK(C27)),ISBLANK(B27))</formula>
    </cfRule>
  </conditionalFormatting>
  <conditionalFormatting sqref="E27">
    <cfRule type="expression" dxfId="336" priority="90" stopIfTrue="1">
      <formula>AND(NOT(ISBLANK(C27)),ISBLANK(E27),B27="S")</formula>
    </cfRule>
  </conditionalFormatting>
  <conditionalFormatting sqref="M27">
    <cfRule type="expression" dxfId="335" priority="87" stopIfTrue="1">
      <formula>AND(NOT(ISBLANK($C27)),ISBLANK(M27))</formula>
    </cfRule>
  </conditionalFormatting>
  <conditionalFormatting sqref="L27">
    <cfRule type="expression" dxfId="334" priority="86" stopIfTrue="1">
      <formula>AND(NOT(ISBLANK($C27)),ISBLANK(L27))</formula>
    </cfRule>
  </conditionalFormatting>
  <conditionalFormatting sqref="N24">
    <cfRule type="expression" dxfId="333" priority="17" stopIfTrue="1">
      <formula>AND(NOT(ISBLANK($C24)),ISBLANK(N24))</formula>
    </cfRule>
  </conditionalFormatting>
  <conditionalFormatting sqref="N18">
    <cfRule type="expression" dxfId="332" priority="56" stopIfTrue="1">
      <formula>AND(NOT(ISBLANK($C18)),ISBLANK(N18))</formula>
    </cfRule>
  </conditionalFormatting>
  <conditionalFormatting sqref="M17">
    <cfRule type="expression" dxfId="331" priority="62" stopIfTrue="1">
      <formula>AND(NOT(ISBLANK($C17)),ISBLANK(M17))</formula>
    </cfRule>
  </conditionalFormatting>
  <conditionalFormatting sqref="K12">
    <cfRule type="expression" priority="83" stopIfTrue="1">
      <formula>AND(SUM($P12:$T12)&gt;0,NOT(ISBLANK(K12)))</formula>
    </cfRule>
    <cfRule type="expression" dxfId="330" priority="84" stopIfTrue="1">
      <formula>SUM($P12:$T12)&gt;0</formula>
    </cfRule>
  </conditionalFormatting>
  <conditionalFormatting sqref="N12">
    <cfRule type="expression" dxfId="329" priority="85" stopIfTrue="1">
      <formula>AND(NOT(ISBLANK($C12)),ISBLANK(N12))</formula>
    </cfRule>
  </conditionalFormatting>
  <conditionalFormatting sqref="M12">
    <cfRule type="expression" dxfId="328" priority="82" stopIfTrue="1">
      <formula>AND(NOT(ISBLANK($C12)),ISBLANK(M12))</formula>
    </cfRule>
  </conditionalFormatting>
  <conditionalFormatting sqref="K13">
    <cfRule type="expression" priority="79" stopIfTrue="1">
      <formula>AND(SUM($P13:$T13)&gt;0,NOT(ISBLANK(K13)))</formula>
    </cfRule>
    <cfRule type="expression" dxfId="327" priority="80" stopIfTrue="1">
      <formula>SUM($P13:$T13)&gt;0</formula>
    </cfRule>
  </conditionalFormatting>
  <conditionalFormatting sqref="N13">
    <cfRule type="expression" dxfId="326" priority="81" stopIfTrue="1">
      <formula>AND(NOT(ISBLANK($C13)),ISBLANK(N13))</formula>
    </cfRule>
  </conditionalFormatting>
  <conditionalFormatting sqref="M13">
    <cfRule type="expression" dxfId="325" priority="78" stopIfTrue="1">
      <formula>AND(NOT(ISBLANK($C13)),ISBLANK(M13))</formula>
    </cfRule>
  </conditionalFormatting>
  <conditionalFormatting sqref="K14">
    <cfRule type="expression" priority="75" stopIfTrue="1">
      <formula>AND(SUM($P14:$T14)&gt;0,NOT(ISBLANK(K14)))</formula>
    </cfRule>
    <cfRule type="expression" dxfId="324" priority="76" stopIfTrue="1">
      <formula>SUM($P14:$T14)&gt;0</formula>
    </cfRule>
  </conditionalFormatting>
  <conditionalFormatting sqref="N14">
    <cfRule type="expression" dxfId="323" priority="77" stopIfTrue="1">
      <formula>AND(NOT(ISBLANK($C14)),ISBLANK(N14))</formula>
    </cfRule>
  </conditionalFormatting>
  <conditionalFormatting sqref="M14">
    <cfRule type="expression" dxfId="322" priority="74" stopIfTrue="1">
      <formula>AND(NOT(ISBLANK($C14)),ISBLANK(M14))</formula>
    </cfRule>
  </conditionalFormatting>
  <conditionalFormatting sqref="L14">
    <cfRule type="expression" dxfId="321" priority="73" stopIfTrue="1">
      <formula>AND(NOT(ISBLANK($C14)),ISBLANK(L14))</formula>
    </cfRule>
  </conditionalFormatting>
  <conditionalFormatting sqref="A15:A16">
    <cfRule type="expression" dxfId="320" priority="72" stopIfTrue="1">
      <formula>AND(NOT(ISBLANK(C15)),ISBLANK(A15))</formula>
    </cfRule>
  </conditionalFormatting>
  <conditionalFormatting sqref="C15:C16">
    <cfRule type="expression" dxfId="319" priority="71" stopIfTrue="1">
      <formula>ISBLANK(C15)</formula>
    </cfRule>
  </conditionalFormatting>
  <conditionalFormatting sqref="K15:K16">
    <cfRule type="expression" priority="69" stopIfTrue="1">
      <formula>AND(SUM($P15:$T15)&gt;0,NOT(ISBLANK(K15)))</formula>
    </cfRule>
    <cfRule type="expression" dxfId="318" priority="70" stopIfTrue="1">
      <formula>SUM($P15:$T15)&gt;0</formula>
    </cfRule>
  </conditionalFormatting>
  <conditionalFormatting sqref="M15:M16">
    <cfRule type="expression" dxfId="317" priority="68" stopIfTrue="1">
      <formula>AND(NOT(ISBLANK($C15)),ISBLANK(M15))</formula>
    </cfRule>
  </conditionalFormatting>
  <conditionalFormatting sqref="L15:L16">
    <cfRule type="expression" dxfId="316" priority="67" stopIfTrue="1">
      <formula>AND(NOT(ISBLANK($C15)),ISBLANK(L15))</formula>
    </cfRule>
  </conditionalFormatting>
  <conditionalFormatting sqref="N15">
    <cfRule type="expression" dxfId="315" priority="66" stopIfTrue="1">
      <formula>AND(NOT(ISBLANK($C15)),ISBLANK(N15))</formula>
    </cfRule>
  </conditionalFormatting>
  <conditionalFormatting sqref="N16">
    <cfRule type="expression" dxfId="314" priority="65" stopIfTrue="1">
      <formula>AND(NOT(ISBLANK($C16)),ISBLANK(N16))</formula>
    </cfRule>
  </conditionalFormatting>
  <conditionalFormatting sqref="K17">
    <cfRule type="expression" priority="63" stopIfTrue="1">
      <formula>AND(SUM($P17:$T17)&gt;0,NOT(ISBLANK(K17)))</formula>
    </cfRule>
    <cfRule type="expression" dxfId="313" priority="64" stopIfTrue="1">
      <formula>SUM($P17:$T17)&gt;0</formula>
    </cfRule>
  </conditionalFormatting>
  <conditionalFormatting sqref="L17">
    <cfRule type="expression" dxfId="312" priority="61" stopIfTrue="1">
      <formula>AND(NOT(ISBLANK($C17)),ISBLANK(L17))</formula>
    </cfRule>
  </conditionalFormatting>
  <conditionalFormatting sqref="N17">
    <cfRule type="expression" dxfId="311" priority="60" stopIfTrue="1">
      <formula>AND(NOT(ISBLANK($C17)),ISBLANK(N17))</formula>
    </cfRule>
  </conditionalFormatting>
  <conditionalFormatting sqref="C18:C19">
    <cfRule type="expression" dxfId="310" priority="57" stopIfTrue="1">
      <formula>ISBLANK(C18)</formula>
    </cfRule>
  </conditionalFormatting>
  <conditionalFormatting sqref="B19">
    <cfRule type="expression" dxfId="309" priority="58" stopIfTrue="1">
      <formula>AND(NOT(ISBLANK(C19)),ISBLANK(B19))</formula>
    </cfRule>
  </conditionalFormatting>
  <conditionalFormatting sqref="A18:A19">
    <cfRule type="expression" dxfId="308" priority="59" stopIfTrue="1">
      <formula>AND(NOT(ISBLANK(C18)),ISBLANK(A18))</formula>
    </cfRule>
  </conditionalFormatting>
  <conditionalFormatting sqref="K18:K19">
    <cfRule type="expression" priority="54" stopIfTrue="1">
      <formula>AND(SUM($P18:$T18)&gt;0,NOT(ISBLANK(K18)))</formula>
    </cfRule>
    <cfRule type="expression" dxfId="307" priority="55" stopIfTrue="1">
      <formula>SUM($P18:$T18)&gt;0</formula>
    </cfRule>
  </conditionalFormatting>
  <conditionalFormatting sqref="M18">
    <cfRule type="expression" dxfId="306" priority="53" stopIfTrue="1">
      <formula>AND(NOT(ISBLANK($C18)),ISBLANK(M18))</formula>
    </cfRule>
  </conditionalFormatting>
  <conditionalFormatting sqref="L18:L19">
    <cfRule type="expression" dxfId="305" priority="52" stopIfTrue="1">
      <formula>AND(NOT(ISBLANK($C18)),ISBLANK(L18))</formula>
    </cfRule>
  </conditionalFormatting>
  <conditionalFormatting sqref="N19">
    <cfRule type="expression" dxfId="304" priority="51" stopIfTrue="1">
      <formula>AND(NOT(ISBLANK($C19)),ISBLANK(N19))</formula>
    </cfRule>
  </conditionalFormatting>
  <conditionalFormatting sqref="M19">
    <cfRule type="expression" dxfId="303" priority="50" stopIfTrue="1">
      <formula>AND(NOT(ISBLANK($C19)),ISBLANK(M19))</formula>
    </cfRule>
  </conditionalFormatting>
  <conditionalFormatting sqref="A20">
    <cfRule type="expression" dxfId="302" priority="49" stopIfTrue="1">
      <formula>AND(NOT(ISBLANK(C20)),ISBLANK(A20))</formula>
    </cfRule>
  </conditionalFormatting>
  <conditionalFormatting sqref="B20">
    <cfRule type="expression" dxfId="301" priority="48" stopIfTrue="1">
      <formula>AND(NOT(ISBLANK(C20)),ISBLANK(B20))</formula>
    </cfRule>
  </conditionalFormatting>
  <conditionalFormatting sqref="K20">
    <cfRule type="expression" priority="45" stopIfTrue="1">
      <formula>AND(SUM($P20:$T20)&gt;0,NOT(ISBLANK(K20)))</formula>
    </cfRule>
    <cfRule type="expression" dxfId="300" priority="46" stopIfTrue="1">
      <formula>SUM($P20:$T20)&gt;0</formula>
    </cfRule>
  </conditionalFormatting>
  <conditionalFormatting sqref="N20">
    <cfRule type="expression" dxfId="299" priority="47" stopIfTrue="1">
      <formula>AND(NOT(ISBLANK($C20)),ISBLANK(N20))</formula>
    </cfRule>
  </conditionalFormatting>
  <conditionalFormatting sqref="L20">
    <cfRule type="expression" dxfId="298" priority="43" stopIfTrue="1">
      <formula>AND(NOT(ISBLANK($C20)),ISBLANK(L20))</formula>
    </cfRule>
  </conditionalFormatting>
  <conditionalFormatting sqref="A21">
    <cfRule type="expression" dxfId="297" priority="42" stopIfTrue="1">
      <formula>AND(NOT(ISBLANK(C21)),ISBLANK(A21))</formula>
    </cfRule>
  </conditionalFormatting>
  <conditionalFormatting sqref="C21">
    <cfRule type="expression" dxfId="296" priority="41" stopIfTrue="1">
      <formula>ISBLANK(C21)</formula>
    </cfRule>
  </conditionalFormatting>
  <conditionalFormatting sqref="K21">
    <cfRule type="expression" priority="39" stopIfTrue="1">
      <formula>AND(SUM($P21:$T21)&gt;0,NOT(ISBLANK(K21)))</formula>
    </cfRule>
    <cfRule type="expression" dxfId="295" priority="40" stopIfTrue="1">
      <formula>SUM($P21:$T21)&gt;0</formula>
    </cfRule>
  </conditionalFormatting>
  <conditionalFormatting sqref="N21">
    <cfRule type="expression" dxfId="294" priority="38" stopIfTrue="1">
      <formula>AND(NOT(ISBLANK($C21)),ISBLANK(N21))</formula>
    </cfRule>
  </conditionalFormatting>
  <conditionalFormatting sqref="L21">
    <cfRule type="expression" dxfId="293" priority="37" stopIfTrue="1">
      <formula>AND(NOT(ISBLANK($C21)),ISBLANK(L21))</formula>
    </cfRule>
  </conditionalFormatting>
  <conditionalFormatting sqref="M21">
    <cfRule type="expression" dxfId="292" priority="36" stopIfTrue="1">
      <formula>AND(NOT(ISBLANK($C21)),ISBLANK(M21))</formula>
    </cfRule>
  </conditionalFormatting>
  <conditionalFormatting sqref="A22">
    <cfRule type="expression" dxfId="291" priority="35" stopIfTrue="1">
      <formula>AND(NOT(ISBLANK(C22)),ISBLANK(A22))</formula>
    </cfRule>
  </conditionalFormatting>
  <conditionalFormatting sqref="K22">
    <cfRule type="expression" priority="32" stopIfTrue="1">
      <formula>AND(SUM($P22:$T22)&gt;0,NOT(ISBLANK(K22)))</formula>
    </cfRule>
    <cfRule type="expression" dxfId="290" priority="33" stopIfTrue="1">
      <formula>SUM($P22:$T22)&gt;0</formula>
    </cfRule>
  </conditionalFormatting>
  <conditionalFormatting sqref="N22">
    <cfRule type="expression" dxfId="289" priority="34" stopIfTrue="1">
      <formula>AND(NOT(ISBLANK($C22)),ISBLANK(N22))</formula>
    </cfRule>
  </conditionalFormatting>
  <conditionalFormatting sqref="L22">
    <cfRule type="expression" dxfId="288" priority="31" stopIfTrue="1">
      <formula>AND(NOT(ISBLANK($C22)),ISBLANK(L22))</formula>
    </cfRule>
  </conditionalFormatting>
  <conditionalFormatting sqref="M22">
    <cfRule type="expression" dxfId="287" priority="30" stopIfTrue="1">
      <formula>AND(NOT(ISBLANK($C22)),ISBLANK(M22))</formula>
    </cfRule>
  </conditionalFormatting>
  <conditionalFormatting sqref="K23">
    <cfRule type="expression" priority="27" stopIfTrue="1">
      <formula>AND(SUM($P23:$T23)&gt;0,NOT(ISBLANK(K23)))</formula>
    </cfRule>
    <cfRule type="expression" dxfId="286" priority="28" stopIfTrue="1">
      <formula>SUM($P23:$T23)&gt;0</formula>
    </cfRule>
  </conditionalFormatting>
  <conditionalFormatting sqref="N23">
    <cfRule type="expression" dxfId="285" priority="29" stopIfTrue="1">
      <formula>AND(NOT(ISBLANK($C23)),ISBLANK(N23))</formula>
    </cfRule>
  </conditionalFormatting>
  <conditionalFormatting sqref="M23">
    <cfRule type="expression" dxfId="284" priority="26" stopIfTrue="1">
      <formula>AND(NOT(ISBLANK($C23)),ISBLANK(M23))</formula>
    </cfRule>
  </conditionalFormatting>
  <conditionalFormatting sqref="L23">
    <cfRule type="expression" dxfId="283" priority="25" stopIfTrue="1">
      <formula>AND(NOT(ISBLANK($C23)),ISBLANK(L23))</formula>
    </cfRule>
  </conditionalFormatting>
  <conditionalFormatting sqref="A24">
    <cfRule type="expression" dxfId="282" priority="24" stopIfTrue="1">
      <formula>AND(NOT(ISBLANK(C24)),ISBLANK(A24))</formula>
    </cfRule>
  </conditionalFormatting>
  <conditionalFormatting sqref="L26">
    <cfRule type="expression" dxfId="281" priority="7" stopIfTrue="1">
      <formula>AND(NOT(ISBLANK($C26)),ISBLANK(L26))</formula>
    </cfRule>
  </conditionalFormatting>
  <conditionalFormatting sqref="A25">
    <cfRule type="expression" dxfId="280" priority="23" stopIfTrue="1">
      <formula>AND(NOT(ISBLANK(C25)),ISBLANK(A25))</formula>
    </cfRule>
  </conditionalFormatting>
  <conditionalFormatting sqref="K25">
    <cfRule type="expression" priority="20" stopIfTrue="1">
      <formula>AND(SUM($P25:$T25)&gt;0,NOT(ISBLANK(K25)))</formula>
    </cfRule>
    <cfRule type="expression" dxfId="279" priority="21" stopIfTrue="1">
      <formula>SUM($P25:$T25)&gt;0</formula>
    </cfRule>
  </conditionalFormatting>
  <conditionalFormatting sqref="N25">
    <cfRule type="expression" dxfId="278" priority="22" stopIfTrue="1">
      <formula>AND(NOT(ISBLANK($C25)),ISBLANK(N25))</formula>
    </cfRule>
  </conditionalFormatting>
  <conditionalFormatting sqref="L25">
    <cfRule type="expression" dxfId="277" priority="19" stopIfTrue="1">
      <formula>AND(NOT(ISBLANK($C25)),ISBLANK(L25))</formula>
    </cfRule>
  </conditionalFormatting>
  <conditionalFormatting sqref="M25">
    <cfRule type="expression" dxfId="276" priority="18" stopIfTrue="1">
      <formula>AND(NOT(ISBLANK($C25)),ISBLANK(M25))</formula>
    </cfRule>
  </conditionalFormatting>
  <conditionalFormatting sqref="K24">
    <cfRule type="expression" priority="15" stopIfTrue="1">
      <formula>AND(SUM($P24:$T24)&gt;0,NOT(ISBLANK(K24)))</formula>
    </cfRule>
    <cfRule type="expression" dxfId="275" priority="16" stopIfTrue="1">
      <formula>SUM($P24:$T24)&gt;0</formula>
    </cfRule>
  </conditionalFormatting>
  <conditionalFormatting sqref="M24">
    <cfRule type="expression" dxfId="274" priority="14" stopIfTrue="1">
      <formula>AND(NOT(ISBLANK($C24)),ISBLANK(M24))</formula>
    </cfRule>
  </conditionalFormatting>
  <conditionalFormatting sqref="L24">
    <cfRule type="expression" dxfId="273" priority="13" stopIfTrue="1">
      <formula>AND(NOT(ISBLANK($C24)),ISBLANK(L24))</formula>
    </cfRule>
  </conditionalFormatting>
  <conditionalFormatting sqref="A26">
    <cfRule type="expression" dxfId="272" priority="12" stopIfTrue="1">
      <formula>AND(NOT(ISBLANK(C26)),ISBLANK(A26))</formula>
    </cfRule>
  </conditionalFormatting>
  <conditionalFormatting sqref="K26">
    <cfRule type="expression" priority="9" stopIfTrue="1">
      <formula>AND(SUM($P26:$T26)&gt;0,NOT(ISBLANK(K26)))</formula>
    </cfRule>
    <cfRule type="expression" dxfId="271" priority="10" stopIfTrue="1">
      <formula>SUM($P26:$T26)&gt;0</formula>
    </cfRule>
  </conditionalFormatting>
  <conditionalFormatting sqref="N26">
    <cfRule type="expression" dxfId="270" priority="11" stopIfTrue="1">
      <formula>AND(NOT(ISBLANK($C26)),ISBLANK(N26))</formula>
    </cfRule>
  </conditionalFormatting>
  <conditionalFormatting sqref="M26">
    <cfRule type="expression" dxfId="269" priority="8" stopIfTrue="1">
      <formula>AND(NOT(ISBLANK($C26)),ISBLANK(M26))</formula>
    </cfRule>
  </conditionalFormatting>
  <conditionalFormatting sqref="B15">
    <cfRule type="expression" dxfId="268" priority="6" stopIfTrue="1">
      <formula>AND(NOT(ISBLANK(C15)),ISBLANK(B15))</formula>
    </cfRule>
  </conditionalFormatting>
  <conditionalFormatting sqref="B14">
    <cfRule type="expression" dxfId="267" priority="5" stopIfTrue="1">
      <formula>AND(NOT(ISBLANK(C14)),ISBLANK(B14))</formula>
    </cfRule>
  </conditionalFormatting>
  <conditionalFormatting sqref="B16">
    <cfRule type="expression" dxfId="266" priority="4" stopIfTrue="1">
      <formula>AND(NOT(ISBLANK(C16)),ISBLANK(B16))</formula>
    </cfRule>
  </conditionalFormatting>
  <conditionalFormatting sqref="B18">
    <cfRule type="expression" dxfId="265" priority="3" stopIfTrue="1">
      <formula>AND(NOT(ISBLANK(C18)),ISBLANK(B18))</formula>
    </cfRule>
  </conditionalFormatting>
  <conditionalFormatting sqref="L13">
    <cfRule type="expression" dxfId="264" priority="2" stopIfTrue="1">
      <formula>AND(NOT(ISBLANK($C13)),ISBLANK(L13))</formula>
    </cfRule>
  </conditionalFormatting>
  <conditionalFormatting sqref="L12">
    <cfRule type="expression" dxfId="263" priority="1" stopIfTrue="1">
      <formula>AND(NOT(ISBLANK($C12)),ISBLANK(L12))</formula>
    </cfRule>
  </conditionalFormatting>
  <dataValidations count="4">
    <dataValidation type="list" allowBlank="1" showInputMessage="1" showErrorMessage="1" sqref="B19">
      <formula1>$B$40:$B$43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20:B28 B12:B18">
      <formula1>$B$32:$B$35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Z40"/>
  <sheetViews>
    <sheetView zoomScale="90" workbookViewId="0">
      <selection activeCell="C12" sqref="C12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5703125" style="5" customWidth="1"/>
    <col min="7" max="7" width="8.42578125" style="5" customWidth="1"/>
    <col min="8" max="8" width="9" style="5" customWidth="1"/>
    <col min="9" max="9" width="11.5703125" style="5" bestFit="1" customWidth="1"/>
    <col min="10" max="10" width="3" style="5" customWidth="1"/>
    <col min="11" max="11" width="29.5703125" style="5" customWidth="1"/>
    <col min="12" max="12" width="50.5703125" style="5" customWidth="1"/>
    <col min="13" max="13" width="38.85546875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302" t="s">
        <v>1</v>
      </c>
      <c r="C1" s="303"/>
      <c r="D1" s="303"/>
      <c r="E1" s="30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302" t="s">
        <v>198</v>
      </c>
      <c r="C3" s="303"/>
      <c r="D3" s="303"/>
      <c r="E3" s="30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44479</v>
      </c>
      <c r="D5" s="12" t="s">
        <v>5</v>
      </c>
      <c r="E5" s="48">
        <v>44511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36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300" t="s">
        <v>11</v>
      </c>
      <c r="H8" s="312"/>
      <c r="I8" s="312"/>
      <c r="J8" s="311"/>
      <c r="K8" s="136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306"/>
      <c r="H9" s="307"/>
      <c r="I9" s="307"/>
      <c r="J9" s="308"/>
      <c r="K9" s="49" t="s">
        <v>20</v>
      </c>
      <c r="L9" s="21" t="s">
        <v>21</v>
      </c>
      <c r="M9" s="51"/>
      <c r="N9" s="53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88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186" t="s">
        <v>26</v>
      </c>
      <c r="H10" s="186" t="s">
        <v>27</v>
      </c>
      <c r="I10" s="186" t="s">
        <v>28</v>
      </c>
      <c r="J10" s="186"/>
      <c r="K10" s="50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186"/>
      <c r="H11" s="186"/>
      <c r="I11" s="186"/>
      <c r="J11" s="186"/>
      <c r="K11" s="186"/>
      <c r="L11" s="27"/>
      <c r="M11" s="43"/>
      <c r="N11" s="43"/>
    </row>
    <row r="12" spans="1:26" ht="20.100000000000001" customHeight="1" x14ac:dyDescent="0.25">
      <c r="A12" s="118" t="s">
        <v>194</v>
      </c>
      <c r="B12" s="30" t="s">
        <v>39</v>
      </c>
      <c r="C12" s="197">
        <v>26.75</v>
      </c>
      <c r="D12" s="198">
        <v>4.46</v>
      </c>
      <c r="E12" s="197"/>
      <c r="F12" s="199">
        <v>22.29</v>
      </c>
      <c r="G12" s="54"/>
      <c r="H12" s="54">
        <v>490</v>
      </c>
      <c r="I12" s="54">
        <v>4020</v>
      </c>
      <c r="J12" s="37"/>
      <c r="K12" s="37" t="s">
        <v>107</v>
      </c>
      <c r="L12" s="37" t="s">
        <v>195</v>
      </c>
      <c r="M12" s="45" t="s">
        <v>196</v>
      </c>
      <c r="N12" s="45" t="s">
        <v>197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0</v>
      </c>
      <c r="S12" s="5" t="e">
        <f>OR(#REF!&lt;100000,LEN(#REF!)=5)</f>
        <v>#REF!</v>
      </c>
    </row>
    <row r="13" spans="1:26" ht="20.100000000000001" customHeight="1" x14ac:dyDescent="0.2">
      <c r="A13" s="178"/>
      <c r="B13" s="176"/>
      <c r="C13" s="178"/>
      <c r="D13" s="178"/>
      <c r="E13" s="178"/>
      <c r="F13" s="178"/>
      <c r="G13" s="178"/>
      <c r="H13" s="178"/>
      <c r="I13" s="178"/>
      <c r="J13" s="178"/>
      <c r="K13" s="200"/>
      <c r="L13" s="178"/>
      <c r="M13" s="178"/>
      <c r="N13" s="178"/>
    </row>
    <row r="14" spans="1:26" ht="15.75" x14ac:dyDescent="0.25">
      <c r="A14" s="201"/>
      <c r="B14" s="103"/>
      <c r="C14" s="80"/>
      <c r="D14" s="104"/>
      <c r="E14" s="80"/>
      <c r="F14" s="105"/>
      <c r="G14" s="106"/>
      <c r="H14" s="106"/>
      <c r="I14" s="106"/>
      <c r="J14" s="143"/>
      <c r="K14" s="143"/>
      <c r="L14" s="143"/>
      <c r="M14" s="144"/>
      <c r="N14" s="45"/>
    </row>
    <row r="15" spans="1:26" ht="15.75" x14ac:dyDescent="0.25">
      <c r="A15" s="202"/>
      <c r="B15" s="103"/>
      <c r="C15" s="80"/>
      <c r="D15" s="104"/>
      <c r="E15" s="80"/>
      <c r="F15" s="105"/>
      <c r="G15" s="106"/>
      <c r="H15" s="106"/>
      <c r="I15" s="106"/>
      <c r="J15" s="143"/>
      <c r="K15" s="143"/>
      <c r="L15" s="203"/>
      <c r="M15" s="144"/>
      <c r="N15" s="45"/>
    </row>
    <row r="16" spans="1:26" ht="15.75" x14ac:dyDescent="0.25">
      <c r="A16" s="202"/>
      <c r="B16" s="142"/>
      <c r="C16" s="80"/>
      <c r="D16" s="104"/>
      <c r="E16" s="80"/>
      <c r="F16" s="105"/>
      <c r="G16" s="106"/>
      <c r="H16" s="106"/>
      <c r="I16" s="106"/>
      <c r="J16" s="143"/>
      <c r="K16" s="143"/>
      <c r="L16" s="144"/>
      <c r="M16" s="144"/>
      <c r="N16" s="45"/>
    </row>
    <row r="17" spans="1:19" ht="15.75" x14ac:dyDescent="0.25">
      <c r="A17" s="202"/>
      <c r="B17" s="142"/>
      <c r="C17" s="80"/>
      <c r="D17" s="104"/>
      <c r="E17" s="80"/>
      <c r="F17" s="105"/>
      <c r="G17" s="106"/>
      <c r="H17" s="106"/>
      <c r="I17" s="106"/>
      <c r="J17" s="143"/>
      <c r="K17" s="143"/>
      <c r="L17" s="144"/>
      <c r="M17" s="144"/>
      <c r="N17" s="45"/>
    </row>
    <row r="18" spans="1:19" ht="15.75" x14ac:dyDescent="0.25">
      <c r="A18" s="204"/>
      <c r="B18" s="142"/>
      <c r="C18" s="80"/>
      <c r="D18" s="104"/>
      <c r="E18" s="80"/>
      <c r="F18" s="105"/>
      <c r="G18" s="106"/>
      <c r="H18" s="106"/>
      <c r="I18" s="106"/>
      <c r="J18" s="143"/>
      <c r="K18" s="143"/>
      <c r="L18" s="144"/>
      <c r="M18" s="144"/>
      <c r="N18" s="45"/>
    </row>
    <row r="19" spans="1:19" ht="15.75" x14ac:dyDescent="0.25">
      <c r="A19" s="204"/>
      <c r="B19" s="142"/>
      <c r="C19" s="80"/>
      <c r="D19" s="104"/>
      <c r="E19" s="80"/>
      <c r="F19" s="105"/>
      <c r="G19" s="106"/>
      <c r="H19" s="106"/>
      <c r="I19" s="106"/>
      <c r="J19" s="143"/>
      <c r="K19" s="205"/>
      <c r="L19" s="144"/>
      <c r="M19" s="144"/>
      <c r="N19" s="45"/>
    </row>
    <row r="20" spans="1:19" ht="15.75" x14ac:dyDescent="0.25">
      <c r="A20" s="204"/>
      <c r="B20" s="142"/>
      <c r="C20" s="80"/>
      <c r="D20" s="104"/>
      <c r="E20" s="80"/>
      <c r="F20" s="105"/>
      <c r="G20" s="106"/>
      <c r="H20" s="106"/>
      <c r="I20" s="106"/>
      <c r="J20" s="143"/>
      <c r="K20" s="143"/>
      <c r="L20" s="144"/>
      <c r="M20" s="144"/>
      <c r="N20" s="45"/>
    </row>
    <row r="21" spans="1:19" s="207" customFormat="1" ht="15.75" x14ac:dyDescent="0.25">
      <c r="A21" s="204"/>
      <c r="B21" s="142"/>
      <c r="C21" s="80"/>
      <c r="D21" s="104"/>
      <c r="E21" s="80"/>
      <c r="F21" s="105"/>
      <c r="G21" s="106"/>
      <c r="H21" s="106"/>
      <c r="I21" s="106"/>
      <c r="J21" s="143"/>
      <c r="K21" s="143"/>
      <c r="L21" s="144"/>
      <c r="M21" s="144"/>
      <c r="N21" s="206"/>
    </row>
    <row r="22" spans="1:19" ht="15.75" x14ac:dyDescent="0.25">
      <c r="A22" s="204"/>
      <c r="B22" s="142"/>
      <c r="C22" s="80"/>
      <c r="D22" s="104"/>
      <c r="E22" s="80"/>
      <c r="F22" s="105"/>
      <c r="G22" s="106"/>
      <c r="H22" s="106"/>
      <c r="I22" s="106"/>
      <c r="J22" s="143"/>
      <c r="K22" s="143"/>
      <c r="L22" s="144"/>
      <c r="M22" s="144"/>
      <c r="N22" s="45"/>
    </row>
    <row r="23" spans="1:19" ht="15.75" x14ac:dyDescent="0.25">
      <c r="A23" s="204"/>
      <c r="B23" s="142"/>
      <c r="C23" s="80"/>
      <c r="D23" s="104"/>
      <c r="E23" s="80"/>
      <c r="F23" s="105"/>
      <c r="G23" s="106"/>
      <c r="H23" s="106"/>
      <c r="I23" s="106"/>
      <c r="J23" s="143"/>
      <c r="K23" s="143"/>
      <c r="L23" s="144"/>
      <c r="M23" s="144"/>
      <c r="N23" s="45"/>
    </row>
    <row r="24" spans="1:19" ht="15.75" x14ac:dyDescent="0.25">
      <c r="A24" s="204"/>
      <c r="B24" s="142"/>
      <c r="C24" s="80"/>
      <c r="D24" s="104"/>
      <c r="E24" s="80"/>
      <c r="F24" s="105"/>
      <c r="G24" s="106"/>
      <c r="H24" s="106"/>
      <c r="I24" s="106"/>
      <c r="J24" s="143"/>
      <c r="K24" s="143"/>
      <c r="L24" s="144"/>
      <c r="M24" s="144"/>
      <c r="N24" s="45"/>
    </row>
    <row r="25" spans="1:19" ht="15.75" x14ac:dyDescent="0.25">
      <c r="A25" s="204"/>
      <c r="B25" s="142"/>
      <c r="C25" s="80"/>
      <c r="D25" s="104"/>
      <c r="E25" s="80"/>
      <c r="F25" s="105"/>
      <c r="G25" s="106"/>
      <c r="H25" s="106"/>
      <c r="I25" s="106"/>
      <c r="J25" s="143"/>
      <c r="K25" s="143"/>
      <c r="L25" s="144"/>
      <c r="M25" s="144"/>
      <c r="N25" s="45"/>
    </row>
    <row r="26" spans="1:19" ht="15.75" x14ac:dyDescent="0.25">
      <c r="A26" s="204"/>
      <c r="B26" s="142"/>
      <c r="C26" s="80"/>
      <c r="D26" s="104"/>
      <c r="E26" s="80"/>
      <c r="F26" s="105"/>
      <c r="G26" s="106"/>
      <c r="H26" s="106"/>
      <c r="I26" s="106"/>
      <c r="J26" s="143"/>
      <c r="K26" s="143"/>
      <c r="L26" s="144"/>
      <c r="M26" s="144"/>
      <c r="N26" s="45"/>
      <c r="P26" s="5" t="b">
        <f t="shared" ref="P26:P33" si="0">OR(G26&lt;100,LEN(G26)=2)</f>
        <v>1</v>
      </c>
      <c r="Q26" s="5" t="b">
        <f t="shared" ref="Q26:Q33" si="1">OR(H26&lt;1000,LEN(H26)=3)</f>
        <v>1</v>
      </c>
      <c r="R26" s="5" t="b">
        <f t="shared" ref="R26:R33" si="2">IF(I26&lt;1000,TRUE)</f>
        <v>1</v>
      </c>
      <c r="S26" s="5" t="e">
        <f>OR(#REF!&lt;100000,LEN(#REF!)=5)</f>
        <v>#REF!</v>
      </c>
    </row>
    <row r="27" spans="1:19" ht="15.75" x14ac:dyDescent="0.25">
      <c r="A27" s="204"/>
      <c r="B27" s="142"/>
      <c r="C27" s="80"/>
      <c r="D27" s="104"/>
      <c r="E27" s="80"/>
      <c r="F27" s="105"/>
      <c r="G27" s="106"/>
      <c r="H27" s="106"/>
      <c r="I27" s="106"/>
      <c r="J27" s="143"/>
      <c r="K27" s="143"/>
      <c r="L27" s="144"/>
      <c r="M27" s="144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e">
        <f>OR(#REF!&lt;100000,LEN(#REF!)=5)</f>
        <v>#REF!</v>
      </c>
    </row>
    <row r="28" spans="1:19" ht="15.75" x14ac:dyDescent="0.25">
      <c r="A28" s="204"/>
      <c r="B28" s="142"/>
      <c r="C28" s="80"/>
      <c r="D28" s="104"/>
      <c r="E28" s="80"/>
      <c r="F28" s="105"/>
      <c r="G28" s="106"/>
      <c r="H28" s="106"/>
      <c r="I28" s="106"/>
      <c r="J28" s="143"/>
      <c r="K28" s="143"/>
      <c r="L28" s="144"/>
      <c r="M28" s="144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e">
        <f>OR(#REF!&lt;100000,LEN(#REF!)=5)</f>
        <v>#REF!</v>
      </c>
    </row>
    <row r="29" spans="1:19" ht="15.75" x14ac:dyDescent="0.25">
      <c r="A29" s="204"/>
      <c r="B29" s="142"/>
      <c r="C29" s="80"/>
      <c r="D29" s="104"/>
      <c r="E29" s="80"/>
      <c r="F29" s="105"/>
      <c r="G29" s="106"/>
      <c r="H29" s="106"/>
      <c r="I29" s="106"/>
      <c r="J29" s="143"/>
      <c r="K29" s="143"/>
      <c r="L29" s="144"/>
      <c r="M29" s="144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e">
        <f>OR(#REF!&lt;100000,LEN(#REF!)=5)</f>
        <v>#REF!</v>
      </c>
    </row>
    <row r="30" spans="1:19" ht="15.75" x14ac:dyDescent="0.25">
      <c r="A30" s="204"/>
      <c r="B30" s="142"/>
      <c r="C30" s="80"/>
      <c r="D30" s="104"/>
      <c r="E30" s="80"/>
      <c r="F30" s="105"/>
      <c r="G30" s="106"/>
      <c r="H30" s="106"/>
      <c r="I30" s="106"/>
      <c r="J30" s="143"/>
      <c r="K30" s="143"/>
      <c r="L30" s="144"/>
      <c r="M30" s="144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e">
        <f>OR(#REF!&lt;100000,LEN(#REF!)=5)</f>
        <v>#REF!</v>
      </c>
    </row>
    <row r="31" spans="1:19" ht="15.75" x14ac:dyDescent="0.25">
      <c r="A31" s="29"/>
      <c r="B31" s="30"/>
      <c r="C31" s="31"/>
      <c r="D31" s="32"/>
      <c r="E31" s="31"/>
      <c r="F31" s="81"/>
      <c r="G31" s="54"/>
      <c r="H31" s="54"/>
      <c r="I31" s="54"/>
      <c r="J31" s="37"/>
      <c r="K31" s="37"/>
      <c r="L31" s="45"/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e">
        <f>OR(#REF!&lt;100000,LEN(#REF!)=5)</f>
        <v>#REF!</v>
      </c>
    </row>
    <row r="32" spans="1:19" ht="15.75" x14ac:dyDescent="0.25">
      <c r="A32" s="29"/>
      <c r="B32" s="30"/>
      <c r="C32" s="31"/>
      <c r="D32" s="32"/>
      <c r="E32" s="31"/>
      <c r="F32" s="81"/>
      <c r="G32" s="54"/>
      <c r="H32" s="54"/>
      <c r="I32" s="54"/>
      <c r="J32" s="37"/>
      <c r="K32" s="37"/>
      <c r="L32" s="45"/>
      <c r="M32" s="45"/>
      <c r="N32" s="45"/>
      <c r="P32" s="5" t="b">
        <f t="shared" si="0"/>
        <v>1</v>
      </c>
      <c r="Q32" s="5" t="b">
        <f t="shared" si="1"/>
        <v>1</v>
      </c>
      <c r="R32" s="5" t="b">
        <f t="shared" si="2"/>
        <v>1</v>
      </c>
      <c r="S32" s="5" t="e">
        <f>OR(#REF!&lt;100000,LEN(#REF!)=5)</f>
        <v>#REF!</v>
      </c>
    </row>
    <row r="33" spans="1:19" ht="16.5" thickBot="1" x14ac:dyDescent="0.3">
      <c r="A33" s="29"/>
      <c r="B33" s="30"/>
      <c r="C33" s="31"/>
      <c r="D33" s="38"/>
      <c r="E33" s="31"/>
      <c r="F33" s="81"/>
      <c r="G33" s="54"/>
      <c r="H33" s="54"/>
      <c r="I33" s="54"/>
      <c r="J33" s="37"/>
      <c r="K33" s="37"/>
      <c r="L33" s="45"/>
      <c r="M33" s="45"/>
      <c r="N33" s="45"/>
      <c r="P33" s="5" t="b">
        <f t="shared" si="0"/>
        <v>1</v>
      </c>
      <c r="Q33" s="5" t="b">
        <f t="shared" si="1"/>
        <v>1</v>
      </c>
      <c r="R33" s="5" t="b">
        <f t="shared" si="2"/>
        <v>1</v>
      </c>
      <c r="S33" s="5" t="e">
        <f>OR(#REF!&lt;100000,LEN(#REF!)=5)</f>
        <v>#REF!</v>
      </c>
    </row>
    <row r="34" spans="1:19" ht="13.5" thickBot="1" x14ac:dyDescent="0.25">
      <c r="A34" s="309" t="s">
        <v>34</v>
      </c>
      <c r="B34" s="310"/>
      <c r="C34" s="39">
        <f>SUM(C12:C33)</f>
        <v>26.75</v>
      </c>
      <c r="D34" s="39">
        <f>SUM(D12:D33)</f>
        <v>4.46</v>
      </c>
      <c r="E34" s="39"/>
      <c r="F34" s="39">
        <f>SUM(F12:F33)</f>
        <v>22.29</v>
      </c>
      <c r="G34" s="55"/>
      <c r="H34" s="55"/>
      <c r="I34" s="55"/>
      <c r="J34" s="40"/>
      <c r="K34" s="40"/>
      <c r="L34" s="46"/>
      <c r="M34" s="52"/>
      <c r="N34" s="47"/>
    </row>
    <row r="36" spans="1:19" x14ac:dyDescent="0.2">
      <c r="B36" s="300" t="s">
        <v>35</v>
      </c>
      <c r="C36" s="311"/>
    </row>
    <row r="37" spans="1:19" x14ac:dyDescent="0.2">
      <c r="B37" s="41" t="s">
        <v>36</v>
      </c>
      <c r="C37" s="42" t="s">
        <v>37</v>
      </c>
    </row>
    <row r="38" spans="1:19" x14ac:dyDescent="0.2">
      <c r="B38" s="41" t="s">
        <v>31</v>
      </c>
      <c r="C38" s="42" t="s">
        <v>38</v>
      </c>
    </row>
    <row r="39" spans="1:19" x14ac:dyDescent="0.2">
      <c r="B39" s="41" t="s">
        <v>39</v>
      </c>
      <c r="C39" s="42" t="s">
        <v>40</v>
      </c>
    </row>
    <row r="40" spans="1:19" x14ac:dyDescent="0.2">
      <c r="B40" s="43" t="s">
        <v>33</v>
      </c>
      <c r="C40" s="94" t="s">
        <v>41</v>
      </c>
    </row>
  </sheetData>
  <mergeCells count="6">
    <mergeCell ref="B36:C36"/>
    <mergeCell ref="B1:E1"/>
    <mergeCell ref="B3:E3"/>
    <mergeCell ref="G8:J8"/>
    <mergeCell ref="G9:J9"/>
    <mergeCell ref="A34:B34"/>
  </mergeCells>
  <conditionalFormatting sqref="J14:K22 J24:K33">
    <cfRule type="expression" priority="16" stopIfTrue="1">
      <formula>AND(SUM($P14:$T14)&gt;0,NOT(ISBLANK(J14)))</formula>
    </cfRule>
    <cfRule type="expression" dxfId="262" priority="17" stopIfTrue="1">
      <formula>SUM($P14:$T14)&gt;0</formula>
    </cfRule>
  </conditionalFormatting>
  <conditionalFormatting sqref="B1:E1 B3:E3 C14:C22 C12 C24:C33">
    <cfRule type="expression" dxfId="261" priority="18" stopIfTrue="1">
      <formula>ISBLANK(B1)</formula>
    </cfRule>
  </conditionalFormatting>
  <conditionalFormatting sqref="L15:N18 L21:N22 M12:N12 L24:N33 L20 N20">
    <cfRule type="expression" dxfId="260" priority="19" stopIfTrue="1">
      <formula>AND(NOT(ISBLANK($C12)),ISBLANK(L12))</formula>
    </cfRule>
  </conditionalFormatting>
  <conditionalFormatting sqref="B14:B22 B12 B24:B33">
    <cfRule type="expression" dxfId="259" priority="20" stopIfTrue="1">
      <formula>AND(NOT(ISBLANK(C12)),ISBLANK(B12))</formula>
    </cfRule>
  </conditionalFormatting>
  <conditionalFormatting sqref="A14:A22 A12 A24:A33">
    <cfRule type="expression" dxfId="258" priority="21" stopIfTrue="1">
      <formula>AND(NOT(ISBLANK(C12)),ISBLANK(A12))</formula>
    </cfRule>
  </conditionalFormatting>
  <conditionalFormatting sqref="E14:E22 E12 E24:E33">
    <cfRule type="expression" dxfId="257" priority="22" stopIfTrue="1">
      <formula>AND(NOT(ISBLANK(C12)),ISBLANK(E12),B12="S")</formula>
    </cfRule>
  </conditionalFormatting>
  <conditionalFormatting sqref="N14">
    <cfRule type="expression" dxfId="256" priority="23" stopIfTrue="1">
      <formula>AND(NOT(ISBLANK($C19)),ISBLANK(N14))</formula>
    </cfRule>
  </conditionalFormatting>
  <conditionalFormatting sqref="N19">
    <cfRule type="expression" dxfId="255" priority="15" stopIfTrue="1">
      <formula>AND(NOT(ISBLANK($C19)),ISBLANK(N19))</formula>
    </cfRule>
  </conditionalFormatting>
  <conditionalFormatting sqref="L19">
    <cfRule type="expression" dxfId="254" priority="14" stopIfTrue="1">
      <formula>AND(NOT(ISBLANK($C19)),ISBLANK(L19))</formula>
    </cfRule>
  </conditionalFormatting>
  <conditionalFormatting sqref="L14">
    <cfRule type="expression" priority="12" stopIfTrue="1">
      <formula>AND(SUM($P14:$T14)&gt;0,NOT(ISBLANK(L14)))</formula>
    </cfRule>
    <cfRule type="expression" dxfId="253" priority="13" stopIfTrue="1">
      <formula>SUM($P14:$T14)&gt;0</formula>
    </cfRule>
  </conditionalFormatting>
  <conditionalFormatting sqref="M14">
    <cfRule type="expression" dxfId="252" priority="11" stopIfTrue="1">
      <formula>AND(NOT(ISBLANK($C14)),ISBLANK(M14))</formula>
    </cfRule>
  </conditionalFormatting>
  <conditionalFormatting sqref="J12:L12">
    <cfRule type="expression" priority="24" stopIfTrue="1">
      <formula>AND(SUM($P12:$T12)&gt;0,NOT(ISBLANK(J12)))</formula>
    </cfRule>
    <cfRule type="expression" dxfId="251" priority="25" stopIfTrue="1">
      <formula>SUM($P12:$T12)&gt;0</formula>
    </cfRule>
  </conditionalFormatting>
  <conditionalFormatting sqref="J23:K23">
    <cfRule type="expression" priority="4" stopIfTrue="1">
      <formula>AND(SUM($P23:$T23)&gt;0,NOT(ISBLANK(J23)))</formula>
    </cfRule>
    <cfRule type="expression" dxfId="250" priority="5" stopIfTrue="1">
      <formula>SUM($P23:$T23)&gt;0</formula>
    </cfRule>
  </conditionalFormatting>
  <conditionalFormatting sqref="C23">
    <cfRule type="expression" dxfId="249" priority="6" stopIfTrue="1">
      <formula>ISBLANK(C23)</formula>
    </cfRule>
  </conditionalFormatting>
  <conditionalFormatting sqref="L23:N23">
    <cfRule type="expression" dxfId="248" priority="7" stopIfTrue="1">
      <formula>AND(NOT(ISBLANK($C23)),ISBLANK(L23))</formula>
    </cfRule>
  </conditionalFormatting>
  <conditionalFormatting sqref="B23">
    <cfRule type="expression" dxfId="247" priority="8" stopIfTrue="1">
      <formula>AND(NOT(ISBLANK(C23)),ISBLANK(B23))</formula>
    </cfRule>
  </conditionalFormatting>
  <conditionalFormatting sqref="A23">
    <cfRule type="expression" dxfId="246" priority="9" stopIfTrue="1">
      <formula>AND(NOT(ISBLANK(C23)),ISBLANK(A23))</formula>
    </cfRule>
  </conditionalFormatting>
  <conditionalFormatting sqref="E23">
    <cfRule type="expression" dxfId="245" priority="10" stopIfTrue="1">
      <formula>AND(NOT(ISBLANK(C23)),ISBLANK(E23),B23="S")</formula>
    </cfRule>
  </conditionalFormatting>
  <conditionalFormatting sqref="M19">
    <cfRule type="expression" dxfId="244" priority="3" stopIfTrue="1">
      <formula>AND(NOT(ISBLANK($C19)),ISBLANK(M19))</formula>
    </cfRule>
  </conditionalFormatting>
  <conditionalFormatting sqref="M20">
    <cfRule type="expression" dxfId="243" priority="2" stopIfTrue="1">
      <formula>AND(NOT(ISBLANK($C20)),ISBLANK(M20))</formula>
    </cfRule>
  </conditionalFormatting>
  <conditionalFormatting sqref="E5 C5">
    <cfRule type="expression" dxfId="2" priority="1" stopIfTrue="1">
      <formula>ISBLANK(C5)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 B14:B33">
      <formula1>$B$37:$B$40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IV39"/>
  <sheetViews>
    <sheetView showGridLines="0" workbookViewId="0">
      <selection activeCell="C5" sqref="C5:E5"/>
    </sheetView>
  </sheetViews>
  <sheetFormatPr defaultColWidth="11.85546875" defaultRowHeight="13.5" customHeight="1" x14ac:dyDescent="0.2"/>
  <cols>
    <col min="1" max="1" width="11.85546875" style="126" customWidth="1"/>
    <col min="2" max="2" width="10.42578125" style="126" customWidth="1"/>
    <col min="3" max="6" width="15.5703125" style="126" customWidth="1"/>
    <col min="7" max="7" width="8.42578125" style="126" customWidth="1"/>
    <col min="8" max="8" width="9" style="126" customWidth="1"/>
    <col min="9" max="9" width="11.5703125" style="126" customWidth="1"/>
    <col min="10" max="10" width="3" style="126" customWidth="1"/>
    <col min="11" max="11" width="31.140625" style="126" bestFit="1" customWidth="1"/>
    <col min="12" max="12" width="50.5703125" style="126" customWidth="1"/>
    <col min="13" max="14" width="27.42578125" style="126" customWidth="1"/>
    <col min="15" max="15" width="9.140625" style="126" customWidth="1"/>
    <col min="16" max="19" width="11.85546875" style="126" hidden="1" customWidth="1"/>
    <col min="20" max="26" width="9.140625" style="126" customWidth="1"/>
    <col min="27" max="256" width="11.85546875" style="126" customWidth="1"/>
    <col min="257" max="16384" width="11.85546875" style="127"/>
  </cols>
  <sheetData>
    <row r="1" spans="1:26" ht="36.75" customHeight="1" x14ac:dyDescent="0.2">
      <c r="A1" s="211" t="s">
        <v>0</v>
      </c>
      <c r="B1" s="315" t="s">
        <v>1</v>
      </c>
      <c r="C1" s="316"/>
      <c r="D1" s="316"/>
      <c r="E1" s="317"/>
      <c r="F1" s="122"/>
      <c r="G1" s="123"/>
      <c r="H1" s="123"/>
      <c r="I1" s="123"/>
      <c r="J1" s="123"/>
      <c r="K1" s="123"/>
      <c r="L1" s="124"/>
      <c r="M1" s="124"/>
      <c r="N1" s="125"/>
      <c r="O1" s="212"/>
      <c r="P1" s="213"/>
      <c r="Q1" s="213"/>
      <c r="R1" s="213"/>
      <c r="S1" s="213"/>
      <c r="T1" s="214"/>
      <c r="U1" s="214"/>
      <c r="V1" s="214"/>
      <c r="W1" s="214"/>
      <c r="X1" s="214"/>
      <c r="Y1" s="214"/>
      <c r="Z1" s="214"/>
    </row>
    <row r="2" spans="1:26" ht="12.75" x14ac:dyDescent="0.2">
      <c r="A2" s="215"/>
      <c r="B2" s="216"/>
      <c r="C2" s="216"/>
      <c r="D2" s="216"/>
      <c r="E2" s="216"/>
      <c r="F2" s="214"/>
      <c r="G2" s="214"/>
      <c r="H2" s="214"/>
      <c r="I2" s="214"/>
      <c r="J2" s="214"/>
      <c r="K2" s="214"/>
      <c r="L2" s="214"/>
      <c r="M2" s="214"/>
      <c r="N2" s="217"/>
      <c r="O2" s="212"/>
      <c r="P2" s="128"/>
      <c r="Q2" s="128"/>
      <c r="R2" s="128"/>
      <c r="S2" s="128"/>
      <c r="T2" s="214"/>
      <c r="U2" s="214"/>
      <c r="V2" s="214"/>
      <c r="W2" s="214"/>
      <c r="X2" s="214"/>
      <c r="Y2" s="214"/>
      <c r="Z2" s="214"/>
    </row>
    <row r="3" spans="1:26" ht="36.75" customHeight="1" x14ac:dyDescent="0.2">
      <c r="A3" s="218" t="s">
        <v>2</v>
      </c>
      <c r="B3" s="315" t="s">
        <v>108</v>
      </c>
      <c r="C3" s="316"/>
      <c r="D3" s="316"/>
      <c r="E3" s="317"/>
      <c r="F3" s="219"/>
      <c r="G3" s="220"/>
      <c r="H3" s="220"/>
      <c r="I3" s="220"/>
      <c r="J3" s="220"/>
      <c r="K3" s="220"/>
      <c r="L3" s="214"/>
      <c r="M3" s="214"/>
      <c r="N3" s="217"/>
      <c r="O3" s="212"/>
      <c r="P3" s="128"/>
      <c r="Q3" s="128"/>
      <c r="R3" s="128"/>
      <c r="S3" s="128"/>
      <c r="T3" s="214"/>
      <c r="U3" s="214"/>
      <c r="V3" s="214"/>
      <c r="W3" s="214"/>
      <c r="X3" s="214"/>
      <c r="Y3" s="214"/>
      <c r="Z3" s="214"/>
    </row>
    <row r="4" spans="1:26" ht="12.75" x14ac:dyDescent="0.2">
      <c r="A4" s="215"/>
      <c r="B4" s="216"/>
      <c r="C4" s="216"/>
      <c r="D4" s="216"/>
      <c r="E4" s="216"/>
      <c r="F4" s="214"/>
      <c r="G4" s="214"/>
      <c r="H4" s="214"/>
      <c r="I4" s="214"/>
      <c r="J4" s="214"/>
      <c r="K4" s="214"/>
      <c r="L4" s="214"/>
      <c r="M4" s="214"/>
      <c r="N4" s="217"/>
      <c r="O4" s="212"/>
      <c r="P4" s="128"/>
      <c r="Q4" s="128"/>
      <c r="R4" s="128"/>
      <c r="S4" s="128"/>
      <c r="T4" s="214"/>
      <c r="U4" s="214"/>
      <c r="V4" s="214"/>
      <c r="W4" s="214"/>
      <c r="X4" s="214"/>
      <c r="Y4" s="214"/>
      <c r="Z4" s="214"/>
    </row>
    <row r="5" spans="1:26" ht="36" customHeight="1" x14ac:dyDescent="0.2">
      <c r="A5" s="221" t="s">
        <v>3</v>
      </c>
      <c r="B5" s="222" t="s">
        <v>4</v>
      </c>
      <c r="C5" s="48">
        <v>44479</v>
      </c>
      <c r="D5" s="12" t="s">
        <v>5</v>
      </c>
      <c r="E5" s="48">
        <v>44511</v>
      </c>
      <c r="F5" s="219"/>
      <c r="G5" s="223"/>
      <c r="H5" s="214"/>
      <c r="I5" s="214"/>
      <c r="J5" s="214"/>
      <c r="K5" s="214"/>
      <c r="L5" s="214"/>
      <c r="M5" s="214"/>
      <c r="N5" s="217"/>
      <c r="O5" s="212"/>
      <c r="P5" s="128"/>
      <c r="Q5" s="128"/>
      <c r="R5" s="128"/>
      <c r="S5" s="128"/>
      <c r="T5" s="214"/>
      <c r="U5" s="214"/>
      <c r="V5" s="214"/>
      <c r="W5" s="214"/>
      <c r="X5" s="214"/>
      <c r="Y5" s="214"/>
      <c r="Z5" s="214"/>
    </row>
    <row r="6" spans="1:26" ht="13.7" customHeight="1" x14ac:dyDescent="0.2">
      <c r="A6" s="224"/>
      <c r="B6" s="225"/>
      <c r="C6" s="225"/>
      <c r="D6" s="225"/>
      <c r="E6" s="225"/>
      <c r="F6" s="214"/>
      <c r="G6" s="214"/>
      <c r="H6" s="214"/>
      <c r="I6" s="214"/>
      <c r="J6" s="214"/>
      <c r="K6" s="214"/>
      <c r="L6" s="214"/>
      <c r="M6" s="214"/>
      <c r="N6" s="217"/>
      <c r="O6" s="212"/>
      <c r="P6" s="128"/>
      <c r="Q6" s="128"/>
      <c r="R6" s="128"/>
      <c r="S6" s="128"/>
      <c r="T6" s="214"/>
      <c r="U6" s="214"/>
      <c r="V6" s="214"/>
      <c r="W6" s="214"/>
      <c r="X6" s="214"/>
      <c r="Y6" s="214"/>
      <c r="Z6" s="214"/>
    </row>
    <row r="7" spans="1:26" ht="13.7" customHeight="1" x14ac:dyDescent="0.2">
      <c r="A7" s="226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8"/>
      <c r="O7" s="212"/>
      <c r="P7" s="128"/>
      <c r="Q7" s="128"/>
      <c r="R7" s="128"/>
      <c r="S7" s="128"/>
      <c r="T7" s="214"/>
      <c r="U7" s="214"/>
      <c r="V7" s="214"/>
      <c r="W7" s="214"/>
      <c r="X7" s="214"/>
      <c r="Y7" s="214"/>
      <c r="Z7" s="214"/>
    </row>
    <row r="8" spans="1:26" ht="13.7" customHeight="1" x14ac:dyDescent="0.2">
      <c r="A8" s="229" t="s">
        <v>6</v>
      </c>
      <c r="B8" s="230" t="s">
        <v>7</v>
      </c>
      <c r="C8" s="230" t="s">
        <v>8</v>
      </c>
      <c r="D8" s="230" t="s">
        <v>7</v>
      </c>
      <c r="E8" s="230" t="s">
        <v>9</v>
      </c>
      <c r="F8" s="230" t="s">
        <v>10</v>
      </c>
      <c r="G8" s="313" t="s">
        <v>11</v>
      </c>
      <c r="H8" s="318"/>
      <c r="I8" s="318"/>
      <c r="J8" s="314"/>
      <c r="K8" s="230" t="s">
        <v>12</v>
      </c>
      <c r="L8" s="230" t="s">
        <v>13</v>
      </c>
      <c r="M8" s="231" t="s">
        <v>14</v>
      </c>
      <c r="N8" s="232" t="s">
        <v>15</v>
      </c>
      <c r="O8" s="233"/>
      <c r="P8" s="129"/>
      <c r="Q8" s="129"/>
      <c r="R8" s="129"/>
      <c r="S8" s="129"/>
      <c r="T8" s="234"/>
      <c r="U8" s="234"/>
      <c r="V8" s="234"/>
      <c r="W8" s="234"/>
      <c r="X8" s="234"/>
      <c r="Y8" s="234"/>
      <c r="Z8" s="234"/>
    </row>
    <row r="9" spans="1:26" ht="13.7" customHeight="1" x14ac:dyDescent="0.2">
      <c r="A9" s="235" t="s">
        <v>16</v>
      </c>
      <c r="B9" s="236" t="s">
        <v>17</v>
      </c>
      <c r="C9" s="236" t="s">
        <v>18</v>
      </c>
      <c r="D9" s="236" t="s">
        <v>18</v>
      </c>
      <c r="E9" s="236" t="s">
        <v>19</v>
      </c>
      <c r="F9" s="236" t="s">
        <v>18</v>
      </c>
      <c r="G9" s="319"/>
      <c r="H9" s="320"/>
      <c r="I9" s="320"/>
      <c r="J9" s="321"/>
      <c r="K9" s="236" t="s">
        <v>20</v>
      </c>
      <c r="L9" s="236" t="s">
        <v>21</v>
      </c>
      <c r="M9" s="237"/>
      <c r="N9" s="238" t="s">
        <v>22</v>
      </c>
      <c r="O9" s="233"/>
      <c r="P9" s="129"/>
      <c r="Q9" s="129"/>
      <c r="R9" s="129"/>
      <c r="S9" s="129"/>
      <c r="T9" s="234"/>
      <c r="U9" s="234"/>
      <c r="V9" s="234"/>
      <c r="W9" s="234"/>
      <c r="X9" s="234"/>
      <c r="Y9" s="234"/>
      <c r="Z9" s="234"/>
    </row>
    <row r="10" spans="1:26" ht="13.7" customHeight="1" x14ac:dyDescent="0.2">
      <c r="A10" s="239" t="s">
        <v>23</v>
      </c>
      <c r="B10" s="240" t="s">
        <v>24</v>
      </c>
      <c r="C10" s="240" t="s">
        <v>25</v>
      </c>
      <c r="D10" s="240" t="s">
        <v>25</v>
      </c>
      <c r="E10" s="240" t="s">
        <v>25</v>
      </c>
      <c r="F10" s="240" t="s">
        <v>25</v>
      </c>
      <c r="G10" s="241" t="s">
        <v>26</v>
      </c>
      <c r="H10" s="241" t="s">
        <v>27</v>
      </c>
      <c r="I10" s="241" t="s">
        <v>28</v>
      </c>
      <c r="J10" s="242"/>
      <c r="K10" s="243" t="s">
        <v>29</v>
      </c>
      <c r="L10" s="244"/>
      <c r="M10" s="244"/>
      <c r="N10" s="245"/>
      <c r="O10" s="212"/>
      <c r="P10" s="128"/>
      <c r="Q10" s="128"/>
      <c r="R10" s="128"/>
      <c r="S10" s="128"/>
      <c r="T10" s="214"/>
      <c r="U10" s="214"/>
      <c r="V10" s="214"/>
      <c r="W10" s="214"/>
      <c r="X10" s="214"/>
      <c r="Y10" s="214"/>
      <c r="Z10" s="214"/>
    </row>
    <row r="11" spans="1:26" ht="8.1" customHeight="1" x14ac:dyDescent="0.2">
      <c r="A11" s="246"/>
      <c r="B11" s="247"/>
      <c r="C11" s="247"/>
      <c r="D11" s="247"/>
      <c r="E11" s="247"/>
      <c r="F11" s="247"/>
      <c r="G11" s="242"/>
      <c r="H11" s="242"/>
      <c r="I11" s="242"/>
      <c r="J11" s="242"/>
      <c r="K11" s="242"/>
      <c r="L11" s="248"/>
      <c r="M11" s="248"/>
      <c r="N11" s="249"/>
      <c r="O11" s="214"/>
      <c r="P11" s="128"/>
      <c r="Q11" s="128"/>
      <c r="R11" s="128"/>
      <c r="S11" s="128"/>
      <c r="T11" s="214"/>
      <c r="U11" s="214"/>
      <c r="V11" s="214"/>
      <c r="W11" s="214"/>
      <c r="X11" s="214"/>
      <c r="Y11" s="214"/>
      <c r="Z11" s="214"/>
    </row>
    <row r="12" spans="1:26" ht="20.100000000000001" customHeight="1" x14ac:dyDescent="0.25">
      <c r="A12" s="250">
        <v>43028</v>
      </c>
      <c r="B12" s="251" t="s">
        <v>31</v>
      </c>
      <c r="C12" s="252">
        <v>130.69</v>
      </c>
      <c r="D12" s="252">
        <v>0</v>
      </c>
      <c r="E12" s="252"/>
      <c r="F12" s="252">
        <v>130.69</v>
      </c>
      <c r="G12" s="253">
        <v>112</v>
      </c>
      <c r="H12" s="253">
        <v>4207</v>
      </c>
      <c r="I12" s="253"/>
      <c r="J12" s="254" t="s">
        <v>39</v>
      </c>
      <c r="K12" s="254" t="s">
        <v>109</v>
      </c>
      <c r="L12" s="254" t="s">
        <v>206</v>
      </c>
      <c r="M12" s="255" t="s">
        <v>207</v>
      </c>
      <c r="N12" s="255" t="s">
        <v>111</v>
      </c>
      <c r="O12" s="256"/>
      <c r="P12" s="130" t="b">
        <f t="shared" ref="P12:P32" si="0">OR(G12&lt;100,LEN(G12)=2)</f>
        <v>0</v>
      </c>
      <c r="Q12" s="130" t="b">
        <f t="shared" ref="Q12:Q32" si="1">OR(H12&lt;1000,LEN(H12)=3)</f>
        <v>0</v>
      </c>
      <c r="R12" s="130" t="b">
        <f t="shared" ref="R12:R32" si="2">IF(I12&lt;1000,TRUE)</f>
        <v>1</v>
      </c>
      <c r="S12" s="131"/>
      <c r="T12" s="214"/>
      <c r="U12" s="214"/>
      <c r="V12" s="214"/>
      <c r="W12" s="214"/>
      <c r="X12" s="214"/>
      <c r="Y12" s="214"/>
      <c r="Z12" s="214"/>
    </row>
    <row r="13" spans="1:26" ht="20.100000000000001" customHeight="1" x14ac:dyDescent="0.25">
      <c r="A13" s="250">
        <v>43038</v>
      </c>
      <c r="B13" s="247" t="s">
        <v>31</v>
      </c>
      <c r="C13" s="252">
        <v>451.66</v>
      </c>
      <c r="D13" s="257">
        <v>0</v>
      </c>
      <c r="E13" s="252"/>
      <c r="F13" s="252">
        <v>451.66</v>
      </c>
      <c r="G13" s="253">
        <v>112</v>
      </c>
      <c r="H13" s="253">
        <v>4207</v>
      </c>
      <c r="I13" s="253"/>
      <c r="J13" s="254" t="s">
        <v>39</v>
      </c>
      <c r="K13" s="258" t="s">
        <v>109</v>
      </c>
      <c r="L13" s="258" t="s">
        <v>208</v>
      </c>
      <c r="M13" s="259" t="s">
        <v>110</v>
      </c>
      <c r="N13" s="255" t="s">
        <v>111</v>
      </c>
      <c r="O13" s="256"/>
      <c r="P13" s="130" t="b">
        <f t="shared" si="0"/>
        <v>0</v>
      </c>
      <c r="Q13" s="130" t="b">
        <f t="shared" si="1"/>
        <v>0</v>
      </c>
      <c r="R13" s="130" t="b">
        <f t="shared" si="2"/>
        <v>1</v>
      </c>
      <c r="S13" s="131"/>
      <c r="T13" s="214"/>
      <c r="U13" s="214"/>
      <c r="V13" s="214"/>
      <c r="W13" s="214"/>
      <c r="X13" s="214"/>
      <c r="Y13" s="214"/>
      <c r="Z13" s="214"/>
    </row>
    <row r="14" spans="1:26" ht="20.100000000000001" customHeight="1" x14ac:dyDescent="0.25">
      <c r="A14" s="250"/>
      <c r="B14" s="247"/>
      <c r="C14" s="252"/>
      <c r="D14" s="257"/>
      <c r="E14" s="252"/>
      <c r="F14" s="252"/>
      <c r="G14" s="253"/>
      <c r="H14" s="253"/>
      <c r="I14" s="253"/>
      <c r="J14" s="254" t="s">
        <v>39</v>
      </c>
      <c r="K14" s="258"/>
      <c r="L14" s="258"/>
      <c r="M14" s="259"/>
      <c r="N14" s="255"/>
      <c r="O14" s="256"/>
      <c r="P14" s="130" t="b">
        <f t="shared" si="0"/>
        <v>1</v>
      </c>
      <c r="Q14" s="130" t="b">
        <f t="shared" si="1"/>
        <v>1</v>
      </c>
      <c r="R14" s="130" t="b">
        <f t="shared" si="2"/>
        <v>1</v>
      </c>
      <c r="S14" s="131"/>
      <c r="T14" s="214"/>
      <c r="U14" s="214"/>
      <c r="V14" s="214"/>
      <c r="W14" s="214"/>
      <c r="X14" s="214"/>
      <c r="Y14" s="214"/>
      <c r="Z14" s="214"/>
    </row>
    <row r="15" spans="1:26" ht="20.100000000000001" customHeight="1" x14ac:dyDescent="0.25">
      <c r="A15" s="250"/>
      <c r="B15" s="251"/>
      <c r="C15" s="252"/>
      <c r="D15" s="248"/>
      <c r="E15" s="252"/>
      <c r="F15" s="252"/>
      <c r="G15" s="253"/>
      <c r="H15" s="253"/>
      <c r="I15" s="253"/>
      <c r="J15" s="254" t="s">
        <v>39</v>
      </c>
      <c r="K15" s="258"/>
      <c r="L15" s="258"/>
      <c r="M15" s="259"/>
      <c r="N15" s="255"/>
      <c r="O15" s="256"/>
      <c r="P15" s="130" t="b">
        <f t="shared" si="0"/>
        <v>1</v>
      </c>
      <c r="Q15" s="130" t="b">
        <f t="shared" si="1"/>
        <v>1</v>
      </c>
      <c r="R15" s="130" t="b">
        <f t="shared" si="2"/>
        <v>1</v>
      </c>
      <c r="S15" s="131"/>
      <c r="T15" s="214"/>
      <c r="U15" s="214"/>
      <c r="V15" s="214"/>
      <c r="W15" s="214"/>
      <c r="X15" s="214"/>
      <c r="Y15" s="214"/>
      <c r="Z15" s="214"/>
    </row>
    <row r="16" spans="1:26" ht="20.100000000000001" customHeight="1" x14ac:dyDescent="0.25">
      <c r="A16" s="260"/>
      <c r="B16" s="251"/>
      <c r="C16" s="252"/>
      <c r="D16" s="261"/>
      <c r="E16" s="252"/>
      <c r="F16" s="252"/>
      <c r="G16" s="253"/>
      <c r="H16" s="253"/>
      <c r="I16" s="261" t="s">
        <v>106</v>
      </c>
      <c r="J16" s="254" t="s">
        <v>39</v>
      </c>
      <c r="K16" s="258"/>
      <c r="L16" s="259"/>
      <c r="M16" s="259"/>
      <c r="N16" s="255"/>
      <c r="O16" s="256"/>
      <c r="P16" s="130" t="b">
        <f t="shared" si="0"/>
        <v>1</v>
      </c>
      <c r="Q16" s="130" t="b">
        <f t="shared" si="1"/>
        <v>1</v>
      </c>
      <c r="R16" s="130" t="b">
        <f t="shared" si="2"/>
        <v>0</v>
      </c>
      <c r="S16" s="131"/>
      <c r="T16" s="214"/>
      <c r="U16" s="214"/>
      <c r="V16" s="214"/>
      <c r="W16" s="214"/>
      <c r="X16" s="214"/>
      <c r="Y16" s="214"/>
      <c r="Z16" s="214"/>
    </row>
    <row r="17" spans="1:26" ht="20.100000000000001" customHeight="1" x14ac:dyDescent="0.25">
      <c r="A17" s="246"/>
      <c r="B17" s="251"/>
      <c r="C17" s="252"/>
      <c r="D17" s="261" t="str">
        <f t="shared" ref="D17:D32" si="3">IF(B17="S",IF(ISBLANK(E17),ROUND(C17*0.2/1.2,2),E17),"")</f>
        <v/>
      </c>
      <c r="E17" s="252"/>
      <c r="F17" s="261" t="s">
        <v>106</v>
      </c>
      <c r="G17" s="253"/>
      <c r="H17" s="253"/>
      <c r="I17" s="261" t="s">
        <v>106</v>
      </c>
      <c r="J17" s="254" t="s">
        <v>39</v>
      </c>
      <c r="K17" s="258"/>
      <c r="L17" s="259"/>
      <c r="M17" s="259"/>
      <c r="N17" s="255" t="s">
        <v>106</v>
      </c>
      <c r="O17" s="256"/>
      <c r="P17" s="130" t="b">
        <f t="shared" si="0"/>
        <v>1</v>
      </c>
      <c r="Q17" s="130" t="b">
        <f t="shared" si="1"/>
        <v>1</v>
      </c>
      <c r="R17" s="130" t="b">
        <f t="shared" si="2"/>
        <v>0</v>
      </c>
      <c r="S17" s="131"/>
      <c r="T17" s="214"/>
      <c r="U17" s="214"/>
      <c r="V17" s="214"/>
      <c r="W17" s="214"/>
      <c r="X17" s="214"/>
      <c r="Y17" s="214"/>
      <c r="Z17" s="214"/>
    </row>
    <row r="18" spans="1:26" ht="20.100000000000001" customHeight="1" x14ac:dyDescent="0.25">
      <c r="A18" s="246"/>
      <c r="B18" s="247"/>
      <c r="C18" s="252"/>
      <c r="D18" s="261" t="str">
        <f t="shared" si="3"/>
        <v/>
      </c>
      <c r="E18" s="252"/>
      <c r="F18" s="261" t="s">
        <v>106</v>
      </c>
      <c r="G18" s="261" t="s">
        <v>106</v>
      </c>
      <c r="H18" s="261" t="s">
        <v>106</v>
      </c>
      <c r="I18" s="261" t="s">
        <v>106</v>
      </c>
      <c r="J18" s="254" t="s">
        <v>39</v>
      </c>
      <c r="K18" s="258"/>
      <c r="L18" s="255" t="s">
        <v>106</v>
      </c>
      <c r="M18" s="259"/>
      <c r="N18" s="255" t="s">
        <v>106</v>
      </c>
      <c r="O18" s="256"/>
      <c r="P18" s="130" t="b">
        <f t="shared" si="0"/>
        <v>0</v>
      </c>
      <c r="Q18" s="130" t="b">
        <f t="shared" si="1"/>
        <v>0</v>
      </c>
      <c r="R18" s="130" t="b">
        <f t="shared" si="2"/>
        <v>0</v>
      </c>
      <c r="S18" s="131"/>
      <c r="T18" s="214"/>
      <c r="U18" s="214"/>
      <c r="V18" s="214"/>
      <c r="W18" s="214"/>
      <c r="X18" s="214"/>
      <c r="Y18" s="214"/>
      <c r="Z18" s="214"/>
    </row>
    <row r="19" spans="1:26" ht="20.100000000000001" customHeight="1" x14ac:dyDescent="0.25">
      <c r="A19" s="246"/>
      <c r="B19" s="247"/>
      <c r="C19" s="252"/>
      <c r="D19" s="261" t="str">
        <f t="shared" si="3"/>
        <v/>
      </c>
      <c r="E19" s="252"/>
      <c r="F19" s="261" t="s">
        <v>106</v>
      </c>
      <c r="G19" s="261" t="s">
        <v>106</v>
      </c>
      <c r="H19" s="261" t="s">
        <v>106</v>
      </c>
      <c r="I19" s="261" t="s">
        <v>106</v>
      </c>
      <c r="J19" s="254" t="s">
        <v>39</v>
      </c>
      <c r="K19" s="258"/>
      <c r="L19" s="255" t="s">
        <v>106</v>
      </c>
      <c r="M19" s="248"/>
      <c r="N19" s="255" t="s">
        <v>106</v>
      </c>
      <c r="O19" s="256"/>
      <c r="P19" s="130" t="b">
        <f t="shared" si="0"/>
        <v>0</v>
      </c>
      <c r="Q19" s="130" t="b">
        <f t="shared" si="1"/>
        <v>0</v>
      </c>
      <c r="R19" s="130" t="b">
        <f t="shared" si="2"/>
        <v>0</v>
      </c>
      <c r="S19" s="131"/>
      <c r="T19" s="214"/>
      <c r="U19" s="214"/>
      <c r="V19" s="214"/>
      <c r="W19" s="214"/>
      <c r="X19" s="214"/>
      <c r="Y19" s="214"/>
      <c r="Z19" s="214"/>
    </row>
    <row r="20" spans="1:26" ht="20.100000000000001" customHeight="1" x14ac:dyDescent="0.25">
      <c r="A20" s="246"/>
      <c r="B20" s="247"/>
      <c r="C20" s="252"/>
      <c r="D20" s="261" t="str">
        <f t="shared" si="3"/>
        <v/>
      </c>
      <c r="E20" s="252"/>
      <c r="F20" s="252"/>
      <c r="G20" s="253"/>
      <c r="H20" s="253"/>
      <c r="I20" s="253"/>
      <c r="J20" s="254" t="s">
        <v>39</v>
      </c>
      <c r="K20" s="258"/>
      <c r="L20" s="259"/>
      <c r="M20" s="259"/>
      <c r="N20" s="259"/>
      <c r="O20" s="256"/>
      <c r="P20" s="130" t="b">
        <f t="shared" si="0"/>
        <v>1</v>
      </c>
      <c r="Q20" s="130" t="b">
        <f t="shared" si="1"/>
        <v>1</v>
      </c>
      <c r="R20" s="130" t="b">
        <f t="shared" si="2"/>
        <v>1</v>
      </c>
      <c r="S20" s="131"/>
      <c r="T20" s="214"/>
      <c r="U20" s="214"/>
      <c r="V20" s="214"/>
      <c r="W20" s="214"/>
      <c r="X20" s="214"/>
      <c r="Y20" s="214"/>
      <c r="Z20" s="214"/>
    </row>
    <row r="21" spans="1:26" ht="20.100000000000001" customHeight="1" x14ac:dyDescent="0.25">
      <c r="A21" s="246"/>
      <c r="B21" s="247"/>
      <c r="C21" s="252"/>
      <c r="D21" s="261" t="str">
        <f t="shared" si="3"/>
        <v/>
      </c>
      <c r="E21" s="252"/>
      <c r="F21" s="261" t="s">
        <v>106</v>
      </c>
      <c r="G21" s="253"/>
      <c r="H21" s="261" t="s">
        <v>106</v>
      </c>
      <c r="I21" s="261" t="s">
        <v>106</v>
      </c>
      <c r="J21" s="254" t="s">
        <v>39</v>
      </c>
      <c r="K21" s="258"/>
      <c r="L21" s="259"/>
      <c r="M21" s="259"/>
      <c r="N21" s="259"/>
      <c r="O21" s="256"/>
      <c r="P21" s="130" t="b">
        <f t="shared" si="0"/>
        <v>1</v>
      </c>
      <c r="Q21" s="130" t="b">
        <f t="shared" si="1"/>
        <v>0</v>
      </c>
      <c r="R21" s="130" t="b">
        <f t="shared" si="2"/>
        <v>0</v>
      </c>
      <c r="S21" s="131"/>
      <c r="T21" s="214"/>
      <c r="U21" s="214"/>
      <c r="V21" s="214"/>
      <c r="W21" s="214"/>
      <c r="X21" s="214"/>
      <c r="Y21" s="214"/>
      <c r="Z21" s="214"/>
    </row>
    <row r="22" spans="1:26" ht="20.100000000000001" customHeight="1" x14ac:dyDescent="0.25">
      <c r="A22" s="246"/>
      <c r="B22" s="247"/>
      <c r="C22" s="252"/>
      <c r="D22" s="261" t="str">
        <f t="shared" si="3"/>
        <v/>
      </c>
      <c r="E22" s="252"/>
      <c r="F22" s="261" t="s">
        <v>106</v>
      </c>
      <c r="G22" s="261" t="s">
        <v>106</v>
      </c>
      <c r="H22" s="261" t="s">
        <v>106</v>
      </c>
      <c r="I22" s="261" t="s">
        <v>106</v>
      </c>
      <c r="J22" s="254" t="s">
        <v>39</v>
      </c>
      <c r="K22" s="258"/>
      <c r="L22" s="259"/>
      <c r="M22" s="259"/>
      <c r="N22" s="259"/>
      <c r="O22" s="256"/>
      <c r="P22" s="130" t="b">
        <f t="shared" si="0"/>
        <v>0</v>
      </c>
      <c r="Q22" s="130" t="b">
        <f t="shared" si="1"/>
        <v>0</v>
      </c>
      <c r="R22" s="130" t="b">
        <f t="shared" si="2"/>
        <v>0</v>
      </c>
      <c r="S22" s="131"/>
      <c r="T22" s="214"/>
      <c r="U22" s="214"/>
      <c r="V22" s="214"/>
      <c r="W22" s="214"/>
      <c r="X22" s="214"/>
      <c r="Y22" s="214"/>
      <c r="Z22" s="214"/>
    </row>
    <row r="23" spans="1:26" ht="20.100000000000001" customHeight="1" x14ac:dyDescent="0.25">
      <c r="A23" s="246"/>
      <c r="B23" s="247"/>
      <c r="C23" s="252"/>
      <c r="D23" s="261" t="str">
        <f t="shared" si="3"/>
        <v/>
      </c>
      <c r="E23" s="252"/>
      <c r="F23" s="261" t="s">
        <v>106</v>
      </c>
      <c r="G23" s="261" t="s">
        <v>106</v>
      </c>
      <c r="H23" s="261" t="s">
        <v>106</v>
      </c>
      <c r="I23" s="261" t="s">
        <v>106</v>
      </c>
      <c r="J23" s="254" t="s">
        <v>39</v>
      </c>
      <c r="K23" s="258"/>
      <c r="L23" s="259"/>
      <c r="M23" s="259"/>
      <c r="N23" s="259"/>
      <c r="O23" s="256"/>
      <c r="P23" s="130" t="b">
        <f t="shared" si="0"/>
        <v>0</v>
      </c>
      <c r="Q23" s="130" t="b">
        <f t="shared" si="1"/>
        <v>0</v>
      </c>
      <c r="R23" s="130" t="b">
        <f t="shared" si="2"/>
        <v>0</v>
      </c>
      <c r="S23" s="131"/>
      <c r="T23" s="214"/>
      <c r="U23" s="214"/>
      <c r="V23" s="214"/>
      <c r="W23" s="214"/>
      <c r="X23" s="214"/>
      <c r="Y23" s="214"/>
      <c r="Z23" s="214"/>
    </row>
    <row r="24" spans="1:26" ht="20.100000000000001" customHeight="1" x14ac:dyDescent="0.25">
      <c r="A24" s="246"/>
      <c r="B24" s="247"/>
      <c r="C24" s="252"/>
      <c r="D24" s="261" t="str">
        <f t="shared" si="3"/>
        <v/>
      </c>
      <c r="E24" s="252"/>
      <c r="F24" s="261" t="s">
        <v>106</v>
      </c>
      <c r="G24" s="261" t="s">
        <v>106</v>
      </c>
      <c r="H24" s="261" t="s">
        <v>106</v>
      </c>
      <c r="I24" s="261" t="s">
        <v>106</v>
      </c>
      <c r="J24" s="254" t="s">
        <v>39</v>
      </c>
      <c r="K24" s="258"/>
      <c r="L24" s="259"/>
      <c r="M24" s="259"/>
      <c r="N24" s="259"/>
      <c r="O24" s="256"/>
      <c r="P24" s="130" t="b">
        <f t="shared" si="0"/>
        <v>0</v>
      </c>
      <c r="Q24" s="130" t="b">
        <f t="shared" si="1"/>
        <v>0</v>
      </c>
      <c r="R24" s="130" t="b">
        <f t="shared" si="2"/>
        <v>0</v>
      </c>
      <c r="S24" s="131"/>
      <c r="T24" s="214"/>
      <c r="U24" s="214"/>
      <c r="V24" s="214"/>
      <c r="W24" s="214"/>
      <c r="X24" s="214"/>
      <c r="Y24" s="214"/>
      <c r="Z24" s="214"/>
    </row>
    <row r="25" spans="1:26" ht="20.100000000000001" customHeight="1" x14ac:dyDescent="0.25">
      <c r="A25" s="246"/>
      <c r="B25" s="247"/>
      <c r="C25" s="252"/>
      <c r="D25" s="261" t="str">
        <f t="shared" si="3"/>
        <v/>
      </c>
      <c r="E25" s="252"/>
      <c r="F25" s="261" t="s">
        <v>106</v>
      </c>
      <c r="G25" s="261" t="s">
        <v>106</v>
      </c>
      <c r="H25" s="261" t="s">
        <v>106</v>
      </c>
      <c r="I25" s="261" t="s">
        <v>106</v>
      </c>
      <c r="J25" s="254" t="s">
        <v>39</v>
      </c>
      <c r="K25" s="258"/>
      <c r="L25" s="259"/>
      <c r="M25" s="259"/>
      <c r="N25" s="259"/>
      <c r="O25" s="256"/>
      <c r="P25" s="130" t="b">
        <f t="shared" si="0"/>
        <v>0</v>
      </c>
      <c r="Q25" s="130" t="b">
        <f t="shared" si="1"/>
        <v>0</v>
      </c>
      <c r="R25" s="130" t="b">
        <f t="shared" si="2"/>
        <v>0</v>
      </c>
      <c r="S25" s="131"/>
      <c r="T25" s="214"/>
      <c r="U25" s="214"/>
      <c r="V25" s="214"/>
      <c r="W25" s="214"/>
      <c r="X25" s="214"/>
      <c r="Y25" s="214"/>
      <c r="Z25" s="214"/>
    </row>
    <row r="26" spans="1:26" ht="20.100000000000001" customHeight="1" x14ac:dyDescent="0.25">
      <c r="A26" s="246"/>
      <c r="B26" s="247"/>
      <c r="C26" s="252"/>
      <c r="D26" s="261" t="str">
        <f t="shared" si="3"/>
        <v/>
      </c>
      <c r="E26" s="252"/>
      <c r="F26" s="261" t="s">
        <v>106</v>
      </c>
      <c r="G26" s="261" t="s">
        <v>106</v>
      </c>
      <c r="H26" s="261" t="s">
        <v>106</v>
      </c>
      <c r="I26" s="261" t="s">
        <v>106</v>
      </c>
      <c r="J26" s="254" t="s">
        <v>39</v>
      </c>
      <c r="K26" s="258"/>
      <c r="L26" s="259"/>
      <c r="M26" s="259"/>
      <c r="N26" s="259"/>
      <c r="O26" s="256"/>
      <c r="P26" s="130" t="b">
        <f t="shared" si="0"/>
        <v>0</v>
      </c>
      <c r="Q26" s="130" t="b">
        <f t="shared" si="1"/>
        <v>0</v>
      </c>
      <c r="R26" s="130" t="b">
        <f t="shared" si="2"/>
        <v>0</v>
      </c>
      <c r="S26" s="131"/>
      <c r="T26" s="214"/>
      <c r="U26" s="214"/>
      <c r="V26" s="214"/>
      <c r="W26" s="214"/>
      <c r="X26" s="214"/>
      <c r="Y26" s="214"/>
      <c r="Z26" s="214"/>
    </row>
    <row r="27" spans="1:26" ht="20.100000000000001" customHeight="1" x14ac:dyDescent="0.25">
      <c r="A27" s="246"/>
      <c r="B27" s="247"/>
      <c r="C27" s="252"/>
      <c r="D27" s="261" t="str">
        <f t="shared" si="3"/>
        <v/>
      </c>
      <c r="E27" s="252"/>
      <c r="F27" s="261" t="s">
        <v>106</v>
      </c>
      <c r="G27" s="261" t="s">
        <v>106</v>
      </c>
      <c r="H27" s="261" t="s">
        <v>106</v>
      </c>
      <c r="I27" s="261" t="s">
        <v>106</v>
      </c>
      <c r="J27" s="254" t="s">
        <v>39</v>
      </c>
      <c r="K27" s="258"/>
      <c r="L27" s="259"/>
      <c r="M27" s="259"/>
      <c r="N27" s="259"/>
      <c r="O27" s="256"/>
      <c r="P27" s="130" t="b">
        <f t="shared" si="0"/>
        <v>0</v>
      </c>
      <c r="Q27" s="130" t="b">
        <f t="shared" si="1"/>
        <v>0</v>
      </c>
      <c r="R27" s="130" t="b">
        <f t="shared" si="2"/>
        <v>0</v>
      </c>
      <c r="S27" s="131"/>
      <c r="T27" s="214"/>
      <c r="U27" s="214"/>
      <c r="V27" s="214"/>
      <c r="W27" s="214"/>
      <c r="X27" s="214"/>
      <c r="Y27" s="214"/>
      <c r="Z27" s="214"/>
    </row>
    <row r="28" spans="1:26" ht="20.100000000000001" customHeight="1" x14ac:dyDescent="0.25">
      <c r="A28" s="246"/>
      <c r="B28" s="247"/>
      <c r="C28" s="252"/>
      <c r="D28" s="261" t="str">
        <f t="shared" si="3"/>
        <v/>
      </c>
      <c r="E28" s="252"/>
      <c r="F28" s="261" t="s">
        <v>106</v>
      </c>
      <c r="G28" s="261" t="s">
        <v>106</v>
      </c>
      <c r="H28" s="261" t="s">
        <v>106</v>
      </c>
      <c r="I28" s="261" t="s">
        <v>106</v>
      </c>
      <c r="J28" s="254" t="s">
        <v>39</v>
      </c>
      <c r="K28" s="258"/>
      <c r="L28" s="259"/>
      <c r="M28" s="259"/>
      <c r="N28" s="259"/>
      <c r="O28" s="256"/>
      <c r="P28" s="130" t="b">
        <f t="shared" si="0"/>
        <v>0</v>
      </c>
      <c r="Q28" s="130" t="b">
        <f t="shared" si="1"/>
        <v>0</v>
      </c>
      <c r="R28" s="130" t="b">
        <f t="shared" si="2"/>
        <v>0</v>
      </c>
      <c r="S28" s="131"/>
      <c r="T28" s="214"/>
      <c r="U28" s="214"/>
      <c r="V28" s="214"/>
      <c r="W28" s="214"/>
      <c r="X28" s="214"/>
      <c r="Y28" s="214"/>
      <c r="Z28" s="214"/>
    </row>
    <row r="29" spans="1:26" ht="20.100000000000001" customHeight="1" x14ac:dyDescent="0.25">
      <c r="A29" s="246"/>
      <c r="B29" s="247"/>
      <c r="C29" s="252"/>
      <c r="D29" s="261" t="str">
        <f t="shared" si="3"/>
        <v/>
      </c>
      <c r="E29" s="252"/>
      <c r="F29" s="261" t="s">
        <v>106</v>
      </c>
      <c r="G29" s="261" t="s">
        <v>106</v>
      </c>
      <c r="H29" s="261" t="s">
        <v>106</v>
      </c>
      <c r="I29" s="261" t="s">
        <v>106</v>
      </c>
      <c r="J29" s="254" t="s">
        <v>39</v>
      </c>
      <c r="K29" s="258"/>
      <c r="L29" s="259"/>
      <c r="M29" s="259"/>
      <c r="N29" s="259"/>
      <c r="O29" s="256"/>
      <c r="P29" s="130" t="b">
        <f t="shared" si="0"/>
        <v>0</v>
      </c>
      <c r="Q29" s="130" t="b">
        <f t="shared" si="1"/>
        <v>0</v>
      </c>
      <c r="R29" s="130" t="b">
        <f t="shared" si="2"/>
        <v>0</v>
      </c>
      <c r="S29" s="131"/>
      <c r="T29" s="214"/>
      <c r="U29" s="214"/>
      <c r="V29" s="214"/>
      <c r="W29" s="214"/>
      <c r="X29" s="214"/>
      <c r="Y29" s="214"/>
      <c r="Z29" s="214"/>
    </row>
    <row r="30" spans="1:26" ht="20.100000000000001" customHeight="1" x14ac:dyDescent="0.25">
      <c r="A30" s="246"/>
      <c r="B30" s="247"/>
      <c r="C30" s="252"/>
      <c r="D30" s="261" t="str">
        <f t="shared" si="3"/>
        <v/>
      </c>
      <c r="E30" s="252"/>
      <c r="F30" s="261" t="s">
        <v>106</v>
      </c>
      <c r="G30" s="261" t="s">
        <v>106</v>
      </c>
      <c r="H30" s="261" t="s">
        <v>106</v>
      </c>
      <c r="I30" s="261" t="s">
        <v>106</v>
      </c>
      <c r="J30" s="254" t="s">
        <v>39</v>
      </c>
      <c r="K30" s="258"/>
      <c r="L30" s="259"/>
      <c r="M30" s="259"/>
      <c r="N30" s="259"/>
      <c r="O30" s="256"/>
      <c r="P30" s="130" t="b">
        <f t="shared" si="0"/>
        <v>0</v>
      </c>
      <c r="Q30" s="130" t="b">
        <f t="shared" si="1"/>
        <v>0</v>
      </c>
      <c r="R30" s="130" t="b">
        <f t="shared" si="2"/>
        <v>0</v>
      </c>
      <c r="S30" s="131"/>
      <c r="T30" s="214"/>
      <c r="U30" s="214"/>
      <c r="V30" s="214"/>
      <c r="W30" s="214"/>
      <c r="X30" s="214"/>
      <c r="Y30" s="214"/>
      <c r="Z30" s="214"/>
    </row>
    <row r="31" spans="1:26" ht="20.100000000000001" customHeight="1" x14ac:dyDescent="0.25">
      <c r="A31" s="246"/>
      <c r="B31" s="247"/>
      <c r="C31" s="252"/>
      <c r="D31" s="261" t="str">
        <f t="shared" si="3"/>
        <v/>
      </c>
      <c r="E31" s="252"/>
      <c r="F31" s="261" t="s">
        <v>106</v>
      </c>
      <c r="G31" s="261" t="s">
        <v>106</v>
      </c>
      <c r="H31" s="261" t="s">
        <v>106</v>
      </c>
      <c r="I31" s="261" t="s">
        <v>106</v>
      </c>
      <c r="J31" s="254" t="s">
        <v>39</v>
      </c>
      <c r="K31" s="258"/>
      <c r="L31" s="259"/>
      <c r="M31" s="259"/>
      <c r="N31" s="259"/>
      <c r="O31" s="256"/>
      <c r="P31" s="130" t="b">
        <f t="shared" si="0"/>
        <v>0</v>
      </c>
      <c r="Q31" s="130" t="b">
        <f t="shared" si="1"/>
        <v>0</v>
      </c>
      <c r="R31" s="130" t="b">
        <f t="shared" si="2"/>
        <v>0</v>
      </c>
      <c r="S31" s="131"/>
      <c r="T31" s="214"/>
      <c r="U31" s="214"/>
      <c r="V31" s="214"/>
      <c r="W31" s="214"/>
      <c r="X31" s="214"/>
      <c r="Y31" s="214"/>
      <c r="Z31" s="214"/>
    </row>
    <row r="32" spans="1:26" ht="20.100000000000001" customHeight="1" thickBot="1" x14ac:dyDescent="0.3">
      <c r="A32" s="246"/>
      <c r="B32" s="247"/>
      <c r="C32" s="252"/>
      <c r="D32" s="262" t="str">
        <f t="shared" si="3"/>
        <v/>
      </c>
      <c r="E32" s="252"/>
      <c r="F32" s="261" t="s">
        <v>106</v>
      </c>
      <c r="G32" s="261" t="s">
        <v>106</v>
      </c>
      <c r="H32" s="261" t="s">
        <v>106</v>
      </c>
      <c r="I32" s="261" t="s">
        <v>106</v>
      </c>
      <c r="J32" s="254" t="s">
        <v>39</v>
      </c>
      <c r="K32" s="258"/>
      <c r="L32" s="259"/>
      <c r="M32" s="259"/>
      <c r="N32" s="259"/>
      <c r="O32" s="256"/>
      <c r="P32" s="130" t="b">
        <f t="shared" si="0"/>
        <v>0</v>
      </c>
      <c r="Q32" s="130" t="b">
        <f t="shared" si="1"/>
        <v>0</v>
      </c>
      <c r="R32" s="130" t="b">
        <f t="shared" si="2"/>
        <v>0</v>
      </c>
      <c r="S32" s="131"/>
      <c r="T32" s="214"/>
      <c r="U32" s="214"/>
      <c r="V32" s="214"/>
      <c r="W32" s="214"/>
      <c r="X32" s="214"/>
      <c r="Y32" s="214"/>
      <c r="Z32" s="214"/>
    </row>
    <row r="33" spans="1:26" ht="20.100000000000001" customHeight="1" thickBot="1" x14ac:dyDescent="0.25">
      <c r="A33" s="322" t="s">
        <v>34</v>
      </c>
      <c r="B33" s="323"/>
      <c r="C33" s="263">
        <f>SUM(C12:C32)</f>
        <v>582.35</v>
      </c>
      <c r="D33" s="132">
        <f>SUM(D12:D32)</f>
        <v>0</v>
      </c>
      <c r="E33" s="263"/>
      <c r="F33" s="263">
        <f>SUM(F12:F32)</f>
        <v>582.35</v>
      </c>
      <c r="G33" s="264"/>
      <c r="H33" s="264"/>
      <c r="I33" s="264"/>
      <c r="J33" s="265"/>
      <c r="K33" s="265"/>
      <c r="L33" s="266"/>
      <c r="M33" s="266"/>
      <c r="N33" s="267"/>
      <c r="O33" s="212"/>
      <c r="P33" s="128"/>
      <c r="Q33" s="128"/>
      <c r="R33" s="128"/>
      <c r="S33" s="128"/>
      <c r="T33" s="214"/>
      <c r="U33" s="214"/>
      <c r="V33" s="214"/>
      <c r="W33" s="214"/>
      <c r="X33" s="214"/>
      <c r="Y33" s="214"/>
      <c r="Z33" s="214"/>
    </row>
    <row r="34" spans="1:26" ht="14.1" customHeight="1" x14ac:dyDescent="0.2">
      <c r="A34" s="123"/>
      <c r="B34" s="133"/>
      <c r="C34" s="13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214"/>
      <c r="P34" s="128"/>
      <c r="Q34" s="128"/>
      <c r="R34" s="128"/>
      <c r="S34" s="128"/>
      <c r="T34" s="214"/>
      <c r="U34" s="214"/>
      <c r="V34" s="214"/>
      <c r="W34" s="214"/>
      <c r="X34" s="214"/>
      <c r="Y34" s="214"/>
      <c r="Z34" s="214"/>
    </row>
    <row r="35" spans="1:26" ht="13.7" customHeight="1" x14ac:dyDescent="0.2">
      <c r="A35" s="268"/>
      <c r="B35" s="313" t="s">
        <v>35</v>
      </c>
      <c r="C35" s="314"/>
      <c r="D35" s="256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128"/>
      <c r="Q35" s="128"/>
      <c r="R35" s="128"/>
      <c r="S35" s="128"/>
      <c r="T35" s="214"/>
      <c r="U35" s="214"/>
      <c r="V35" s="214"/>
      <c r="W35" s="214"/>
      <c r="X35" s="214"/>
      <c r="Y35" s="214"/>
      <c r="Z35" s="214"/>
    </row>
    <row r="36" spans="1:26" ht="13.7" customHeight="1" x14ac:dyDescent="0.2">
      <c r="A36" s="268"/>
      <c r="B36" s="269" t="s">
        <v>36</v>
      </c>
      <c r="C36" s="270" t="s">
        <v>37</v>
      </c>
      <c r="D36" s="256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128"/>
      <c r="Q36" s="128"/>
      <c r="R36" s="128"/>
      <c r="S36" s="128"/>
      <c r="T36" s="214"/>
      <c r="U36" s="214"/>
      <c r="V36" s="214"/>
      <c r="W36" s="214"/>
      <c r="X36" s="214"/>
      <c r="Y36" s="214"/>
      <c r="Z36" s="214"/>
    </row>
    <row r="37" spans="1:26" ht="13.7" customHeight="1" x14ac:dyDescent="0.2">
      <c r="A37" s="268"/>
      <c r="B37" s="269" t="s">
        <v>31</v>
      </c>
      <c r="C37" s="270" t="s">
        <v>38</v>
      </c>
      <c r="D37" s="256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128"/>
      <c r="Q37" s="128"/>
      <c r="R37" s="128"/>
      <c r="S37" s="128"/>
      <c r="T37" s="214"/>
      <c r="U37" s="214"/>
      <c r="V37" s="214"/>
      <c r="W37" s="214"/>
      <c r="X37" s="214"/>
      <c r="Y37" s="214"/>
      <c r="Z37" s="214"/>
    </row>
    <row r="38" spans="1:26" ht="13.7" customHeight="1" x14ac:dyDescent="0.2">
      <c r="A38" s="268"/>
      <c r="B38" s="269" t="s">
        <v>39</v>
      </c>
      <c r="C38" s="270" t="s">
        <v>40</v>
      </c>
      <c r="D38" s="256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128"/>
      <c r="Q38" s="128"/>
      <c r="R38" s="128"/>
      <c r="S38" s="128"/>
      <c r="T38" s="214"/>
      <c r="U38" s="214"/>
      <c r="V38" s="214"/>
      <c r="W38" s="214"/>
      <c r="X38" s="214"/>
      <c r="Y38" s="214"/>
      <c r="Z38" s="214"/>
    </row>
    <row r="39" spans="1:26" ht="13.7" customHeight="1" x14ac:dyDescent="0.2">
      <c r="A39" s="268"/>
      <c r="B39" s="271" t="s">
        <v>33</v>
      </c>
      <c r="C39" s="272" t="s">
        <v>41</v>
      </c>
      <c r="D39" s="256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134"/>
      <c r="Q39" s="134"/>
      <c r="R39" s="134"/>
      <c r="S39" s="134"/>
      <c r="T39" s="214"/>
      <c r="U39" s="214"/>
      <c r="V39" s="214"/>
      <c r="W39" s="214"/>
      <c r="X39" s="214"/>
      <c r="Y39" s="214"/>
      <c r="Z39" s="214"/>
    </row>
  </sheetData>
  <mergeCells count="6">
    <mergeCell ref="B35:C35"/>
    <mergeCell ref="B1:E1"/>
    <mergeCell ref="B3:E3"/>
    <mergeCell ref="G8:J8"/>
    <mergeCell ref="G9:J9"/>
    <mergeCell ref="A33:B33"/>
  </mergeCells>
  <conditionalFormatting sqref="B1:E1 B3:E3">
    <cfRule type="expression" dxfId="242" priority="2" stopIfTrue="1">
      <formula>ISBLANK(B1)</formula>
    </cfRule>
  </conditionalFormatting>
  <conditionalFormatting sqref="E5 C5">
    <cfRule type="expression" dxfId="3" priority="1" stopIfTrue="1">
      <formula>ISBLANK(C5)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25" right="0.25" top="0.75" bottom="0.75" header="0.3" footer="0.3"/>
  <pageSetup scale="40" orientation="landscape" r:id="rId1"/>
  <headerFooter>
    <oddFooter>&amp;L&amp;"Arial,Regular"&amp;10&amp;K000000/Users/josephinehagan/Desktop/Barclaycard Spreadsheet.xlsx		Printed 22/04/2020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Y49"/>
  <sheetViews>
    <sheetView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0</v>
      </c>
      <c r="B1" s="302" t="s">
        <v>1</v>
      </c>
      <c r="C1" s="303"/>
      <c r="D1" s="303"/>
      <c r="E1" s="304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2</v>
      </c>
      <c r="B3" s="302" t="s">
        <v>95</v>
      </c>
      <c r="C3" s="303"/>
      <c r="D3" s="303"/>
      <c r="E3" s="304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3</v>
      </c>
      <c r="B5" s="12" t="s">
        <v>4</v>
      </c>
      <c r="C5" s="48">
        <v>44479</v>
      </c>
      <c r="D5" s="12" t="s">
        <v>5</v>
      </c>
      <c r="E5" s="48">
        <v>44511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136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300" t="s">
        <v>11</v>
      </c>
      <c r="H8" s="312"/>
      <c r="I8" s="312"/>
      <c r="J8" s="17" t="s">
        <v>12</v>
      </c>
      <c r="K8" s="17" t="s">
        <v>13</v>
      </c>
      <c r="L8" s="18" t="s">
        <v>14</v>
      </c>
      <c r="M8" s="18" t="s">
        <v>15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306"/>
      <c r="H9" s="307"/>
      <c r="I9" s="307"/>
      <c r="J9" s="21" t="s">
        <v>20</v>
      </c>
      <c r="K9" s="21" t="s">
        <v>21</v>
      </c>
      <c r="L9" s="51"/>
      <c r="M9" s="53" t="s">
        <v>22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88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58" t="s">
        <v>28</v>
      </c>
      <c r="J10" s="50" t="s">
        <v>29</v>
      </c>
      <c r="K10" s="27"/>
      <c r="L10" s="43"/>
      <c r="M10" s="28"/>
    </row>
    <row r="11" spans="1:25" ht="0.75" customHeight="1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 t="s">
        <v>30</v>
      </c>
      <c r="K11" s="27"/>
      <c r="L11" s="43"/>
      <c r="M11" s="43"/>
    </row>
    <row r="12" spans="1:25" ht="15.75" x14ac:dyDescent="0.25">
      <c r="A12" s="73">
        <v>44495</v>
      </c>
      <c r="B12" s="74" t="s">
        <v>39</v>
      </c>
      <c r="C12" s="75">
        <v>25.99</v>
      </c>
      <c r="D12" s="75">
        <v>4.33</v>
      </c>
      <c r="E12" s="75"/>
      <c r="F12" s="75">
        <v>21.66</v>
      </c>
      <c r="G12" s="78">
        <v>110</v>
      </c>
      <c r="H12" s="54">
        <v>4001</v>
      </c>
      <c r="I12" s="64"/>
      <c r="J12" s="61" t="s">
        <v>95</v>
      </c>
      <c r="K12" s="67" t="s">
        <v>153</v>
      </c>
      <c r="L12" s="45" t="s">
        <v>32</v>
      </c>
      <c r="M12" s="45" t="s">
        <v>96</v>
      </c>
      <c r="O12" s="5" t="b">
        <f t="shared" ref="O12:O42" si="0">OR(G12&lt;100,LEN(G12)=2)</f>
        <v>0</v>
      </c>
      <c r="P12" s="5" t="b">
        <f t="shared" ref="P12:P42" si="1">OR(H12&lt;1000,LEN(H12)=3)</f>
        <v>0</v>
      </c>
      <c r="Q12" s="5" t="b">
        <f t="shared" ref="Q12:Q42" si="2">IF(I12&lt;1000,TRUE)</f>
        <v>1</v>
      </c>
      <c r="R12" s="5" t="e">
        <f>OR(#REF!&lt;100000,LEN(#REF!)=5)</f>
        <v>#REF!</v>
      </c>
    </row>
    <row r="13" spans="1:25" ht="15.75" x14ac:dyDescent="0.25">
      <c r="A13" s="73">
        <v>44504</v>
      </c>
      <c r="B13" s="74" t="s">
        <v>39</v>
      </c>
      <c r="C13" s="75">
        <v>570.29</v>
      </c>
      <c r="D13" s="75">
        <v>95.05</v>
      </c>
      <c r="E13" s="75"/>
      <c r="F13" s="75">
        <v>475.24</v>
      </c>
      <c r="G13" s="63">
        <v>118</v>
      </c>
      <c r="H13" s="54">
        <v>4400</v>
      </c>
      <c r="I13" s="76" t="s">
        <v>97</v>
      </c>
      <c r="J13" s="61" t="s">
        <v>95</v>
      </c>
      <c r="K13" s="67" t="s">
        <v>154</v>
      </c>
      <c r="L13" s="45" t="s">
        <v>155</v>
      </c>
      <c r="M13" s="72" t="s">
        <v>156</v>
      </c>
      <c r="N13" s="77"/>
      <c r="O13" s="5" t="b">
        <f t="shared" si="0"/>
        <v>0</v>
      </c>
      <c r="P13" s="5" t="b">
        <f t="shared" si="1"/>
        <v>0</v>
      </c>
      <c r="Q13" s="5" t="b">
        <f t="shared" si="2"/>
        <v>0</v>
      </c>
      <c r="R13" s="5" t="e">
        <f>OR(#REF!&lt;100000,LEN(#REF!)=5)</f>
        <v>#REF!</v>
      </c>
    </row>
    <row r="14" spans="1:25" ht="15.75" x14ac:dyDescent="0.25">
      <c r="A14" s="73">
        <v>44510</v>
      </c>
      <c r="B14" s="74" t="s">
        <v>39</v>
      </c>
      <c r="C14" s="75">
        <v>44.82</v>
      </c>
      <c r="D14" s="75">
        <v>7.47</v>
      </c>
      <c r="E14" s="75"/>
      <c r="F14" s="75">
        <v>37.35</v>
      </c>
      <c r="G14" s="63">
        <v>110</v>
      </c>
      <c r="H14" s="54">
        <v>2001</v>
      </c>
      <c r="I14" s="76"/>
      <c r="J14" s="61" t="s">
        <v>95</v>
      </c>
      <c r="K14" s="67" t="s">
        <v>157</v>
      </c>
      <c r="L14" s="45" t="s">
        <v>158</v>
      </c>
      <c r="M14" s="72" t="s">
        <v>159</v>
      </c>
      <c r="N14" s="77"/>
      <c r="O14" s="5" t="b">
        <f t="shared" si="0"/>
        <v>0</v>
      </c>
      <c r="P14" s="5" t="b">
        <f t="shared" si="1"/>
        <v>0</v>
      </c>
      <c r="Q14" s="5" t="b">
        <f t="shared" si="2"/>
        <v>1</v>
      </c>
      <c r="R14" s="5" t="e">
        <f>OR(#REF!&lt;100000,LEN(#REF!)=5)</f>
        <v>#REF!</v>
      </c>
    </row>
    <row r="15" spans="1:25" ht="15.75" x14ac:dyDescent="0.25">
      <c r="A15" s="73">
        <v>44510</v>
      </c>
      <c r="B15" s="74" t="s">
        <v>31</v>
      </c>
      <c r="C15" s="75">
        <v>39.6</v>
      </c>
      <c r="D15" s="75"/>
      <c r="E15" s="75"/>
      <c r="F15" s="75">
        <v>39.6</v>
      </c>
      <c r="G15" s="63">
        <v>118</v>
      </c>
      <c r="H15" s="54">
        <v>4400</v>
      </c>
      <c r="I15" s="64" t="s">
        <v>160</v>
      </c>
      <c r="J15" s="61" t="s">
        <v>95</v>
      </c>
      <c r="K15" s="45" t="s">
        <v>161</v>
      </c>
      <c r="L15" s="45" t="s">
        <v>162</v>
      </c>
      <c r="M15" s="45" t="s">
        <v>163</v>
      </c>
      <c r="N15" s="77"/>
    </row>
    <row r="16" spans="1:25" ht="15.75" x14ac:dyDescent="0.25">
      <c r="A16" s="73"/>
      <c r="B16" s="74"/>
      <c r="C16"/>
      <c r="D16" s="75"/>
      <c r="E16" s="75"/>
      <c r="F16" s="75"/>
      <c r="G16" s="63"/>
      <c r="H16" s="54"/>
      <c r="I16" s="64"/>
      <c r="J16" s="61"/>
      <c r="K16" s="45"/>
      <c r="L16" s="67"/>
      <c r="M16" s="72"/>
      <c r="O16" s="5" t="b">
        <f>OR(G16&lt;100,LEN(G16)=2)</f>
        <v>1</v>
      </c>
      <c r="P16" s="5" t="b">
        <f t="shared" si="1"/>
        <v>1</v>
      </c>
      <c r="Q16" s="5" t="b">
        <f t="shared" si="2"/>
        <v>1</v>
      </c>
      <c r="R16" s="5" t="e">
        <f>OR(#REF!&lt;100000,LEN(#REF!)=5)</f>
        <v>#REF!</v>
      </c>
    </row>
    <row r="17" spans="1:18" ht="15.75" x14ac:dyDescent="0.25">
      <c r="A17" s="73"/>
      <c r="B17" s="74"/>
      <c r="C17" s="75"/>
      <c r="D17" s="75"/>
      <c r="E17" s="75"/>
      <c r="F17" s="75"/>
      <c r="G17" s="63"/>
      <c r="H17" s="54"/>
      <c r="I17" s="64"/>
      <c r="J17" s="61"/>
      <c r="K17" s="45"/>
      <c r="L17" s="67"/>
      <c r="M17" s="72"/>
    </row>
    <row r="18" spans="1:18" ht="15.75" x14ac:dyDescent="0.25">
      <c r="A18" s="73"/>
      <c r="B18" s="74"/>
      <c r="C18" s="75"/>
      <c r="D18" s="75"/>
      <c r="E18" s="75"/>
      <c r="F18" s="75"/>
      <c r="G18" s="63"/>
      <c r="H18" s="54"/>
      <c r="I18" s="64"/>
      <c r="J18" s="61"/>
      <c r="K18" s="45"/>
      <c r="L18" s="45"/>
      <c r="M18" s="72"/>
      <c r="O18" s="5" t="b">
        <f t="shared" si="0"/>
        <v>1</v>
      </c>
      <c r="P18" s="5" t="b">
        <f t="shared" si="1"/>
        <v>1</v>
      </c>
      <c r="Q18" s="5" t="b">
        <f t="shared" si="2"/>
        <v>1</v>
      </c>
      <c r="R18" s="5" t="e">
        <f>OR(#REF!&lt;100000,LEN(#REF!)=5)</f>
        <v>#REF!</v>
      </c>
    </row>
    <row r="19" spans="1:18" ht="15.75" x14ac:dyDescent="0.25">
      <c r="A19" s="73"/>
      <c r="B19" s="74"/>
      <c r="C19" s="75"/>
      <c r="D19" s="75"/>
      <c r="E19" s="75"/>
      <c r="F19" s="75"/>
      <c r="G19" s="63"/>
      <c r="H19" s="54"/>
      <c r="I19" s="64"/>
      <c r="J19" s="61"/>
      <c r="K19" s="45"/>
      <c r="L19" s="45"/>
      <c r="M19" s="72"/>
      <c r="O19" s="5" t="b">
        <f t="shared" si="0"/>
        <v>1</v>
      </c>
      <c r="P19" s="5" t="b">
        <f t="shared" si="1"/>
        <v>1</v>
      </c>
      <c r="Q19" s="5" t="b">
        <f t="shared" si="2"/>
        <v>1</v>
      </c>
      <c r="R19" s="5" t="e">
        <f>OR(#REF!&lt;100000,LEN(#REF!)=5)</f>
        <v>#REF!</v>
      </c>
    </row>
    <row r="20" spans="1:18" ht="15.75" x14ac:dyDescent="0.25">
      <c r="A20" s="73"/>
      <c r="B20" s="74"/>
      <c r="C20" s="75"/>
      <c r="D20" s="75"/>
      <c r="E20" s="75"/>
      <c r="F20" s="75"/>
      <c r="G20" s="63"/>
      <c r="H20" s="54"/>
      <c r="I20" s="64"/>
      <c r="J20" s="61"/>
      <c r="K20" s="45"/>
      <c r="L20" s="45"/>
      <c r="M20" s="72"/>
      <c r="O20" s="5" t="b">
        <f t="shared" si="0"/>
        <v>1</v>
      </c>
      <c r="P20" s="5" t="b">
        <f t="shared" si="1"/>
        <v>1</v>
      </c>
      <c r="Q20" s="5" t="b">
        <f t="shared" si="2"/>
        <v>1</v>
      </c>
      <c r="R20" s="5" t="e">
        <f>OR(#REF!&lt;100000,LEN(#REF!)=5)</f>
        <v>#REF!</v>
      </c>
    </row>
    <row r="21" spans="1:18" ht="15.75" x14ac:dyDescent="0.25">
      <c r="A21" s="73"/>
      <c r="B21" s="74"/>
      <c r="C21" s="75"/>
      <c r="D21" s="75"/>
      <c r="E21" s="75"/>
      <c r="F21" s="75"/>
      <c r="G21" s="63"/>
      <c r="H21" s="54"/>
      <c r="I21" s="64"/>
      <c r="J21" s="61"/>
      <c r="K21" s="45"/>
      <c r="L21" s="45"/>
      <c r="M21" s="72"/>
      <c r="O21" s="5" t="b">
        <f t="shared" si="0"/>
        <v>1</v>
      </c>
      <c r="P21" s="5" t="b">
        <f t="shared" si="1"/>
        <v>1</v>
      </c>
      <c r="Q21" s="5" t="b">
        <f t="shared" si="2"/>
        <v>1</v>
      </c>
      <c r="R21" s="5" t="e">
        <f>OR(#REF!&lt;100000,LEN(#REF!)=5)</f>
        <v>#REF!</v>
      </c>
    </row>
    <row r="22" spans="1:18" ht="15.75" x14ac:dyDescent="0.25">
      <c r="A22" s="73"/>
      <c r="B22" s="74"/>
      <c r="C22" s="75"/>
      <c r="D22" s="75"/>
      <c r="E22" s="75"/>
      <c r="F22" s="59"/>
      <c r="G22" s="63"/>
      <c r="H22" s="54"/>
      <c r="I22" s="64"/>
      <c r="J22" s="61"/>
      <c r="K22" s="45"/>
      <c r="L22" s="45"/>
      <c r="M22" s="72"/>
      <c r="O22" s="5" t="b">
        <f t="shared" si="0"/>
        <v>1</v>
      </c>
      <c r="P22" s="5" t="b">
        <f t="shared" si="1"/>
        <v>1</v>
      </c>
      <c r="Q22" s="5" t="b">
        <f t="shared" si="2"/>
        <v>1</v>
      </c>
      <c r="R22" s="5" t="e">
        <f>OR(#REF!&lt;100000,LEN(#REF!)=5)</f>
        <v>#REF!</v>
      </c>
    </row>
    <row r="23" spans="1:18" ht="15.75" x14ac:dyDescent="0.25">
      <c r="A23" s="73"/>
      <c r="B23" s="74"/>
      <c r="C23" s="75"/>
      <c r="D23" s="75"/>
      <c r="E23" s="75"/>
      <c r="F23" s="59"/>
      <c r="G23" s="63"/>
      <c r="H23" s="54"/>
      <c r="I23" s="64"/>
      <c r="J23" s="61"/>
      <c r="K23" s="67"/>
      <c r="L23" s="45"/>
      <c r="M23" s="72"/>
      <c r="O23" s="5" t="b">
        <f t="shared" si="0"/>
        <v>1</v>
      </c>
      <c r="P23" s="5" t="b">
        <f t="shared" si="1"/>
        <v>1</v>
      </c>
      <c r="Q23" s="5" t="b">
        <f t="shared" si="2"/>
        <v>1</v>
      </c>
    </row>
    <row r="24" spans="1:18" ht="15.75" x14ac:dyDescent="0.25">
      <c r="A24" s="73"/>
      <c r="B24" s="74"/>
      <c r="C24" s="75"/>
      <c r="D24" s="75"/>
      <c r="E24" s="75"/>
      <c r="F24" s="59"/>
      <c r="G24" s="63"/>
      <c r="H24" s="54"/>
      <c r="I24" s="64"/>
      <c r="J24" s="61"/>
      <c r="K24" s="67"/>
      <c r="L24" s="45"/>
      <c r="M24" s="72"/>
      <c r="O24" s="5" t="b">
        <f t="shared" si="0"/>
        <v>1</v>
      </c>
      <c r="P24" s="5" t="b">
        <f t="shared" si="1"/>
        <v>1</v>
      </c>
    </row>
    <row r="25" spans="1:18" ht="15.75" x14ac:dyDescent="0.25">
      <c r="A25" s="73"/>
      <c r="B25" s="74"/>
      <c r="C25" s="75"/>
      <c r="D25" s="75"/>
      <c r="E25" s="75"/>
      <c r="F25" s="59"/>
      <c r="G25" s="63"/>
      <c r="H25" s="54"/>
      <c r="I25" s="64"/>
      <c r="J25" s="61"/>
      <c r="K25" s="45"/>
      <c r="L25" s="45"/>
      <c r="M25" s="72"/>
      <c r="O25" s="5" t="b">
        <f t="shared" si="0"/>
        <v>1</v>
      </c>
      <c r="P25" s="5" t="b">
        <f t="shared" si="1"/>
        <v>1</v>
      </c>
      <c r="Q25" s="5" t="b">
        <f t="shared" si="2"/>
        <v>1</v>
      </c>
      <c r="R25" s="5" t="e">
        <f>OR(#REF!&lt;100000,LEN(#REF!)=5)</f>
        <v>#REF!</v>
      </c>
    </row>
    <row r="26" spans="1:18" ht="15.75" x14ac:dyDescent="0.25">
      <c r="A26" s="73"/>
      <c r="B26" s="74"/>
      <c r="C26" s="75"/>
      <c r="D26" s="75"/>
      <c r="E26" s="90"/>
      <c r="F26" s="59"/>
      <c r="G26" s="63"/>
      <c r="H26" s="54"/>
      <c r="I26" s="64"/>
      <c r="J26" s="61"/>
      <c r="K26" s="67"/>
      <c r="L26" s="45"/>
      <c r="M26" s="72"/>
      <c r="O26" s="5" t="b">
        <f t="shared" si="0"/>
        <v>1</v>
      </c>
      <c r="P26" s="5" t="b">
        <f t="shared" si="1"/>
        <v>1</v>
      </c>
      <c r="Q26" s="5" t="b">
        <f t="shared" si="2"/>
        <v>1</v>
      </c>
      <c r="R26" s="5" t="e">
        <f>OR(#REF!&lt;100000,LEN(#REF!)=5)</f>
        <v>#REF!</v>
      </c>
    </row>
    <row r="27" spans="1:18" ht="15.75" x14ac:dyDescent="0.25">
      <c r="A27" s="56"/>
      <c r="B27" s="30"/>
      <c r="C27" s="31"/>
      <c r="D27" s="31"/>
      <c r="E27" s="91"/>
      <c r="F27" s="59"/>
      <c r="G27" s="63"/>
      <c r="H27" s="54"/>
      <c r="I27" s="64"/>
      <c r="J27" s="61"/>
      <c r="K27" s="45"/>
      <c r="L27" s="45"/>
      <c r="M27" s="72"/>
      <c r="O27" s="5" t="b">
        <f t="shared" si="0"/>
        <v>1</v>
      </c>
      <c r="P27" s="5" t="b">
        <f t="shared" si="1"/>
        <v>1</v>
      </c>
    </row>
    <row r="28" spans="1:18" ht="15.75" x14ac:dyDescent="0.25">
      <c r="A28" s="56"/>
      <c r="B28" s="30"/>
      <c r="C28" s="31"/>
      <c r="D28" s="32"/>
      <c r="E28" s="31"/>
      <c r="F28" s="59"/>
      <c r="G28" s="63"/>
      <c r="H28" s="54"/>
      <c r="I28" s="64"/>
      <c r="J28" s="61"/>
      <c r="K28" s="67"/>
      <c r="L28" s="45"/>
      <c r="M28" s="72"/>
      <c r="O28" s="5" t="b">
        <f t="shared" si="0"/>
        <v>1</v>
      </c>
      <c r="P28" s="5" t="b">
        <f t="shared" si="1"/>
        <v>1</v>
      </c>
      <c r="Q28" s="5" t="b">
        <f t="shared" si="2"/>
        <v>1</v>
      </c>
      <c r="R28" s="5" t="e">
        <f>OR(#REF!&lt;100000,LEN(#REF!)=5)</f>
        <v>#REF!</v>
      </c>
    </row>
    <row r="29" spans="1:18" ht="15.75" x14ac:dyDescent="0.25">
      <c r="A29" s="56"/>
      <c r="B29" s="30"/>
      <c r="C29" s="31"/>
      <c r="D29" s="32"/>
      <c r="E29" s="31"/>
      <c r="F29" s="59"/>
      <c r="G29" s="63"/>
      <c r="H29" s="54"/>
      <c r="I29" s="64"/>
      <c r="J29" s="61"/>
      <c r="K29" s="67"/>
      <c r="L29" s="45"/>
      <c r="M29" s="45"/>
      <c r="O29" s="5" t="b">
        <f t="shared" si="0"/>
        <v>1</v>
      </c>
      <c r="P29" s="5" t="b">
        <f t="shared" si="1"/>
        <v>1</v>
      </c>
      <c r="Q29" s="5" t="b">
        <f t="shared" si="2"/>
        <v>1</v>
      </c>
      <c r="R29" s="5" t="e">
        <f>OR(#REF!&lt;100000,LEN(#REF!)=5)</f>
        <v>#REF!</v>
      </c>
    </row>
    <row r="30" spans="1:18" ht="15.75" x14ac:dyDescent="0.25">
      <c r="A30" s="56"/>
      <c r="B30" s="30"/>
      <c r="C30" s="31"/>
      <c r="D30" s="32"/>
      <c r="E30" s="31"/>
      <c r="F30" s="59"/>
      <c r="G30" s="63"/>
      <c r="H30" s="54"/>
      <c r="I30" s="64"/>
      <c r="J30" s="61"/>
      <c r="K30" s="67"/>
      <c r="L30" s="45"/>
      <c r="M30" s="45"/>
      <c r="O30" s="5" t="b">
        <f t="shared" si="0"/>
        <v>1</v>
      </c>
      <c r="P30" s="5" t="b">
        <f t="shared" si="1"/>
        <v>1</v>
      </c>
      <c r="Q30" s="5" t="b">
        <f t="shared" si="2"/>
        <v>1</v>
      </c>
      <c r="R30" s="5" t="e">
        <f>OR(#REF!&lt;100000,LEN(#REF!)=5)</f>
        <v>#REF!</v>
      </c>
    </row>
    <row r="31" spans="1:18" ht="15.75" x14ac:dyDescent="0.25">
      <c r="A31" s="56"/>
      <c r="B31" s="30"/>
      <c r="C31" s="31"/>
      <c r="D31" s="32"/>
      <c r="E31" s="31"/>
      <c r="F31" s="59"/>
      <c r="G31" s="63"/>
      <c r="H31" s="54"/>
      <c r="I31" s="64"/>
      <c r="J31" s="61"/>
      <c r="K31" s="45"/>
      <c r="L31" s="45"/>
      <c r="M31" s="45"/>
      <c r="O31" s="5" t="b">
        <f t="shared" si="0"/>
        <v>1</v>
      </c>
      <c r="P31" s="5" t="b">
        <f t="shared" si="1"/>
        <v>1</v>
      </c>
      <c r="Q31" s="5" t="b">
        <f t="shared" si="2"/>
        <v>1</v>
      </c>
      <c r="R31" s="5" t="e">
        <f>OR(#REF!&lt;100000,LEN(#REF!)=5)</f>
        <v>#REF!</v>
      </c>
    </row>
    <row r="32" spans="1:18" ht="15.75" x14ac:dyDescent="0.25">
      <c r="A32" s="56"/>
      <c r="B32" s="30"/>
      <c r="C32" s="31"/>
      <c r="D32" s="32"/>
      <c r="E32" s="31"/>
      <c r="F32" s="59"/>
      <c r="G32" s="63"/>
      <c r="H32" s="54"/>
      <c r="I32" s="64"/>
      <c r="J32" s="61"/>
      <c r="K32" s="45"/>
      <c r="L32" s="45"/>
      <c r="M32" s="72"/>
      <c r="O32" s="5" t="b">
        <f t="shared" si="0"/>
        <v>1</v>
      </c>
      <c r="P32" s="5" t="b">
        <f t="shared" si="1"/>
        <v>1</v>
      </c>
      <c r="Q32" s="5" t="b">
        <f t="shared" si="2"/>
        <v>1</v>
      </c>
      <c r="R32" s="5" t="e">
        <f>OR(#REF!&lt;100000,LEN(#REF!)=5)</f>
        <v>#REF!</v>
      </c>
    </row>
    <row r="33" spans="1:18" ht="15.75" x14ac:dyDescent="0.25">
      <c r="A33" s="56"/>
      <c r="B33" s="30"/>
      <c r="C33" s="31"/>
      <c r="D33" s="92"/>
      <c r="E33" s="31"/>
      <c r="F33" s="59"/>
      <c r="G33" s="63"/>
      <c r="H33" s="54"/>
      <c r="I33" s="64"/>
      <c r="J33" s="61"/>
      <c r="K33" s="45"/>
      <c r="L33" s="45"/>
      <c r="M33" s="45"/>
      <c r="O33" s="5" t="b">
        <f t="shared" si="0"/>
        <v>1</v>
      </c>
      <c r="P33" s="5" t="b">
        <f t="shared" si="1"/>
        <v>1</v>
      </c>
    </row>
    <row r="34" spans="1:18" ht="15.75" x14ac:dyDescent="0.25">
      <c r="A34" s="56"/>
      <c r="B34" s="30"/>
      <c r="C34" s="31"/>
      <c r="D34" s="92"/>
      <c r="E34" s="31"/>
      <c r="F34" s="59"/>
      <c r="G34" s="63"/>
      <c r="H34" s="54"/>
      <c r="I34" s="64"/>
      <c r="J34" s="61"/>
      <c r="K34" s="45"/>
      <c r="L34" s="45"/>
      <c r="M34" s="45"/>
      <c r="O34" s="5" t="b">
        <f t="shared" si="0"/>
        <v>1</v>
      </c>
      <c r="P34" s="5" t="b">
        <f t="shared" si="1"/>
        <v>1</v>
      </c>
    </row>
    <row r="35" spans="1:18" ht="15.75" x14ac:dyDescent="0.25">
      <c r="A35" s="56"/>
      <c r="B35" s="30"/>
      <c r="C35" s="31"/>
      <c r="D35" s="92"/>
      <c r="E35" s="31"/>
      <c r="F35" s="59"/>
      <c r="G35" s="63"/>
      <c r="H35" s="54"/>
      <c r="I35" s="64"/>
      <c r="J35" s="61"/>
      <c r="K35" s="45"/>
      <c r="L35" s="45"/>
      <c r="M35" s="45"/>
      <c r="O35" s="5" t="b">
        <f t="shared" si="0"/>
        <v>1</v>
      </c>
      <c r="P35" s="5" t="b">
        <f t="shared" si="1"/>
        <v>1</v>
      </c>
    </row>
    <row r="36" spans="1:18" ht="15.75" x14ac:dyDescent="0.25">
      <c r="A36" s="56"/>
      <c r="B36" s="30"/>
      <c r="C36" s="31"/>
      <c r="D36" s="92"/>
      <c r="E36" s="31"/>
      <c r="F36" s="59"/>
      <c r="G36" s="63"/>
      <c r="H36" s="54"/>
      <c r="I36" s="64"/>
      <c r="J36" s="61"/>
      <c r="K36" s="45"/>
      <c r="L36" s="45"/>
      <c r="M36" s="45"/>
      <c r="O36" s="5" t="b">
        <f t="shared" si="0"/>
        <v>1</v>
      </c>
      <c r="P36" s="5" t="b">
        <f t="shared" si="1"/>
        <v>1</v>
      </c>
    </row>
    <row r="37" spans="1:18" ht="15.75" x14ac:dyDescent="0.25">
      <c r="A37" s="56"/>
      <c r="B37" s="30"/>
      <c r="C37" s="31"/>
      <c r="D37" s="92"/>
      <c r="E37" s="31"/>
      <c r="F37" s="59"/>
      <c r="G37" s="63"/>
      <c r="H37" s="54"/>
      <c r="I37" s="64"/>
      <c r="J37" s="61"/>
      <c r="K37" s="45"/>
      <c r="L37" s="45"/>
      <c r="M37" s="45"/>
      <c r="O37" s="5" t="b">
        <f t="shared" si="0"/>
        <v>1</v>
      </c>
      <c r="P37" s="5" t="b">
        <f t="shared" si="1"/>
        <v>1</v>
      </c>
    </row>
    <row r="38" spans="1:18" ht="15.75" x14ac:dyDescent="0.25">
      <c r="A38" s="56"/>
      <c r="B38" s="30"/>
      <c r="C38" s="31"/>
      <c r="D38" s="92"/>
      <c r="E38" s="31"/>
      <c r="F38" s="59"/>
      <c r="G38" s="63"/>
      <c r="H38" s="54"/>
      <c r="I38" s="64"/>
      <c r="J38" s="61"/>
      <c r="K38" s="45"/>
      <c r="L38" s="45"/>
      <c r="M38" s="45"/>
      <c r="O38" s="5" t="b">
        <f t="shared" si="0"/>
        <v>1</v>
      </c>
      <c r="P38" s="5" t="b">
        <f t="shared" si="1"/>
        <v>1</v>
      </c>
    </row>
    <row r="39" spans="1:18" ht="15.75" x14ac:dyDescent="0.25">
      <c r="A39" s="56"/>
      <c r="B39" s="30"/>
      <c r="C39" s="31"/>
      <c r="D39" s="92"/>
      <c r="E39" s="31"/>
      <c r="F39" s="59"/>
      <c r="G39" s="63"/>
      <c r="H39" s="54"/>
      <c r="I39" s="64"/>
      <c r="J39" s="61"/>
      <c r="K39" s="45"/>
      <c r="L39" s="45"/>
      <c r="M39" s="45"/>
      <c r="O39" s="5" t="b">
        <f t="shared" si="0"/>
        <v>1</v>
      </c>
      <c r="P39" s="5" t="b">
        <f t="shared" si="1"/>
        <v>1</v>
      </c>
    </row>
    <row r="40" spans="1:18" ht="15.75" x14ac:dyDescent="0.25">
      <c r="A40" s="56"/>
      <c r="B40" s="30"/>
      <c r="C40" s="31"/>
      <c r="D40" s="92"/>
      <c r="E40" s="31"/>
      <c r="F40" s="59"/>
      <c r="G40" s="63"/>
      <c r="H40" s="54"/>
      <c r="I40" s="64"/>
      <c r="J40" s="61"/>
      <c r="K40" s="45"/>
      <c r="L40" s="45"/>
      <c r="M40" s="45"/>
      <c r="O40" s="5" t="b">
        <f t="shared" si="0"/>
        <v>1</v>
      </c>
      <c r="P40" s="5" t="b">
        <f t="shared" si="1"/>
        <v>1</v>
      </c>
    </row>
    <row r="41" spans="1:18" ht="15.75" x14ac:dyDescent="0.25">
      <c r="A41" s="56"/>
      <c r="B41" s="30"/>
      <c r="C41" s="31"/>
      <c r="D41" s="92"/>
      <c r="E41" s="31"/>
      <c r="F41" s="59"/>
      <c r="G41" s="63"/>
      <c r="H41" s="54"/>
      <c r="I41" s="64"/>
      <c r="J41" s="61"/>
      <c r="K41" s="45"/>
      <c r="L41" s="45"/>
      <c r="M41" s="45"/>
      <c r="O41" s="5" t="b">
        <f t="shared" si="0"/>
        <v>1</v>
      </c>
      <c r="P41" s="5" t="b">
        <f t="shared" si="1"/>
        <v>1</v>
      </c>
    </row>
    <row r="42" spans="1:18" ht="16.5" thickBot="1" x14ac:dyDescent="0.3">
      <c r="A42" s="93"/>
      <c r="B42" s="30"/>
      <c r="C42" s="31"/>
      <c r="D42" s="38"/>
      <c r="E42" s="31"/>
      <c r="F42" s="59"/>
      <c r="G42" s="63"/>
      <c r="H42" s="54"/>
      <c r="I42" s="64"/>
      <c r="J42" s="61"/>
      <c r="K42" s="45"/>
      <c r="L42" s="45"/>
      <c r="M42" s="45"/>
      <c r="O42" s="5" t="b">
        <f t="shared" si="0"/>
        <v>1</v>
      </c>
      <c r="P42" s="5" t="b">
        <f t="shared" si="1"/>
        <v>1</v>
      </c>
      <c r="Q42" s="5" t="b">
        <f t="shared" si="2"/>
        <v>1</v>
      </c>
      <c r="R42" s="5" t="e">
        <f>OR(#REF!&lt;100000,LEN(#REF!)=5)</f>
        <v>#REF!</v>
      </c>
    </row>
    <row r="43" spans="1:18" ht="13.5" thickBot="1" x14ac:dyDescent="0.25">
      <c r="A43" s="309" t="s">
        <v>34</v>
      </c>
      <c r="B43" s="310"/>
      <c r="C43" s="39">
        <f>SUM(C12:C42)</f>
        <v>680.7</v>
      </c>
      <c r="D43" s="39">
        <f>SUM(D12:D42)</f>
        <v>106.85</v>
      </c>
      <c r="E43" s="39"/>
      <c r="F43" s="60">
        <f>SUM(F12:F42)</f>
        <v>573.85</v>
      </c>
      <c r="G43" s="65"/>
      <c r="H43" s="55"/>
      <c r="I43" s="66"/>
      <c r="J43" s="62"/>
      <c r="K43" s="46"/>
      <c r="L43" s="52"/>
      <c r="M43" s="47"/>
    </row>
    <row r="45" spans="1:18" x14ac:dyDescent="0.2">
      <c r="B45" s="300" t="s">
        <v>35</v>
      </c>
      <c r="C45" s="311"/>
    </row>
    <row r="46" spans="1:18" x14ac:dyDescent="0.2">
      <c r="B46" s="41" t="s">
        <v>36</v>
      </c>
      <c r="C46" s="42" t="s">
        <v>37</v>
      </c>
    </row>
    <row r="47" spans="1:18" x14ac:dyDescent="0.2">
      <c r="B47" s="41" t="s">
        <v>31</v>
      </c>
      <c r="C47" s="42" t="s">
        <v>38</v>
      </c>
    </row>
    <row r="48" spans="1:18" x14ac:dyDescent="0.2">
      <c r="B48" s="41" t="s">
        <v>39</v>
      </c>
      <c r="C48" s="42" t="s">
        <v>40</v>
      </c>
    </row>
    <row r="49" spans="2:3" x14ac:dyDescent="0.2">
      <c r="B49" s="43" t="s">
        <v>33</v>
      </c>
      <c r="C49" s="94" t="s">
        <v>41</v>
      </c>
    </row>
  </sheetData>
  <mergeCells count="6">
    <mergeCell ref="A43:B43"/>
    <mergeCell ref="B45:C45"/>
    <mergeCell ref="B1:E1"/>
    <mergeCell ref="B3:E3"/>
    <mergeCell ref="G8:I8"/>
    <mergeCell ref="G9:I9"/>
  </mergeCells>
  <conditionalFormatting sqref="B1:E1 B3:E3 F12:F13 C12:C13 C15:C42 F15:F21">
    <cfRule type="expression" dxfId="241" priority="57" stopIfTrue="1">
      <formula>ISBLANK(B1)</formula>
    </cfRule>
  </conditionalFormatting>
  <conditionalFormatting sqref="K12:L12 K31:M31 K23:L23 K33:M42">
    <cfRule type="expression" dxfId="240" priority="58" stopIfTrue="1">
      <formula>AND(NOT(ISBLANK($C12)),ISBLANK(K12))</formula>
    </cfRule>
  </conditionalFormatting>
  <conditionalFormatting sqref="B12 B19:B42">
    <cfRule type="expression" dxfId="239" priority="59" stopIfTrue="1">
      <formula>AND(NOT(ISBLANK(C12)),ISBLANK(B12))</formula>
    </cfRule>
  </conditionalFormatting>
  <conditionalFormatting sqref="A12 A20:A41">
    <cfRule type="expression" dxfId="238" priority="60" stopIfTrue="1">
      <formula>AND(NOT(ISBLANK(C12)),ISBLANK(A12))</formula>
    </cfRule>
  </conditionalFormatting>
  <conditionalFormatting sqref="E28:E42 D12:E13 D15:D27 E15:E25">
    <cfRule type="expression" dxfId="237" priority="61" stopIfTrue="1">
      <formula>AND(NOT(ISBLANK(B12)),ISBLANK(D12),A12="S")</formula>
    </cfRule>
  </conditionalFormatting>
  <conditionalFormatting sqref="J31 J33:J42 J23 J19:J20">
    <cfRule type="expression" priority="62" stopIfTrue="1">
      <formula>AND(SUM($O19:$S19)&gt;0,NOT(ISBLANK(J19)))</formula>
    </cfRule>
    <cfRule type="expression" dxfId="236" priority="63" stopIfTrue="1">
      <formula>SUM($O19:$S19)&gt;0</formula>
    </cfRule>
  </conditionalFormatting>
  <conditionalFormatting sqref="B13 B15:B17">
    <cfRule type="expression" dxfId="235" priority="55" stopIfTrue="1">
      <formula>AND(NOT(ISBLANK(C13)),ISBLANK(B13))</formula>
    </cfRule>
  </conditionalFormatting>
  <conditionalFormatting sqref="A13 A15:A17">
    <cfRule type="expression" dxfId="234" priority="56" stopIfTrue="1">
      <formula>AND(NOT(ISBLANK(C13)),ISBLANK(A13))</formula>
    </cfRule>
  </conditionalFormatting>
  <conditionalFormatting sqref="M12">
    <cfRule type="expression" dxfId="233" priority="54" stopIfTrue="1">
      <formula>AND(NOT(ISBLANK($C12)),ISBLANK(M12))</formula>
    </cfRule>
  </conditionalFormatting>
  <conditionalFormatting sqref="A19">
    <cfRule type="expression" dxfId="232" priority="53" stopIfTrue="1">
      <formula>AND(NOT(ISBLANK(C19)),ISBLANK(A19))</formula>
    </cfRule>
  </conditionalFormatting>
  <conditionalFormatting sqref="B18">
    <cfRule type="expression" dxfId="231" priority="51" stopIfTrue="1">
      <formula>AND(NOT(ISBLANK(C18)),ISBLANK(B18))</formula>
    </cfRule>
  </conditionalFormatting>
  <conditionalFormatting sqref="A18">
    <cfRule type="expression" dxfId="230" priority="52" stopIfTrue="1">
      <formula>AND(NOT(ISBLANK(C18)),ISBLANK(A18))</formula>
    </cfRule>
  </conditionalFormatting>
  <conditionalFormatting sqref="L13 L15:L20">
    <cfRule type="expression" dxfId="229" priority="50" stopIfTrue="1">
      <formula>AND(NOT(ISBLANK($C13)),ISBLANK(L13))</formula>
    </cfRule>
  </conditionalFormatting>
  <conditionalFormatting sqref="K15:K20">
    <cfRule type="expression" dxfId="228" priority="49" stopIfTrue="1">
      <formula>AND(NOT(ISBLANK($C15)),ISBLANK(K15))</formula>
    </cfRule>
  </conditionalFormatting>
  <conditionalFormatting sqref="M15">
    <cfRule type="expression" dxfId="227" priority="48" stopIfTrue="1">
      <formula>AND(NOT(ISBLANK($C15)),ISBLANK(M15))</formula>
    </cfRule>
  </conditionalFormatting>
  <conditionalFormatting sqref="K13">
    <cfRule type="expression" dxfId="226" priority="47" stopIfTrue="1">
      <formula>AND(NOT(ISBLANK($C13)),ISBLANK(K13))</formula>
    </cfRule>
  </conditionalFormatting>
  <conditionalFormatting sqref="J30">
    <cfRule type="expression" priority="34" stopIfTrue="1">
      <formula>AND(SUM($O30:$S30)&gt;0,NOT(ISBLANK(J30)))</formula>
    </cfRule>
    <cfRule type="expression" dxfId="225" priority="35" stopIfTrue="1">
      <formula>SUM($O30:$S30)&gt;0</formula>
    </cfRule>
  </conditionalFormatting>
  <conditionalFormatting sqref="L21">
    <cfRule type="expression" dxfId="224" priority="46" stopIfTrue="1">
      <formula>AND(NOT(ISBLANK($C21)),ISBLANK(L21))</formula>
    </cfRule>
  </conditionalFormatting>
  <conditionalFormatting sqref="K30">
    <cfRule type="expression" dxfId="223" priority="32" stopIfTrue="1">
      <formula>AND(NOT(ISBLANK($C30)),ISBLANK(K30))</formula>
    </cfRule>
  </conditionalFormatting>
  <conditionalFormatting sqref="L22">
    <cfRule type="expression" dxfId="222" priority="45" stopIfTrue="1">
      <formula>AND(NOT(ISBLANK($C22)),ISBLANK(L22))</formula>
    </cfRule>
  </conditionalFormatting>
  <conditionalFormatting sqref="K26:L26">
    <cfRule type="expression" dxfId="221" priority="42" stopIfTrue="1">
      <formula>AND(NOT(ISBLANK($C26)),ISBLANK(K26))</formula>
    </cfRule>
  </conditionalFormatting>
  <conditionalFormatting sqref="J26">
    <cfRule type="expression" priority="43" stopIfTrue="1">
      <formula>AND(SUM($O26:$S26)&gt;0,NOT(ISBLANK(J26)))</formula>
    </cfRule>
    <cfRule type="expression" dxfId="220" priority="44" stopIfTrue="1">
      <formula>SUM($O26:$S26)&gt;0</formula>
    </cfRule>
  </conditionalFormatting>
  <conditionalFormatting sqref="L27">
    <cfRule type="expression" dxfId="219" priority="41" stopIfTrue="1">
      <formula>AND(NOT(ISBLANK($C27)),ISBLANK(L27))</formula>
    </cfRule>
  </conditionalFormatting>
  <conditionalFormatting sqref="K28:L28">
    <cfRule type="expression" dxfId="218" priority="40" stopIfTrue="1">
      <formula>AND(NOT(ISBLANK($C28)),ISBLANK(K28))</formula>
    </cfRule>
  </conditionalFormatting>
  <conditionalFormatting sqref="L29:M29">
    <cfRule type="expression" dxfId="217" priority="37" stopIfTrue="1">
      <formula>AND(NOT(ISBLANK($C29)),ISBLANK(L29))</formula>
    </cfRule>
  </conditionalFormatting>
  <conditionalFormatting sqref="J29">
    <cfRule type="expression" priority="38" stopIfTrue="1">
      <formula>AND(SUM($O29:$S29)&gt;0,NOT(ISBLANK(J29)))</formula>
    </cfRule>
    <cfRule type="expression" dxfId="216" priority="39" stopIfTrue="1">
      <formula>SUM($O29:$S29)&gt;0</formula>
    </cfRule>
  </conditionalFormatting>
  <conditionalFormatting sqref="K29">
    <cfRule type="expression" dxfId="215" priority="36" stopIfTrue="1">
      <formula>AND(NOT(ISBLANK($C29)),ISBLANK(K29))</formula>
    </cfRule>
  </conditionalFormatting>
  <conditionalFormatting sqref="L30:M30">
    <cfRule type="expression" dxfId="214" priority="33" stopIfTrue="1">
      <formula>AND(NOT(ISBLANK($C30)),ISBLANK(L30))</formula>
    </cfRule>
  </conditionalFormatting>
  <conditionalFormatting sqref="J32">
    <cfRule type="expression" priority="30" stopIfTrue="1">
      <formula>AND(SUM($O32:$S32)&gt;0,NOT(ISBLANK(J32)))</formula>
    </cfRule>
    <cfRule type="expression" dxfId="213" priority="31" stopIfTrue="1">
      <formula>SUM($O32:$S32)&gt;0</formula>
    </cfRule>
  </conditionalFormatting>
  <conditionalFormatting sqref="L32">
    <cfRule type="expression" dxfId="212" priority="29" stopIfTrue="1">
      <formula>AND(NOT(ISBLANK($C32)),ISBLANK(L32))</formula>
    </cfRule>
  </conditionalFormatting>
  <conditionalFormatting sqref="K32">
    <cfRule type="expression" dxfId="211" priority="28" stopIfTrue="1">
      <formula>AND(NOT(ISBLANK($C32)),ISBLANK(K32))</formula>
    </cfRule>
  </conditionalFormatting>
  <conditionalFormatting sqref="J12:J42">
    <cfRule type="expression" priority="26" stopIfTrue="1">
      <formula>AND(SUM($O12:$S12)&gt;0,NOT(ISBLANK(J12)))</formula>
    </cfRule>
    <cfRule type="expression" dxfId="210" priority="27" stopIfTrue="1">
      <formula>SUM($O12:$S12)&gt;0</formula>
    </cfRule>
  </conditionalFormatting>
  <conditionalFormatting sqref="J21">
    <cfRule type="expression" priority="24" stopIfTrue="1">
      <formula>AND(SUM($O21:$S21)&gt;0,NOT(ISBLANK(J21)))</formula>
    </cfRule>
    <cfRule type="expression" dxfId="209" priority="25" stopIfTrue="1">
      <formula>SUM($O21:$S21)&gt;0</formula>
    </cfRule>
  </conditionalFormatting>
  <conditionalFormatting sqref="K21">
    <cfRule type="expression" dxfId="208" priority="23" stopIfTrue="1">
      <formula>AND(NOT(ISBLANK($C21)),ISBLANK(K21))</formula>
    </cfRule>
  </conditionalFormatting>
  <conditionalFormatting sqref="J22">
    <cfRule type="expression" priority="21" stopIfTrue="1">
      <formula>AND(SUM($O22:$S22)&gt;0,NOT(ISBLANK(J22)))</formula>
    </cfRule>
    <cfRule type="expression" dxfId="207" priority="22" stopIfTrue="1">
      <formula>SUM($O22:$S22)&gt;0</formula>
    </cfRule>
  </conditionalFormatting>
  <conditionalFormatting sqref="K22">
    <cfRule type="expression" dxfId="206" priority="20" stopIfTrue="1">
      <formula>AND(NOT(ISBLANK($C22)),ISBLANK(K22))</formula>
    </cfRule>
  </conditionalFormatting>
  <conditionalFormatting sqref="K24:L24">
    <cfRule type="expression" dxfId="205" priority="17" stopIfTrue="1">
      <formula>AND(NOT(ISBLANK($C24)),ISBLANK(K24))</formula>
    </cfRule>
  </conditionalFormatting>
  <conditionalFormatting sqref="J24">
    <cfRule type="expression" priority="18" stopIfTrue="1">
      <formula>AND(SUM($O24:$S24)&gt;0,NOT(ISBLANK(J24)))</formula>
    </cfRule>
    <cfRule type="expression" dxfId="204" priority="19" stopIfTrue="1">
      <formula>SUM($O24:$S24)&gt;0</formula>
    </cfRule>
  </conditionalFormatting>
  <conditionalFormatting sqref="J25">
    <cfRule type="expression" priority="15" stopIfTrue="1">
      <formula>AND(SUM($O25:$S25)&gt;0,NOT(ISBLANK(J25)))</formula>
    </cfRule>
    <cfRule type="expression" dxfId="203" priority="16" stopIfTrue="1">
      <formula>SUM($O25:$S25)&gt;0</formula>
    </cfRule>
  </conditionalFormatting>
  <conditionalFormatting sqref="L25">
    <cfRule type="expression" dxfId="202" priority="14" stopIfTrue="1">
      <formula>AND(NOT(ISBLANK($C25)),ISBLANK(L25))</formula>
    </cfRule>
  </conditionalFormatting>
  <conditionalFormatting sqref="K25">
    <cfRule type="expression" dxfId="201" priority="13" stopIfTrue="1">
      <formula>AND(NOT(ISBLANK($C25)),ISBLANK(K25))</formula>
    </cfRule>
  </conditionalFormatting>
  <conditionalFormatting sqref="J27">
    <cfRule type="expression" priority="11" stopIfTrue="1">
      <formula>AND(SUM($O27:$S27)&gt;0,NOT(ISBLANK(J27)))</formula>
    </cfRule>
    <cfRule type="expression" dxfId="200" priority="12" stopIfTrue="1">
      <formula>SUM($O27:$S27)&gt;0</formula>
    </cfRule>
  </conditionalFormatting>
  <conditionalFormatting sqref="K27">
    <cfRule type="expression" dxfId="199" priority="10" stopIfTrue="1">
      <formula>AND(NOT(ISBLANK($C27)),ISBLANK(K27))</formula>
    </cfRule>
  </conditionalFormatting>
  <conditionalFormatting sqref="J28">
    <cfRule type="expression" priority="8" stopIfTrue="1">
      <formula>AND(SUM($O28:$S28)&gt;0,NOT(ISBLANK(J28)))</formula>
    </cfRule>
    <cfRule type="expression" dxfId="198" priority="9" stopIfTrue="1">
      <formula>SUM($O28:$S28)&gt;0</formula>
    </cfRule>
  </conditionalFormatting>
  <conditionalFormatting sqref="E26">
    <cfRule type="expression" dxfId="197" priority="64" stopIfTrue="1">
      <formula>AND(NOT(ISBLANK(#REF!)),ISBLANK(E26),#REF!="S")</formula>
    </cfRule>
  </conditionalFormatting>
  <conditionalFormatting sqref="F14 C14">
    <cfRule type="expression" dxfId="196" priority="6" stopIfTrue="1">
      <formula>ISBLANK(C14)</formula>
    </cfRule>
  </conditionalFormatting>
  <conditionalFormatting sqref="D14:E14">
    <cfRule type="expression" dxfId="195" priority="7" stopIfTrue="1">
      <formula>AND(NOT(ISBLANK(B14)),ISBLANK(D14),A14="S")</formula>
    </cfRule>
  </conditionalFormatting>
  <conditionalFormatting sqref="B14">
    <cfRule type="expression" dxfId="194" priority="4" stopIfTrue="1">
      <formula>AND(NOT(ISBLANK(C14)),ISBLANK(B14))</formula>
    </cfRule>
  </conditionalFormatting>
  <conditionalFormatting sqref="A14">
    <cfRule type="expression" dxfId="193" priority="5" stopIfTrue="1">
      <formula>AND(NOT(ISBLANK(C14)),ISBLANK(A14))</formula>
    </cfRule>
  </conditionalFormatting>
  <conditionalFormatting sqref="L14">
    <cfRule type="expression" dxfId="192" priority="3" stopIfTrue="1">
      <formula>AND(NOT(ISBLANK($C14)),ISBLANK(L14))</formula>
    </cfRule>
  </conditionalFormatting>
  <conditionalFormatting sqref="K14">
    <cfRule type="expression" dxfId="191" priority="2" stopIfTrue="1">
      <formula>AND(NOT(ISBLANK($C14)),ISBLANK(K14))</formula>
    </cfRule>
  </conditionalFormatting>
  <conditionalFormatting sqref="E5 C5">
    <cfRule type="expression" dxfId="4" priority="1" stopIfTrue="1">
      <formula>ISBLANK(C5)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42">
      <formula1>$B$46:$B$49</formula1>
    </dataValidation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Y38"/>
  <sheetViews>
    <sheetView workbookViewId="0">
      <selection activeCell="B4" sqref="B4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0</v>
      </c>
      <c r="B1" s="302" t="s">
        <v>1</v>
      </c>
      <c r="C1" s="303"/>
      <c r="D1" s="303"/>
      <c r="E1" s="304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2</v>
      </c>
      <c r="B3" s="302" t="s">
        <v>301</v>
      </c>
      <c r="C3" s="303"/>
      <c r="D3" s="303"/>
      <c r="E3" s="304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3</v>
      </c>
      <c r="B5" s="12" t="s">
        <v>4</v>
      </c>
      <c r="C5" s="48">
        <v>44479</v>
      </c>
      <c r="D5" s="12" t="s">
        <v>5</v>
      </c>
      <c r="E5" s="48">
        <v>44511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137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300" t="s">
        <v>11</v>
      </c>
      <c r="H8" s="305"/>
      <c r="I8" s="305"/>
      <c r="J8" s="17" t="s">
        <v>12</v>
      </c>
      <c r="K8" s="17" t="s">
        <v>13</v>
      </c>
      <c r="L8" s="18" t="s">
        <v>14</v>
      </c>
      <c r="M8" s="18" t="s">
        <v>15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306"/>
      <c r="H9" s="307"/>
      <c r="I9" s="307"/>
      <c r="J9" s="21" t="s">
        <v>20</v>
      </c>
      <c r="K9" s="21" t="s">
        <v>21</v>
      </c>
      <c r="L9" s="51"/>
      <c r="M9" s="53" t="s">
        <v>22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88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58" t="s">
        <v>28</v>
      </c>
      <c r="J10" s="50" t="s">
        <v>29</v>
      </c>
      <c r="K10" s="27"/>
      <c r="L10" s="43"/>
      <c r="M10" s="28"/>
    </row>
    <row r="11" spans="1:25" ht="0.75" customHeight="1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/>
      <c r="K11" s="27"/>
      <c r="L11" s="43"/>
      <c r="M11" s="43"/>
    </row>
    <row r="12" spans="1:25" ht="15.75" x14ac:dyDescent="0.25">
      <c r="A12" s="56">
        <v>44494</v>
      </c>
      <c r="B12" s="30" t="s">
        <v>39</v>
      </c>
      <c r="C12" s="31">
        <v>94.15</v>
      </c>
      <c r="D12" s="32">
        <v>15.7</v>
      </c>
      <c r="E12" s="57"/>
      <c r="F12" s="59">
        <v>78.45</v>
      </c>
      <c r="G12" s="63">
        <v>110</v>
      </c>
      <c r="H12" s="54">
        <v>4400</v>
      </c>
      <c r="I12" s="64" t="s">
        <v>209</v>
      </c>
      <c r="J12" s="61" t="s">
        <v>95</v>
      </c>
      <c r="K12" s="45" t="s">
        <v>210</v>
      </c>
      <c r="L12" s="45" t="s">
        <v>117</v>
      </c>
      <c r="M12" s="45" t="s">
        <v>211</v>
      </c>
      <c r="N12" s="99"/>
      <c r="O12" s="5" t="b">
        <f>OR(G12&lt;100,LEN(G12)=2)</f>
        <v>0</v>
      </c>
      <c r="P12" s="5" t="b">
        <f>OR(H12&lt;1000,LEN(H12)=3)</f>
        <v>0</v>
      </c>
    </row>
    <row r="13" spans="1:25" ht="15.75" x14ac:dyDescent="0.25">
      <c r="A13" s="56">
        <v>44501</v>
      </c>
      <c r="B13" s="30" t="s">
        <v>31</v>
      </c>
      <c r="C13" s="31">
        <v>16.989999999999998</v>
      </c>
      <c r="D13" s="32"/>
      <c r="E13" s="57"/>
      <c r="F13" s="59">
        <v>16.989999999999998</v>
      </c>
      <c r="G13" s="63">
        <v>110</v>
      </c>
      <c r="H13" s="54">
        <v>4400</v>
      </c>
      <c r="I13" s="64" t="s">
        <v>112</v>
      </c>
      <c r="J13" s="61" t="s">
        <v>95</v>
      </c>
      <c r="K13" s="45" t="s">
        <v>113</v>
      </c>
      <c r="L13" s="45" t="s">
        <v>114</v>
      </c>
      <c r="M13" s="45" t="s">
        <v>115</v>
      </c>
      <c r="N13" s="99" t="s">
        <v>124</v>
      </c>
      <c r="O13" s="5" t="b">
        <f t="shared" ref="O13:O31" si="0">OR(G13&lt;100,LEN(G13)=2)</f>
        <v>0</v>
      </c>
      <c r="P13" s="5" t="b">
        <f t="shared" ref="P13:P31" si="1">OR(H13&lt;1000,LEN(H13)=3)</f>
        <v>0</v>
      </c>
      <c r="Q13" s="5" t="b">
        <f t="shared" ref="Q13:Q31" si="2">IF(I13&lt;1000,TRUE)</f>
        <v>0</v>
      </c>
      <c r="R13" s="5" t="e">
        <f>OR(#REF!&lt;100000,LEN(#REF!)=5)</f>
        <v>#REF!</v>
      </c>
    </row>
    <row r="14" spans="1:25" ht="15.75" x14ac:dyDescent="0.25">
      <c r="A14" s="56">
        <v>44509</v>
      </c>
      <c r="B14" s="30" t="s">
        <v>39</v>
      </c>
      <c r="C14" s="273">
        <v>-94.15</v>
      </c>
      <c r="D14" s="274">
        <v>-15.7</v>
      </c>
      <c r="E14" s="31"/>
      <c r="F14" s="275">
        <v>-78.45</v>
      </c>
      <c r="G14" s="63">
        <v>110</v>
      </c>
      <c r="H14" s="54">
        <v>4400</v>
      </c>
      <c r="I14" s="64" t="s">
        <v>209</v>
      </c>
      <c r="J14" s="61" t="s">
        <v>95</v>
      </c>
      <c r="K14" s="45" t="s">
        <v>212</v>
      </c>
      <c r="L14" s="45" t="s">
        <v>117</v>
      </c>
      <c r="M14" s="45" t="s">
        <v>211</v>
      </c>
      <c r="N14" s="99"/>
      <c r="O14" s="5" t="b">
        <f t="shared" si="0"/>
        <v>0</v>
      </c>
      <c r="P14" s="5" t="b">
        <f t="shared" si="1"/>
        <v>0</v>
      </c>
      <c r="Q14" s="5" t="b">
        <f t="shared" si="2"/>
        <v>0</v>
      </c>
      <c r="R14" s="5" t="e">
        <f>OR(#REF!&lt;100000,LEN(#REF!)=5)</f>
        <v>#REF!</v>
      </c>
    </row>
    <row r="15" spans="1:25" ht="15.75" x14ac:dyDescent="0.25">
      <c r="A15" s="56"/>
      <c r="B15" s="30"/>
      <c r="C15" s="31"/>
      <c r="D15" s="32"/>
      <c r="E15" s="31"/>
      <c r="F15" s="59"/>
      <c r="G15" s="63"/>
      <c r="H15" s="54"/>
      <c r="I15" s="64"/>
      <c r="J15" s="61"/>
      <c r="K15" s="45"/>
      <c r="L15" s="45"/>
      <c r="M15" s="45"/>
      <c r="O15" s="5" t="b">
        <f t="shared" si="0"/>
        <v>1</v>
      </c>
      <c r="P15" s="5" t="b">
        <f t="shared" si="1"/>
        <v>1</v>
      </c>
      <c r="Q15" s="5" t="b">
        <f t="shared" si="2"/>
        <v>1</v>
      </c>
      <c r="R15" s="5" t="e">
        <f>OR(#REF!&lt;100000,LEN(#REF!)=5)</f>
        <v>#REF!</v>
      </c>
    </row>
    <row r="16" spans="1:25" ht="15.75" x14ac:dyDescent="0.25">
      <c r="A16" s="56"/>
      <c r="B16" s="30"/>
      <c r="C16" s="31"/>
      <c r="D16" s="32"/>
      <c r="E16" s="31"/>
      <c r="F16" s="59"/>
      <c r="G16" s="63"/>
      <c r="H16" s="54"/>
      <c r="I16" s="64"/>
      <c r="J16" s="61"/>
      <c r="K16" s="45"/>
      <c r="L16" s="45"/>
      <c r="M16" s="45"/>
      <c r="O16" s="5" t="b">
        <f t="shared" si="0"/>
        <v>1</v>
      </c>
      <c r="P16" s="5" t="b">
        <f t="shared" si="1"/>
        <v>1</v>
      </c>
      <c r="Q16" s="5" t="b">
        <f t="shared" si="2"/>
        <v>1</v>
      </c>
      <c r="R16" s="5" t="e">
        <f>OR(#REF!&lt;100000,LEN(#REF!)=5)</f>
        <v>#REF!</v>
      </c>
    </row>
    <row r="17" spans="1:18" ht="15.75" x14ac:dyDescent="0.25">
      <c r="A17" s="56"/>
      <c r="B17" s="30"/>
      <c r="C17" s="31"/>
      <c r="D17" s="32"/>
      <c r="E17" s="31"/>
      <c r="F17" s="59"/>
      <c r="G17" s="63"/>
      <c r="H17" s="54"/>
      <c r="I17" s="64"/>
      <c r="J17" s="61"/>
      <c r="K17" s="45"/>
      <c r="L17" s="45"/>
      <c r="M17" s="45"/>
      <c r="O17" s="5" t="b">
        <f t="shared" si="0"/>
        <v>1</v>
      </c>
      <c r="P17" s="5" t="b">
        <f t="shared" si="1"/>
        <v>1</v>
      </c>
      <c r="Q17" s="5" t="b">
        <f t="shared" si="2"/>
        <v>1</v>
      </c>
      <c r="R17" s="5" t="e">
        <f>OR(#REF!&lt;100000,LEN(#REF!)=5)</f>
        <v>#REF!</v>
      </c>
    </row>
    <row r="18" spans="1:18" ht="15.75" x14ac:dyDescent="0.25">
      <c r="A18" s="56"/>
      <c r="B18" s="30"/>
      <c r="C18" s="31"/>
      <c r="D18" s="32"/>
      <c r="E18" s="31"/>
      <c r="F18" s="59"/>
      <c r="G18" s="63"/>
      <c r="H18" s="54"/>
      <c r="I18" s="64"/>
      <c r="J18" s="61"/>
      <c r="K18" s="45"/>
      <c r="L18" s="45"/>
      <c r="M18" s="45"/>
      <c r="O18" s="5" t="b">
        <f t="shared" si="0"/>
        <v>1</v>
      </c>
      <c r="P18" s="5" t="b">
        <f t="shared" si="1"/>
        <v>1</v>
      </c>
    </row>
    <row r="19" spans="1:18" ht="15.75" x14ac:dyDescent="0.25">
      <c r="A19" s="56"/>
      <c r="B19" s="30"/>
      <c r="C19" s="31"/>
      <c r="D19" s="32"/>
      <c r="E19" s="31"/>
      <c r="F19" s="59"/>
      <c r="G19" s="63"/>
      <c r="H19" s="54"/>
      <c r="I19" s="64"/>
      <c r="J19" s="61"/>
      <c r="K19" s="45"/>
      <c r="L19" s="45"/>
      <c r="M19" s="45"/>
    </row>
    <row r="20" spans="1:18" ht="15.75" x14ac:dyDescent="0.25">
      <c r="A20" s="56"/>
      <c r="B20" s="30"/>
      <c r="C20" s="31"/>
      <c r="D20" s="32"/>
      <c r="E20" s="31"/>
      <c r="F20" s="59"/>
      <c r="G20" s="63"/>
      <c r="H20" s="54"/>
      <c r="I20" s="64"/>
      <c r="J20" s="61"/>
      <c r="K20" s="45"/>
      <c r="L20" s="45"/>
      <c r="M20" s="45"/>
    </row>
    <row r="21" spans="1:18" ht="15.75" x14ac:dyDescent="0.25">
      <c r="A21" s="56"/>
      <c r="B21" s="30"/>
      <c r="C21" s="31"/>
      <c r="D21" s="32"/>
      <c r="E21" s="31"/>
      <c r="F21" s="59"/>
      <c r="G21" s="63"/>
      <c r="H21" s="54"/>
      <c r="I21" s="64"/>
      <c r="J21" s="61"/>
      <c r="K21" s="45"/>
      <c r="L21" s="45"/>
      <c r="M21" s="45"/>
    </row>
    <row r="22" spans="1:18" ht="15.75" x14ac:dyDescent="0.25">
      <c r="A22" s="56"/>
      <c r="B22" s="30"/>
      <c r="C22" s="31"/>
      <c r="D22" s="32"/>
      <c r="E22" s="31"/>
      <c r="F22" s="59"/>
      <c r="G22" s="63"/>
      <c r="H22" s="54"/>
      <c r="I22" s="64"/>
      <c r="J22" s="61"/>
      <c r="K22" s="45"/>
      <c r="L22" s="45"/>
      <c r="M22" s="45"/>
    </row>
    <row r="23" spans="1:18" ht="15.75" x14ac:dyDescent="0.25">
      <c r="A23" s="56"/>
      <c r="B23" s="30"/>
      <c r="C23" s="31"/>
      <c r="D23" s="32"/>
      <c r="E23" s="31"/>
      <c r="F23" s="59"/>
      <c r="G23" s="63"/>
      <c r="H23" s="54"/>
      <c r="I23" s="64"/>
      <c r="J23" s="61"/>
      <c r="K23" s="45"/>
      <c r="L23" s="45"/>
      <c r="M23" s="45"/>
      <c r="O23" s="5" t="b">
        <f t="shared" si="0"/>
        <v>1</v>
      </c>
      <c r="P23" s="5" t="b">
        <f t="shared" si="1"/>
        <v>1</v>
      </c>
      <c r="Q23" s="5" t="b">
        <f t="shared" si="2"/>
        <v>1</v>
      </c>
      <c r="R23" s="5" t="e">
        <f>OR(#REF!&lt;100000,LEN(#REF!)=5)</f>
        <v>#REF!</v>
      </c>
    </row>
    <row r="24" spans="1:18" ht="15.75" x14ac:dyDescent="0.25">
      <c r="A24" s="56"/>
      <c r="B24" s="30"/>
      <c r="C24" s="31"/>
      <c r="D24" s="92"/>
      <c r="E24" s="31"/>
      <c r="F24" s="59"/>
      <c r="G24" s="63"/>
      <c r="H24" s="54"/>
      <c r="I24" s="64"/>
      <c r="J24" s="61"/>
      <c r="K24" s="45"/>
      <c r="L24" s="45"/>
      <c r="M24" s="45"/>
    </row>
    <row r="25" spans="1:18" ht="15.75" x14ac:dyDescent="0.25">
      <c r="A25" s="56"/>
      <c r="B25" s="30"/>
      <c r="C25" s="31"/>
      <c r="D25" s="92"/>
      <c r="E25" s="31"/>
      <c r="F25" s="59"/>
      <c r="G25" s="63"/>
      <c r="H25" s="54"/>
      <c r="I25" s="64"/>
      <c r="J25" s="61"/>
      <c r="K25" s="45"/>
      <c r="L25" s="45"/>
      <c r="M25" s="45"/>
    </row>
    <row r="26" spans="1:18" ht="15.75" x14ac:dyDescent="0.25">
      <c r="A26" s="56"/>
      <c r="B26" s="30"/>
      <c r="C26" s="31"/>
      <c r="D26" s="92"/>
      <c r="E26" s="31"/>
      <c r="F26" s="59"/>
      <c r="G26" s="63"/>
      <c r="H26" s="54"/>
      <c r="I26" s="64"/>
      <c r="J26" s="61"/>
      <c r="K26" s="45"/>
      <c r="L26" s="45"/>
      <c r="M26" s="45"/>
    </row>
    <row r="27" spans="1:18" ht="15.75" x14ac:dyDescent="0.25">
      <c r="A27" s="56"/>
      <c r="B27" s="30"/>
      <c r="C27" s="31"/>
      <c r="D27" s="92"/>
      <c r="E27" s="31"/>
      <c r="F27" s="59"/>
      <c r="G27" s="63"/>
      <c r="H27" s="54"/>
      <c r="I27" s="64"/>
      <c r="J27" s="61"/>
      <c r="K27" s="45"/>
      <c r="L27" s="45"/>
      <c r="M27" s="45"/>
    </row>
    <row r="28" spans="1:18" ht="15.75" x14ac:dyDescent="0.25">
      <c r="A28" s="56"/>
      <c r="B28" s="30"/>
      <c r="C28" s="31"/>
      <c r="D28" s="92"/>
      <c r="E28" s="31"/>
      <c r="F28" s="59"/>
      <c r="G28" s="63"/>
      <c r="H28" s="54"/>
      <c r="I28" s="64"/>
      <c r="J28" s="61"/>
      <c r="K28" s="45"/>
      <c r="L28" s="45"/>
      <c r="M28" s="45"/>
    </row>
    <row r="29" spans="1:18" ht="15.75" x14ac:dyDescent="0.25">
      <c r="A29" s="56"/>
      <c r="B29" s="30"/>
      <c r="C29" s="31"/>
      <c r="D29" s="92"/>
      <c r="E29" s="31"/>
      <c r="F29" s="59"/>
      <c r="G29" s="63"/>
      <c r="H29" s="54"/>
      <c r="I29" s="64"/>
      <c r="J29" s="61"/>
      <c r="K29" s="45"/>
      <c r="L29" s="45"/>
      <c r="M29" s="45"/>
    </row>
    <row r="30" spans="1:18" ht="15.75" x14ac:dyDescent="0.25">
      <c r="A30" s="56"/>
      <c r="B30" s="30"/>
      <c r="C30" s="31"/>
      <c r="D30" s="92"/>
      <c r="E30" s="31"/>
      <c r="F30" s="59"/>
      <c r="G30" s="63"/>
      <c r="H30" s="54"/>
      <c r="I30" s="64"/>
      <c r="J30" s="61"/>
      <c r="K30" s="45"/>
      <c r="L30" s="45"/>
      <c r="M30" s="45"/>
    </row>
    <row r="31" spans="1:18" ht="16.5" thickBot="1" x14ac:dyDescent="0.3">
      <c r="A31" s="135"/>
      <c r="B31" s="30"/>
      <c r="C31" s="31"/>
      <c r="D31" s="38"/>
      <c r="E31" s="31"/>
      <c r="F31" s="59"/>
      <c r="G31" s="63"/>
      <c r="H31" s="54"/>
      <c r="I31" s="64"/>
      <c r="J31" s="61"/>
      <c r="K31" s="45"/>
      <c r="L31" s="45"/>
      <c r="M31" s="45"/>
      <c r="O31" s="5" t="b">
        <f t="shared" si="0"/>
        <v>1</v>
      </c>
      <c r="P31" s="5" t="b">
        <f t="shared" si="1"/>
        <v>1</v>
      </c>
      <c r="Q31" s="5" t="b">
        <f t="shared" si="2"/>
        <v>1</v>
      </c>
      <c r="R31" s="5" t="e">
        <f>OR(#REF!&lt;100000,LEN(#REF!)=5)</f>
        <v>#REF!</v>
      </c>
    </row>
    <row r="32" spans="1:18" ht="13.5" thickBot="1" x14ac:dyDescent="0.25">
      <c r="A32" s="309" t="s">
        <v>34</v>
      </c>
      <c r="B32" s="310"/>
      <c r="C32" s="39">
        <f>SUM(C12:C31)</f>
        <v>16.989999999999995</v>
      </c>
      <c r="D32" s="39">
        <f>SUM(D12:D31)</f>
        <v>0</v>
      </c>
      <c r="E32" s="39"/>
      <c r="F32" s="60">
        <f>SUM(F12:F31)</f>
        <v>16.989999999999995</v>
      </c>
      <c r="G32" s="65"/>
      <c r="H32" s="55"/>
      <c r="I32" s="66"/>
      <c r="J32" s="62"/>
      <c r="K32" s="46"/>
      <c r="L32" s="52"/>
      <c r="M32" s="47"/>
    </row>
    <row r="34" spans="2:3" x14ac:dyDescent="0.2">
      <c r="B34" s="300" t="s">
        <v>35</v>
      </c>
      <c r="C34" s="301"/>
    </row>
    <row r="35" spans="2:3" x14ac:dyDescent="0.2">
      <c r="B35" s="41" t="s">
        <v>36</v>
      </c>
      <c r="C35" s="42" t="s">
        <v>37</v>
      </c>
    </row>
    <row r="36" spans="2:3" x14ac:dyDescent="0.2">
      <c r="B36" s="41" t="s">
        <v>31</v>
      </c>
      <c r="C36" s="42" t="s">
        <v>38</v>
      </c>
    </row>
    <row r="37" spans="2:3" x14ac:dyDescent="0.2">
      <c r="B37" s="41" t="s">
        <v>39</v>
      </c>
      <c r="C37" s="42" t="s">
        <v>40</v>
      </c>
    </row>
    <row r="38" spans="2:3" x14ac:dyDescent="0.2">
      <c r="B38" s="43" t="s">
        <v>33</v>
      </c>
      <c r="C38" s="94" t="s">
        <v>41</v>
      </c>
    </row>
  </sheetData>
  <mergeCells count="6">
    <mergeCell ref="B34:C34"/>
    <mergeCell ref="B1:E1"/>
    <mergeCell ref="B3:E3"/>
    <mergeCell ref="G8:I8"/>
    <mergeCell ref="G9:I9"/>
    <mergeCell ref="A32:B32"/>
  </mergeCells>
  <conditionalFormatting sqref="E5 C5 B1:E1 B3:E3 C12 C14:C31">
    <cfRule type="expression" dxfId="190" priority="10" stopIfTrue="1">
      <formula>ISBLANK(B1)</formula>
    </cfRule>
  </conditionalFormatting>
  <conditionalFormatting sqref="K12:M12 K14:M31">
    <cfRule type="expression" dxfId="189" priority="11" stopIfTrue="1">
      <formula>AND(NOT(ISBLANK($C12)),ISBLANK(K12))</formula>
    </cfRule>
  </conditionalFormatting>
  <conditionalFormatting sqref="B12 B14:B31">
    <cfRule type="expression" dxfId="188" priority="12" stopIfTrue="1">
      <formula>AND(NOT(ISBLANK(C12)),ISBLANK(B12))</formula>
    </cfRule>
  </conditionalFormatting>
  <conditionalFormatting sqref="A12 A14:A31">
    <cfRule type="expression" dxfId="187" priority="13" stopIfTrue="1">
      <formula>AND(NOT(ISBLANK(C12)),ISBLANK(A12))</formula>
    </cfRule>
  </conditionalFormatting>
  <conditionalFormatting sqref="E14:E31">
    <cfRule type="expression" dxfId="186" priority="14" stopIfTrue="1">
      <formula>AND(NOT(ISBLANK(C14)),ISBLANK(E14),B14="S")</formula>
    </cfRule>
  </conditionalFormatting>
  <conditionalFormatting sqref="J12 J14:J31">
    <cfRule type="expression" priority="8" stopIfTrue="1">
      <formula>AND(SUM($O12:$S12)&gt;0,NOT(ISBLANK(J12)))</formula>
    </cfRule>
    <cfRule type="expression" dxfId="185" priority="9" stopIfTrue="1">
      <formula>SUM($O12:$S12)&gt;0</formula>
    </cfRule>
  </conditionalFormatting>
  <conditionalFormatting sqref="E12">
    <cfRule type="expression" dxfId="184" priority="15" stopIfTrue="1">
      <formula>AND(NOT(ISBLANK(#REF!)),ISBLANK(E12),#REF!="S")</formula>
    </cfRule>
  </conditionalFormatting>
  <conditionalFormatting sqref="C13">
    <cfRule type="expression" dxfId="183" priority="3" stopIfTrue="1">
      <formula>ISBLANK(C13)</formula>
    </cfRule>
  </conditionalFormatting>
  <conditionalFormatting sqref="K13:M13">
    <cfRule type="expression" dxfId="182" priority="4" stopIfTrue="1">
      <formula>AND(NOT(ISBLANK($C13)),ISBLANK(K13))</formula>
    </cfRule>
  </conditionalFormatting>
  <conditionalFormatting sqref="B13">
    <cfRule type="expression" dxfId="181" priority="5" stopIfTrue="1">
      <formula>AND(NOT(ISBLANK(C13)),ISBLANK(B13))</formula>
    </cfRule>
  </conditionalFormatting>
  <conditionalFormatting sqref="A13">
    <cfRule type="expression" dxfId="180" priority="6" stopIfTrue="1">
      <formula>AND(NOT(ISBLANK(C13)),ISBLANK(A13))</formula>
    </cfRule>
  </conditionalFormatting>
  <conditionalFormatting sqref="J13">
    <cfRule type="expression" priority="1" stopIfTrue="1">
      <formula>AND(SUM($O13:$S13)&gt;0,NOT(ISBLANK(J13)))</formula>
    </cfRule>
    <cfRule type="expression" dxfId="179" priority="2" stopIfTrue="1">
      <formula>SUM($O13:$S13)&gt;0</formula>
    </cfRule>
  </conditionalFormatting>
  <conditionalFormatting sqref="E13">
    <cfRule type="expression" dxfId="178" priority="7" stopIfTrue="1">
      <formula>AND(NOT(ISBLANK(#REF!)),ISBLANK(E13),#REF!="S")</formula>
    </cfRule>
  </conditionalFormatting>
  <dataValidations count="4">
    <dataValidation type="list" allowBlank="1" showInputMessage="1" showErrorMessage="1" sqref="B12:B31">
      <formula1>$B$35:$B$38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1048555"/>
  <sheetViews>
    <sheetView workbookViewId="0">
      <selection activeCell="B4" sqref="B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9.140625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302" t="s">
        <v>42</v>
      </c>
      <c r="C1" s="303"/>
      <c r="D1" s="303"/>
      <c r="E1" s="30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302" t="s">
        <v>300</v>
      </c>
      <c r="C3" s="303"/>
      <c r="D3" s="303"/>
      <c r="E3" s="30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44479</v>
      </c>
      <c r="D5" s="12" t="s">
        <v>5</v>
      </c>
      <c r="E5" s="48">
        <v>44511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37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300" t="s">
        <v>11</v>
      </c>
      <c r="H8" s="305"/>
      <c r="I8" s="305"/>
      <c r="J8" s="301"/>
      <c r="K8" s="137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306"/>
      <c r="H9" s="307"/>
      <c r="I9" s="307"/>
      <c r="J9" s="308"/>
      <c r="K9" s="49" t="s">
        <v>20</v>
      </c>
      <c r="L9" s="21" t="s">
        <v>21</v>
      </c>
      <c r="M9" s="51"/>
      <c r="N9" s="53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88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0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138" t="s">
        <v>213</v>
      </c>
      <c r="B12" s="74" t="s">
        <v>39</v>
      </c>
      <c r="C12" s="31">
        <v>324.35000000000002</v>
      </c>
      <c r="D12" s="31">
        <f>53.14+0.91</f>
        <v>54.05</v>
      </c>
      <c r="E12" s="31"/>
      <c r="F12" s="81">
        <f>265.72+4.58</f>
        <v>270.3</v>
      </c>
      <c r="G12" s="54">
        <v>110</v>
      </c>
      <c r="H12" s="54">
        <v>4001</v>
      </c>
      <c r="I12" s="89"/>
      <c r="J12" s="82" t="s">
        <v>39</v>
      </c>
      <c r="K12" s="82" t="s">
        <v>95</v>
      </c>
      <c r="L12" s="84" t="s">
        <v>214</v>
      </c>
      <c r="M12" s="84" t="s">
        <v>215</v>
      </c>
      <c r="N12" s="139" t="s">
        <v>125</v>
      </c>
    </row>
    <row r="13" spans="1:26" ht="15.75" x14ac:dyDescent="0.25">
      <c r="A13" s="138" t="s">
        <v>213</v>
      </c>
      <c r="B13" s="74" t="s">
        <v>31</v>
      </c>
      <c r="C13" s="31">
        <f>535.35-C12</f>
        <v>211</v>
      </c>
      <c r="D13" s="31"/>
      <c r="E13" s="31"/>
      <c r="F13" s="81">
        <v>211</v>
      </c>
      <c r="G13" s="54">
        <v>110</v>
      </c>
      <c r="H13" s="54">
        <v>4001</v>
      </c>
      <c r="I13" s="89"/>
      <c r="J13" s="82" t="s">
        <v>39</v>
      </c>
      <c r="K13" s="82" t="s">
        <v>95</v>
      </c>
      <c r="L13" s="84" t="s">
        <v>214</v>
      </c>
      <c r="M13" s="84" t="s">
        <v>215</v>
      </c>
      <c r="N13" s="139" t="s">
        <v>125</v>
      </c>
    </row>
    <row r="14" spans="1:26" ht="33" customHeight="1" x14ac:dyDescent="0.25">
      <c r="A14" s="138" t="s">
        <v>216</v>
      </c>
      <c r="B14" s="74" t="s">
        <v>31</v>
      </c>
      <c r="C14" s="31">
        <v>230</v>
      </c>
      <c r="D14" s="31">
        <v>0</v>
      </c>
      <c r="E14" s="31"/>
      <c r="F14" s="81">
        <f>C14-D14</f>
        <v>230</v>
      </c>
      <c r="G14" s="54">
        <v>110</v>
      </c>
      <c r="H14" s="54">
        <v>4001</v>
      </c>
      <c r="I14" s="89"/>
      <c r="J14" s="82" t="s">
        <v>39</v>
      </c>
      <c r="K14" s="82" t="s">
        <v>95</v>
      </c>
      <c r="L14" s="84" t="s">
        <v>217</v>
      </c>
      <c r="M14" s="84" t="s">
        <v>218</v>
      </c>
      <c r="N14" s="139" t="s">
        <v>125</v>
      </c>
      <c r="O14" s="99"/>
      <c r="P14" s="5" t="b">
        <f t="shared" ref="P14:P16" si="0">OR(G14&lt;100,LEN(G14)=2)</f>
        <v>0</v>
      </c>
      <c r="Q14" s="5" t="b">
        <f t="shared" ref="Q14:Q16" si="1">OR(H14&lt;1000,LEN(H14)=3)</f>
        <v>0</v>
      </c>
      <c r="R14" s="5" t="b">
        <f t="shared" ref="R14:R16" si="2">IF(I14&lt;1000,TRUE)</f>
        <v>1</v>
      </c>
      <c r="S14" s="5" t="e">
        <f>OR(#REF!&lt;100000,LEN(#REF!)=5)</f>
        <v>#REF!</v>
      </c>
      <c r="T14" s="140"/>
    </row>
    <row r="15" spans="1:26" ht="20.100000000000001" customHeight="1" x14ac:dyDescent="0.25">
      <c r="A15" s="138" t="s">
        <v>219</v>
      </c>
      <c r="B15" s="74" t="s">
        <v>39</v>
      </c>
      <c r="C15" s="31">
        <v>96.65</v>
      </c>
      <c r="D15" s="31">
        <v>16.12</v>
      </c>
      <c r="E15" s="31"/>
      <c r="F15" s="81">
        <f t="shared" ref="F15:F27" si="3">C15-D15</f>
        <v>80.53</v>
      </c>
      <c r="G15" s="54">
        <v>114</v>
      </c>
      <c r="H15" s="54">
        <v>4009</v>
      </c>
      <c r="I15" s="54"/>
      <c r="J15" s="82" t="s">
        <v>39</v>
      </c>
      <c r="K15" s="82" t="s">
        <v>95</v>
      </c>
      <c r="L15" s="84" t="s">
        <v>220</v>
      </c>
      <c r="M15" s="84" t="s">
        <v>32</v>
      </c>
      <c r="N15" s="139" t="s">
        <v>125</v>
      </c>
      <c r="O15" s="99"/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20.100000000000001" customHeight="1" x14ac:dyDescent="0.25">
      <c r="A16" s="138" t="s">
        <v>221</v>
      </c>
      <c r="B16" s="74" t="s">
        <v>39</v>
      </c>
      <c r="C16" s="31">
        <v>8.9700000000000006</v>
      </c>
      <c r="D16" s="32">
        <v>1.5</v>
      </c>
      <c r="E16" s="31"/>
      <c r="F16" s="81">
        <f t="shared" si="3"/>
        <v>7.4700000000000006</v>
      </c>
      <c r="G16" s="54">
        <v>110</v>
      </c>
      <c r="H16" s="54">
        <v>4001</v>
      </c>
      <c r="I16" s="54"/>
      <c r="J16" s="82" t="s">
        <v>39</v>
      </c>
      <c r="K16" s="82" t="s">
        <v>95</v>
      </c>
      <c r="L16" s="84" t="s">
        <v>222</v>
      </c>
      <c r="M16" s="84" t="s">
        <v>32</v>
      </c>
      <c r="N16" s="139" t="s">
        <v>125</v>
      </c>
      <c r="O16" s="99"/>
      <c r="P16" s="5" t="b">
        <f t="shared" si="0"/>
        <v>0</v>
      </c>
      <c r="Q16" s="5" t="b">
        <f t="shared" si="1"/>
        <v>0</v>
      </c>
      <c r="R16" s="5" t="b">
        <f t="shared" si="2"/>
        <v>1</v>
      </c>
      <c r="S16" s="5" t="e">
        <f>OR(#REF!&lt;100000,LEN(#REF!)=5)</f>
        <v>#REF!</v>
      </c>
    </row>
    <row r="17" spans="1:15" ht="20.100000000000001" customHeight="1" x14ac:dyDescent="0.25">
      <c r="A17" s="138" t="s">
        <v>221</v>
      </c>
      <c r="B17" s="74" t="s">
        <v>39</v>
      </c>
      <c r="C17" s="31">
        <v>598.85</v>
      </c>
      <c r="D17" s="31">
        <v>99.81</v>
      </c>
      <c r="E17" s="31"/>
      <c r="F17" s="81">
        <f t="shared" si="3"/>
        <v>499.04</v>
      </c>
      <c r="G17" s="54">
        <v>114</v>
      </c>
      <c r="H17" s="54">
        <v>4009</v>
      </c>
      <c r="I17" s="54"/>
      <c r="J17" s="82" t="s">
        <v>39</v>
      </c>
      <c r="K17" s="82" t="s">
        <v>95</v>
      </c>
      <c r="L17" s="84" t="s">
        <v>223</v>
      </c>
      <c r="M17" s="84" t="s">
        <v>224</v>
      </c>
      <c r="N17" s="139" t="s">
        <v>125</v>
      </c>
      <c r="O17" s="99"/>
    </row>
    <row r="18" spans="1:15" ht="20.100000000000001" customHeight="1" x14ac:dyDescent="0.25">
      <c r="A18" s="138" t="s">
        <v>225</v>
      </c>
      <c r="B18" s="74" t="s">
        <v>39</v>
      </c>
      <c r="C18" s="31">
        <v>20.95</v>
      </c>
      <c r="D18" s="31">
        <v>3.49</v>
      </c>
      <c r="E18" s="31"/>
      <c r="F18" s="81">
        <f t="shared" si="3"/>
        <v>17.46</v>
      </c>
      <c r="G18" s="54">
        <v>110</v>
      </c>
      <c r="H18" s="54">
        <v>2001</v>
      </c>
      <c r="I18" s="54"/>
      <c r="J18" s="82" t="s">
        <v>39</v>
      </c>
      <c r="K18" s="82" t="s">
        <v>95</v>
      </c>
      <c r="L18" s="84" t="s">
        <v>226</v>
      </c>
      <c r="M18" s="84" t="s">
        <v>227</v>
      </c>
      <c r="N18" s="139" t="s">
        <v>125</v>
      </c>
      <c r="O18" s="99"/>
    </row>
    <row r="19" spans="1:15" ht="20.100000000000001" customHeight="1" x14ac:dyDescent="0.25">
      <c r="A19" s="138" t="s">
        <v>228</v>
      </c>
      <c r="B19" s="74" t="s">
        <v>39</v>
      </c>
      <c r="C19" s="31">
        <v>7.51</v>
      </c>
      <c r="D19" s="31">
        <v>1.25</v>
      </c>
      <c r="E19" s="31"/>
      <c r="F19" s="81">
        <f t="shared" si="3"/>
        <v>6.26</v>
      </c>
      <c r="G19" s="54">
        <v>110</v>
      </c>
      <c r="H19" s="54">
        <v>4001</v>
      </c>
      <c r="I19" s="54"/>
      <c r="J19" s="82" t="s">
        <v>39</v>
      </c>
      <c r="K19" s="82" t="s">
        <v>95</v>
      </c>
      <c r="L19" s="84" t="s">
        <v>229</v>
      </c>
      <c r="M19" s="84" t="s">
        <v>32</v>
      </c>
      <c r="N19" s="139" t="s">
        <v>125</v>
      </c>
      <c r="O19" s="99"/>
    </row>
    <row r="20" spans="1:15" ht="20.100000000000001" customHeight="1" x14ac:dyDescent="0.25">
      <c r="A20" s="138" t="s">
        <v>228</v>
      </c>
      <c r="B20" s="74" t="s">
        <v>31</v>
      </c>
      <c r="C20" s="31">
        <v>20</v>
      </c>
      <c r="D20" s="31">
        <v>0</v>
      </c>
      <c r="E20" s="31"/>
      <c r="F20" s="81">
        <f t="shared" si="3"/>
        <v>20</v>
      </c>
      <c r="G20" s="54">
        <v>110</v>
      </c>
      <c r="H20" s="54">
        <v>4001</v>
      </c>
      <c r="I20" s="54"/>
      <c r="J20" s="82" t="s">
        <v>39</v>
      </c>
      <c r="K20" s="82" t="s">
        <v>95</v>
      </c>
      <c r="L20" s="84" t="s">
        <v>230</v>
      </c>
      <c r="M20" s="84" t="s">
        <v>231</v>
      </c>
      <c r="N20" s="139" t="s">
        <v>125</v>
      </c>
      <c r="O20" s="99"/>
    </row>
    <row r="21" spans="1:15" ht="20.100000000000001" customHeight="1" x14ac:dyDescent="0.25">
      <c r="A21" s="138" t="s">
        <v>232</v>
      </c>
      <c r="B21" s="74" t="s">
        <v>39</v>
      </c>
      <c r="C21" s="31">
        <v>31.97</v>
      </c>
      <c r="D21" s="31">
        <v>5.34</v>
      </c>
      <c r="E21" s="31"/>
      <c r="F21" s="81">
        <f t="shared" si="3"/>
        <v>26.63</v>
      </c>
      <c r="G21" s="54">
        <v>110</v>
      </c>
      <c r="H21" s="54">
        <v>4001</v>
      </c>
      <c r="I21" s="54"/>
      <c r="J21" s="82" t="s">
        <v>39</v>
      </c>
      <c r="K21" s="82" t="s">
        <v>95</v>
      </c>
      <c r="L21" s="84" t="s">
        <v>229</v>
      </c>
      <c r="M21" s="84" t="s">
        <v>32</v>
      </c>
      <c r="N21" s="139" t="s">
        <v>125</v>
      </c>
      <c r="O21" s="99"/>
    </row>
    <row r="22" spans="1:15" ht="20.100000000000001" customHeight="1" x14ac:dyDescent="0.25">
      <c r="A22" s="138" t="s">
        <v>233</v>
      </c>
      <c r="B22" s="74" t="s">
        <v>39</v>
      </c>
      <c r="C22" s="31">
        <v>71.739999999999995</v>
      </c>
      <c r="D22" s="31">
        <v>11.96</v>
      </c>
      <c r="E22" s="31"/>
      <c r="F22" s="81">
        <f t="shared" si="3"/>
        <v>59.779999999999994</v>
      </c>
      <c r="G22" s="54">
        <v>110</v>
      </c>
      <c r="H22" s="54">
        <v>2001</v>
      </c>
      <c r="I22" s="54"/>
      <c r="J22" s="82" t="s">
        <v>39</v>
      </c>
      <c r="K22" s="82" t="s">
        <v>95</v>
      </c>
      <c r="L22" s="84" t="s">
        <v>234</v>
      </c>
      <c r="M22" s="84" t="s">
        <v>235</v>
      </c>
      <c r="N22" s="139" t="s">
        <v>125</v>
      </c>
      <c r="O22" s="99"/>
    </row>
    <row r="23" spans="1:15" ht="20.100000000000001" customHeight="1" x14ac:dyDescent="0.25">
      <c r="A23" s="138" t="s">
        <v>236</v>
      </c>
      <c r="B23" s="74" t="s">
        <v>39</v>
      </c>
      <c r="C23" s="31">
        <v>21.99</v>
      </c>
      <c r="D23" s="31">
        <v>3.67</v>
      </c>
      <c r="E23" s="31"/>
      <c r="F23" s="81">
        <f t="shared" si="3"/>
        <v>18.32</v>
      </c>
      <c r="G23" s="54">
        <v>110</v>
      </c>
      <c r="H23" s="54">
        <v>4001</v>
      </c>
      <c r="I23" s="54"/>
      <c r="J23" s="82" t="s">
        <v>39</v>
      </c>
      <c r="K23" s="82" t="s">
        <v>95</v>
      </c>
      <c r="L23" s="84" t="s">
        <v>237</v>
      </c>
      <c r="M23" s="84" t="s">
        <v>32</v>
      </c>
      <c r="N23" s="139" t="s">
        <v>125</v>
      </c>
      <c r="O23" s="99"/>
    </row>
    <row r="24" spans="1:15" ht="20.100000000000001" customHeight="1" x14ac:dyDescent="0.25">
      <c r="A24" s="138" t="s">
        <v>238</v>
      </c>
      <c r="B24" s="74" t="s">
        <v>39</v>
      </c>
      <c r="C24" s="31">
        <v>3.6</v>
      </c>
      <c r="D24" s="31">
        <v>0.6</v>
      </c>
      <c r="E24" s="31"/>
      <c r="F24" s="81">
        <f t="shared" si="3"/>
        <v>3</v>
      </c>
      <c r="G24" s="54">
        <v>110</v>
      </c>
      <c r="H24" s="54">
        <v>2001</v>
      </c>
      <c r="I24" s="54"/>
      <c r="J24" s="82" t="s">
        <v>39</v>
      </c>
      <c r="K24" s="82" t="s">
        <v>95</v>
      </c>
      <c r="L24" s="84" t="s">
        <v>239</v>
      </c>
      <c r="M24" s="84" t="s">
        <v>98</v>
      </c>
      <c r="N24" s="139" t="s">
        <v>125</v>
      </c>
      <c r="O24" s="99"/>
    </row>
    <row r="25" spans="1:15" ht="20.100000000000001" customHeight="1" x14ac:dyDescent="0.25">
      <c r="A25" s="138" t="s">
        <v>238</v>
      </c>
      <c r="B25" s="74" t="s">
        <v>39</v>
      </c>
      <c r="C25" s="31">
        <v>16.75</v>
      </c>
      <c r="D25" s="31">
        <v>2.79</v>
      </c>
      <c r="E25" s="31"/>
      <c r="F25" s="81">
        <f t="shared" si="3"/>
        <v>13.96</v>
      </c>
      <c r="G25" s="54">
        <v>110</v>
      </c>
      <c r="H25" s="54">
        <v>2001</v>
      </c>
      <c r="I25" s="54"/>
      <c r="J25" s="82" t="s">
        <v>39</v>
      </c>
      <c r="K25" s="82" t="s">
        <v>95</v>
      </c>
      <c r="L25" s="84" t="s">
        <v>240</v>
      </c>
      <c r="M25" s="84" t="s">
        <v>98</v>
      </c>
      <c r="N25" s="139" t="s">
        <v>125</v>
      </c>
      <c r="O25" s="99"/>
    </row>
    <row r="26" spans="1:15" ht="20.100000000000001" customHeight="1" x14ac:dyDescent="0.25">
      <c r="A26" s="138">
        <v>44502</v>
      </c>
      <c r="B26" s="74" t="s">
        <v>39</v>
      </c>
      <c r="C26" s="31">
        <v>6.99</v>
      </c>
      <c r="D26" s="32">
        <v>1.1599999999999999</v>
      </c>
      <c r="E26" s="31"/>
      <c r="F26" s="81">
        <f t="shared" si="3"/>
        <v>5.83</v>
      </c>
      <c r="G26" s="54">
        <v>110</v>
      </c>
      <c r="H26" s="54">
        <v>4001</v>
      </c>
      <c r="I26" s="54"/>
      <c r="J26" s="82" t="s">
        <v>39</v>
      </c>
      <c r="K26" s="82" t="s">
        <v>95</v>
      </c>
      <c r="L26" s="84" t="s">
        <v>241</v>
      </c>
      <c r="M26" s="84" t="s">
        <v>126</v>
      </c>
      <c r="N26" s="139" t="s">
        <v>125</v>
      </c>
      <c r="O26" s="99"/>
    </row>
    <row r="27" spans="1:15" ht="20.100000000000001" customHeight="1" x14ac:dyDescent="0.25">
      <c r="A27" s="138">
        <v>44504</v>
      </c>
      <c r="B27" s="74" t="s">
        <v>39</v>
      </c>
      <c r="C27" s="31">
        <v>4.8899999999999997</v>
      </c>
      <c r="D27" s="32">
        <v>0.82</v>
      </c>
      <c r="E27" s="31"/>
      <c r="F27" s="81">
        <f t="shared" si="3"/>
        <v>4.0699999999999994</v>
      </c>
      <c r="G27" s="54">
        <v>114</v>
      </c>
      <c r="H27" s="54">
        <v>4009</v>
      </c>
      <c r="I27" s="141"/>
      <c r="J27" s="82" t="s">
        <v>39</v>
      </c>
      <c r="K27" s="82" t="s">
        <v>95</v>
      </c>
      <c r="L27" s="84" t="s">
        <v>242</v>
      </c>
      <c r="M27" s="84" t="s">
        <v>32</v>
      </c>
      <c r="N27" s="139" t="s">
        <v>125</v>
      </c>
      <c r="O27" s="99"/>
    </row>
    <row r="28" spans="1:15" ht="20.100000000000001" customHeight="1" x14ac:dyDescent="0.25">
      <c r="A28" s="138"/>
      <c r="B28" s="74"/>
      <c r="C28" s="31"/>
      <c r="D28" s="32"/>
      <c r="E28" s="31"/>
      <c r="F28" s="81"/>
      <c r="G28" s="54"/>
      <c r="H28" s="54"/>
      <c r="I28" s="141"/>
      <c r="J28" s="82" t="s">
        <v>39</v>
      </c>
      <c r="K28" s="82"/>
      <c r="L28" s="84"/>
      <c r="M28" s="84"/>
      <c r="N28" s="139"/>
      <c r="O28" s="99"/>
    </row>
    <row r="29" spans="1:15" ht="20.100000000000001" customHeight="1" x14ac:dyDescent="0.25">
      <c r="A29" s="56"/>
      <c r="B29" s="74"/>
      <c r="C29" s="31"/>
      <c r="D29" s="32"/>
      <c r="E29" s="31"/>
      <c r="F29" s="81"/>
      <c r="G29" s="54"/>
      <c r="H29" s="54"/>
      <c r="I29" s="54"/>
      <c r="J29" s="82" t="s">
        <v>39</v>
      </c>
      <c r="K29" s="82"/>
      <c r="M29" s="84"/>
      <c r="N29" s="84"/>
    </row>
    <row r="30" spans="1:15" ht="20.100000000000001" customHeight="1" x14ac:dyDescent="0.25">
      <c r="A30" s="56"/>
      <c r="B30" s="74"/>
      <c r="C30" s="31"/>
      <c r="D30" s="32"/>
      <c r="E30" s="31"/>
      <c r="F30" s="81"/>
      <c r="G30" s="54"/>
      <c r="H30" s="54"/>
      <c r="I30" s="54"/>
      <c r="J30" s="82" t="s">
        <v>39</v>
      </c>
      <c r="K30" s="82"/>
      <c r="L30" s="84"/>
      <c r="M30" s="84"/>
      <c r="N30" s="84"/>
    </row>
    <row r="31" spans="1:15" ht="20.100000000000001" customHeight="1" x14ac:dyDescent="0.25">
      <c r="A31" s="56"/>
      <c r="B31" s="74"/>
      <c r="C31" s="31"/>
      <c r="D31" s="32"/>
      <c r="E31" s="31"/>
      <c r="F31" s="81"/>
      <c r="G31" s="54"/>
      <c r="H31" s="54"/>
      <c r="I31" s="54"/>
      <c r="J31" s="82" t="s">
        <v>39</v>
      </c>
      <c r="K31" s="82"/>
      <c r="L31" s="84"/>
      <c r="M31" s="84"/>
      <c r="N31" s="84"/>
    </row>
    <row r="32" spans="1:15" ht="20.100000000000001" customHeight="1" x14ac:dyDescent="0.25">
      <c r="A32" s="56"/>
      <c r="B32" s="74"/>
      <c r="C32" s="31"/>
      <c r="D32" s="32"/>
      <c r="E32" s="31"/>
      <c r="F32" s="81"/>
      <c r="G32" s="54"/>
      <c r="H32" s="54"/>
      <c r="I32" s="54"/>
      <c r="J32" s="82" t="s">
        <v>39</v>
      </c>
      <c r="K32" s="82"/>
      <c r="L32" s="84"/>
      <c r="M32" s="84"/>
      <c r="N32" s="84"/>
    </row>
    <row r="33" spans="1:14" ht="20.100000000000001" customHeight="1" x14ac:dyDescent="0.25">
      <c r="A33" s="56"/>
      <c r="B33" s="74"/>
      <c r="C33" s="31"/>
      <c r="D33" s="32"/>
      <c r="E33" s="31"/>
      <c r="F33" s="81"/>
      <c r="G33" s="54"/>
      <c r="H33" s="54"/>
      <c r="I33" s="54"/>
      <c r="J33" s="82" t="s">
        <v>39</v>
      </c>
      <c r="K33" s="82"/>
      <c r="L33" s="84"/>
      <c r="M33" s="84"/>
      <c r="N33" s="84"/>
    </row>
    <row r="34" spans="1:14" ht="20.100000000000001" customHeight="1" x14ac:dyDescent="0.25">
      <c r="A34" s="56"/>
      <c r="B34" s="74"/>
      <c r="C34" s="31"/>
      <c r="D34" s="32"/>
      <c r="E34" s="31"/>
      <c r="F34" s="81"/>
      <c r="G34" s="54"/>
      <c r="H34" s="54"/>
      <c r="I34" s="54"/>
      <c r="J34" s="82" t="s">
        <v>39</v>
      </c>
      <c r="K34" s="82"/>
      <c r="L34" s="84"/>
      <c r="M34" s="84"/>
      <c r="N34" s="84"/>
    </row>
    <row r="35" spans="1:14" ht="20.100000000000001" customHeight="1" x14ac:dyDescent="0.25">
      <c r="A35" s="56"/>
      <c r="B35" s="30"/>
      <c r="C35" s="31"/>
      <c r="D35" s="32"/>
      <c r="E35" s="31"/>
      <c r="F35" s="81"/>
      <c r="G35" s="54"/>
      <c r="H35" s="54"/>
      <c r="I35" s="54"/>
      <c r="J35" s="82" t="s">
        <v>39</v>
      </c>
      <c r="K35" s="82"/>
      <c r="L35" s="84"/>
      <c r="M35" s="84"/>
      <c r="N35" s="84"/>
    </row>
    <row r="36" spans="1:14" ht="20.100000000000001" customHeight="1" thickBot="1" x14ac:dyDescent="0.25">
      <c r="A36" s="309" t="s">
        <v>34</v>
      </c>
      <c r="B36" s="310"/>
      <c r="C36" s="39">
        <f>SUM(C14:C35)</f>
        <v>1140.8600000000001</v>
      </c>
      <c r="D36" s="39">
        <f>SUM(D14:D35)</f>
        <v>148.50999999999996</v>
      </c>
      <c r="E36" s="39"/>
      <c r="F36" s="39">
        <f>SUM(F14:F35)</f>
        <v>992.35000000000014</v>
      </c>
      <c r="G36" s="55"/>
      <c r="H36" s="55"/>
      <c r="I36" s="55"/>
      <c r="J36" s="40"/>
      <c r="K36" s="40"/>
      <c r="L36" s="46"/>
      <c r="M36" s="52"/>
      <c r="N36" s="47"/>
    </row>
    <row r="38" spans="1:14" x14ac:dyDescent="0.2">
      <c r="B38" s="300" t="s">
        <v>35</v>
      </c>
      <c r="C38" s="301"/>
    </row>
    <row r="39" spans="1:14" x14ac:dyDescent="0.2">
      <c r="B39" s="41" t="s">
        <v>36</v>
      </c>
      <c r="C39" s="42" t="s">
        <v>37</v>
      </c>
    </row>
    <row r="40" spans="1:14" x14ac:dyDescent="0.2">
      <c r="B40" s="41" t="s">
        <v>31</v>
      </c>
      <c r="C40" s="42" t="s">
        <v>38</v>
      </c>
    </row>
    <row r="41" spans="1:14" x14ac:dyDescent="0.2">
      <c r="B41" s="41" t="s">
        <v>39</v>
      </c>
      <c r="C41" s="42" t="s">
        <v>40</v>
      </c>
    </row>
    <row r="42" spans="1:14" x14ac:dyDescent="0.2">
      <c r="B42" s="43" t="s">
        <v>33</v>
      </c>
      <c r="C42" s="94" t="s">
        <v>41</v>
      </c>
    </row>
    <row r="46" spans="1:14" x14ac:dyDescent="0.2">
      <c r="F46" s="86"/>
    </row>
    <row r="1048555" spans="8:8" x14ac:dyDescent="0.2">
      <c r="H1048555" s="54"/>
    </row>
  </sheetData>
  <mergeCells count="6">
    <mergeCell ref="B38:C38"/>
    <mergeCell ref="B1:E1"/>
    <mergeCell ref="B3:E3"/>
    <mergeCell ref="G8:J8"/>
    <mergeCell ref="G9:J9"/>
    <mergeCell ref="A36:B36"/>
  </mergeCells>
  <conditionalFormatting sqref="J17:J19 J15 J28:K35 J23:J27 K15:K27 J14:K14">
    <cfRule type="expression" priority="43" stopIfTrue="1">
      <formula>AND(SUM($P14:$T14)&gt;0,NOT(ISBLANK(J14)))</formula>
    </cfRule>
    <cfRule type="expression" dxfId="177" priority="44" stopIfTrue="1">
      <formula>SUM($P14:$T14)&gt;0</formula>
    </cfRule>
  </conditionalFormatting>
  <conditionalFormatting sqref="C5 B1:E1 B3:E3 E5 C17:C19 C23:C35 C14:C15">
    <cfRule type="expression" dxfId="176" priority="45" stopIfTrue="1">
      <formula>ISBLANK(B1)</formula>
    </cfRule>
  </conditionalFormatting>
  <conditionalFormatting sqref="L30:L35 L17:M19 N16:N19 N23:N35 L23:M27 L14:N15">
    <cfRule type="expression" dxfId="175" priority="46" stopIfTrue="1">
      <formula>AND(NOT(ISBLANK($C14)),ISBLANK(L14))</formula>
    </cfRule>
  </conditionalFormatting>
  <conditionalFormatting sqref="B28:B35 B14:B19">
    <cfRule type="expression" dxfId="174" priority="47" stopIfTrue="1">
      <formula>AND(NOT(ISBLANK(C14)),ISBLANK(B14))</formula>
    </cfRule>
  </conditionalFormatting>
  <conditionalFormatting sqref="A24:A35 A17:A19 A14:A15">
    <cfRule type="expression" dxfId="173" priority="48" stopIfTrue="1">
      <formula>AND(NOT(ISBLANK(C14)),ISBLANK(A14))</formula>
    </cfRule>
  </conditionalFormatting>
  <conditionalFormatting sqref="E14 E35">
    <cfRule type="expression" dxfId="172" priority="49" stopIfTrue="1">
      <formula>AND(NOT(ISBLANK(C14)),ISBLANK(E14),B14="S")</formula>
    </cfRule>
  </conditionalFormatting>
  <conditionalFormatting sqref="M28:M34">
    <cfRule type="expression" dxfId="171" priority="50" stopIfTrue="1">
      <formula>AND(NOT(ISBLANK($C27)),ISBLANK(M28))</formula>
    </cfRule>
  </conditionalFormatting>
  <conditionalFormatting sqref="M35">
    <cfRule type="expression" dxfId="170" priority="51" stopIfTrue="1">
      <formula>AND(NOT(ISBLANK($C31)),ISBLANK(M35))</formula>
    </cfRule>
  </conditionalFormatting>
  <conditionalFormatting sqref="L28">
    <cfRule type="expression" dxfId="169" priority="52" stopIfTrue="1">
      <formula>AND(NOT(ISBLANK($C29)),ISBLANK(L28))</formula>
    </cfRule>
  </conditionalFormatting>
  <conditionalFormatting sqref="J16">
    <cfRule type="expression" priority="37" stopIfTrue="1">
      <formula>AND(SUM($P16:$T16)&gt;0,NOT(ISBLANK(J16)))</formula>
    </cfRule>
    <cfRule type="expression" dxfId="168" priority="38" stopIfTrue="1">
      <formula>SUM($P16:$T16)&gt;0</formula>
    </cfRule>
  </conditionalFormatting>
  <conditionalFormatting sqref="C16">
    <cfRule type="expression" dxfId="167" priority="39" stopIfTrue="1">
      <formula>ISBLANK(C16)</formula>
    </cfRule>
  </conditionalFormatting>
  <conditionalFormatting sqref="L16:M16">
    <cfRule type="expression" dxfId="166" priority="40" stopIfTrue="1">
      <formula>AND(NOT(ISBLANK($C16)),ISBLANK(L16))</formula>
    </cfRule>
  </conditionalFormatting>
  <conditionalFormatting sqref="A16 A23">
    <cfRule type="expression" dxfId="165" priority="41" stopIfTrue="1">
      <formula>AND(NOT(ISBLANK(C16)),ISBLANK(A16))</formula>
    </cfRule>
  </conditionalFormatting>
  <conditionalFormatting sqref="D17:D19 D23:D25">
    <cfRule type="expression" dxfId="164" priority="36" stopIfTrue="1">
      <formula>AND(NOT(ISBLANK(B17)),ISBLANK(D17),A17="S")</formula>
    </cfRule>
  </conditionalFormatting>
  <conditionalFormatting sqref="D14:D15">
    <cfRule type="expression" dxfId="163" priority="35" stopIfTrue="1">
      <formula>AND(NOT(ISBLANK(B14)),ISBLANK(D14),A14="S")</formula>
    </cfRule>
  </conditionalFormatting>
  <conditionalFormatting sqref="E15:E19 E23:E34">
    <cfRule type="expression" dxfId="162" priority="33" stopIfTrue="1">
      <formula>AND(NOT(ISBLANK(C15)),ISBLANK(E15),B15="S")</formula>
    </cfRule>
  </conditionalFormatting>
  <conditionalFormatting sqref="J20:J21">
    <cfRule type="expression" priority="27" stopIfTrue="1">
      <formula>AND(SUM($P20:$T20)&gt;0,NOT(ISBLANK(J20)))</formula>
    </cfRule>
    <cfRule type="expression" dxfId="161" priority="28" stopIfTrue="1">
      <formula>SUM($P20:$T20)&gt;0</formula>
    </cfRule>
  </conditionalFormatting>
  <conditionalFormatting sqref="C20:C21">
    <cfRule type="expression" dxfId="160" priority="29" stopIfTrue="1">
      <formula>ISBLANK(C20)</formula>
    </cfRule>
  </conditionalFormatting>
  <conditionalFormatting sqref="L20:N21">
    <cfRule type="expression" dxfId="159" priority="30" stopIfTrue="1">
      <formula>AND(NOT(ISBLANK($C20)),ISBLANK(L20))</formula>
    </cfRule>
  </conditionalFormatting>
  <conditionalFormatting sqref="B20:B27">
    <cfRule type="expression" dxfId="158" priority="31" stopIfTrue="1">
      <formula>AND(NOT(ISBLANK(C20)),ISBLANK(B20))</formula>
    </cfRule>
  </conditionalFormatting>
  <conditionalFormatting sqref="A20:A21">
    <cfRule type="expression" dxfId="157" priority="32" stopIfTrue="1">
      <formula>AND(NOT(ISBLANK(C20)),ISBLANK(A20))</formula>
    </cfRule>
  </conditionalFormatting>
  <conditionalFormatting sqref="D20:D21">
    <cfRule type="expression" dxfId="156" priority="26" stopIfTrue="1">
      <formula>AND(NOT(ISBLANK(B20)),ISBLANK(D20),A20="S")</formula>
    </cfRule>
  </conditionalFormatting>
  <conditionalFormatting sqref="E21">
    <cfRule type="expression" dxfId="155" priority="25" stopIfTrue="1">
      <formula>AND(NOT(ISBLANK(C21)),ISBLANK(E21),B21="S")</formula>
    </cfRule>
  </conditionalFormatting>
  <conditionalFormatting sqref="J22">
    <cfRule type="expression" priority="20" stopIfTrue="1">
      <formula>AND(SUM($P22:$T22)&gt;0,NOT(ISBLANK(J22)))</formula>
    </cfRule>
    <cfRule type="expression" dxfId="154" priority="21" stopIfTrue="1">
      <formula>SUM($P22:$T22)&gt;0</formula>
    </cfRule>
  </conditionalFormatting>
  <conditionalFormatting sqref="C22">
    <cfRule type="expression" dxfId="153" priority="22" stopIfTrue="1">
      <formula>ISBLANK(C22)</formula>
    </cfRule>
  </conditionalFormatting>
  <conditionalFormatting sqref="L22:N22">
    <cfRule type="expression" dxfId="152" priority="23" stopIfTrue="1">
      <formula>AND(NOT(ISBLANK($C22)),ISBLANK(L22))</formula>
    </cfRule>
  </conditionalFormatting>
  <conditionalFormatting sqref="A22">
    <cfRule type="expression" dxfId="151" priority="24" stopIfTrue="1">
      <formula>AND(NOT(ISBLANK(C22)),ISBLANK(A22))</formula>
    </cfRule>
  </conditionalFormatting>
  <conditionalFormatting sqref="D22">
    <cfRule type="expression" dxfId="150" priority="19" stopIfTrue="1">
      <formula>AND(NOT(ISBLANK(B22)),ISBLANK(D22),A22="S")</formula>
    </cfRule>
  </conditionalFormatting>
  <conditionalFormatting sqref="E22">
    <cfRule type="expression" dxfId="149" priority="18" stopIfTrue="1">
      <formula>AND(NOT(ISBLANK(C22)),ISBLANK(E22),B22="S")</formula>
    </cfRule>
  </conditionalFormatting>
  <conditionalFormatting sqref="E20">
    <cfRule type="expression" dxfId="148" priority="17" stopIfTrue="1">
      <formula>AND(NOT(ISBLANK(C20)),ISBLANK(E20),B20="S")</formula>
    </cfRule>
  </conditionalFormatting>
  <conditionalFormatting sqref="D13">
    <cfRule type="expression" dxfId="147" priority="1" stopIfTrue="1">
      <formula>AND(NOT(ISBLANK(B13)),ISBLANK(D13),A13="S")</formula>
    </cfRule>
  </conditionalFormatting>
  <conditionalFormatting sqref="J12:K12">
    <cfRule type="expression" priority="11" stopIfTrue="1">
      <formula>AND(SUM($P12:$T12)&gt;0,NOT(ISBLANK(J12)))</formula>
    </cfRule>
    <cfRule type="expression" dxfId="146" priority="12" stopIfTrue="1">
      <formula>SUM($P12:$T12)&gt;0</formula>
    </cfRule>
  </conditionalFormatting>
  <conditionalFormatting sqref="C12">
    <cfRule type="expression" dxfId="145" priority="13" stopIfTrue="1">
      <formula>ISBLANK(C12)</formula>
    </cfRule>
  </conditionalFormatting>
  <conditionalFormatting sqref="L12:N12">
    <cfRule type="expression" dxfId="144" priority="14" stopIfTrue="1">
      <formula>AND(NOT(ISBLANK($C12)),ISBLANK(L12))</formula>
    </cfRule>
  </conditionalFormatting>
  <conditionalFormatting sqref="B12">
    <cfRule type="expression" dxfId="143" priority="15" stopIfTrue="1">
      <formula>AND(NOT(ISBLANK(C12)),ISBLANK(B12))</formula>
    </cfRule>
  </conditionalFormatting>
  <conditionalFormatting sqref="A12">
    <cfRule type="expression" dxfId="142" priority="16" stopIfTrue="1">
      <formula>AND(NOT(ISBLANK(C12)),ISBLANK(A12))</formula>
    </cfRule>
  </conditionalFormatting>
  <conditionalFormatting sqref="E12">
    <cfRule type="expression" dxfId="141" priority="10" stopIfTrue="1">
      <formula>AND(NOT(ISBLANK(C12)),ISBLANK(E12),B12="S")</formula>
    </cfRule>
  </conditionalFormatting>
  <conditionalFormatting sqref="D12">
    <cfRule type="expression" dxfId="140" priority="9" stopIfTrue="1">
      <formula>AND(NOT(ISBLANK(B12)),ISBLANK(D12),A12="S")</formula>
    </cfRule>
  </conditionalFormatting>
  <conditionalFormatting sqref="J13:K13">
    <cfRule type="expression" priority="3" stopIfTrue="1">
      <formula>AND(SUM($P13:$T13)&gt;0,NOT(ISBLANK(J13)))</formula>
    </cfRule>
    <cfRule type="expression" dxfId="139" priority="4" stopIfTrue="1">
      <formula>SUM($P13:$T13)&gt;0</formula>
    </cfRule>
  </conditionalFormatting>
  <conditionalFormatting sqref="C13">
    <cfRule type="expression" dxfId="138" priority="5" stopIfTrue="1">
      <formula>ISBLANK(C13)</formula>
    </cfRule>
  </conditionalFormatting>
  <conditionalFormatting sqref="L13:N13">
    <cfRule type="expression" dxfId="137" priority="6" stopIfTrue="1">
      <formula>AND(NOT(ISBLANK($C13)),ISBLANK(L13))</formula>
    </cfRule>
  </conditionalFormatting>
  <conditionalFormatting sqref="B13">
    <cfRule type="expression" dxfId="136" priority="7" stopIfTrue="1">
      <formula>AND(NOT(ISBLANK(C13)),ISBLANK(B13))</formula>
    </cfRule>
  </conditionalFormatting>
  <conditionalFormatting sqref="A13">
    <cfRule type="expression" dxfId="135" priority="8" stopIfTrue="1">
      <formula>AND(NOT(ISBLANK(C13)),ISBLANK(A13))</formula>
    </cfRule>
  </conditionalFormatting>
  <conditionalFormatting sqref="E13">
    <cfRule type="expression" dxfId="134" priority="2" stopIfTrue="1">
      <formula>AND(NOT(ISBLANK(C13)),ISBLANK(E13),B13="S")</formula>
    </cfRule>
  </conditionalFormatting>
  <dataValidations disablePrompts="1" count="4"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13">
      <formula1>$B$38:$B$41</formula1>
    </dataValidation>
    <dataValidation type="list" allowBlank="1" showInputMessage="1" showErrorMessage="1" sqref="B14:B35">
      <formula1>$B$39:$B$42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Z24"/>
  <sheetViews>
    <sheetView workbookViewId="0">
      <selection activeCell="B4" sqref="B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0</v>
      </c>
      <c r="B1" s="302" t="s">
        <v>132</v>
      </c>
      <c r="C1" s="303"/>
      <c r="D1" s="303"/>
      <c r="E1" s="30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302" t="s">
        <v>123</v>
      </c>
      <c r="C3" s="303"/>
      <c r="D3" s="303"/>
      <c r="E3" s="30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48">
        <v>44479</v>
      </c>
      <c r="D5" s="12" t="s">
        <v>5</v>
      </c>
      <c r="E5" s="98">
        <v>44511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36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300" t="s">
        <v>11</v>
      </c>
      <c r="H8" s="312"/>
      <c r="I8" s="312"/>
      <c r="J8" s="311"/>
      <c r="K8" s="136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306"/>
      <c r="H9" s="307"/>
      <c r="I9" s="307"/>
      <c r="J9" s="308"/>
      <c r="K9" s="49" t="s">
        <v>20</v>
      </c>
      <c r="L9" s="21" t="s">
        <v>21</v>
      </c>
      <c r="M9" s="51"/>
      <c r="N9" s="53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88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186" t="s">
        <v>26</v>
      </c>
      <c r="H10" s="186" t="s">
        <v>27</v>
      </c>
      <c r="I10" s="186" t="s">
        <v>28</v>
      </c>
      <c r="J10" s="186"/>
      <c r="K10" s="50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186"/>
      <c r="H11" s="186"/>
      <c r="I11" s="186"/>
      <c r="J11" s="186"/>
      <c r="K11" s="186"/>
      <c r="L11" s="27"/>
      <c r="M11" s="43"/>
      <c r="N11" s="43"/>
    </row>
    <row r="12" spans="1:26" ht="15.75" x14ac:dyDescent="0.25">
      <c r="A12" s="73">
        <v>44491</v>
      </c>
      <c r="B12" s="74" t="s">
        <v>33</v>
      </c>
      <c r="C12" s="31">
        <v>178</v>
      </c>
      <c r="D12" s="32">
        <v>0</v>
      </c>
      <c r="E12" s="31">
        <v>0</v>
      </c>
      <c r="F12" s="81">
        <v>178</v>
      </c>
      <c r="G12" s="54" t="s">
        <v>148</v>
      </c>
      <c r="H12" s="54">
        <v>9821</v>
      </c>
      <c r="I12" s="54"/>
      <c r="J12" s="82"/>
      <c r="K12" s="82" t="s">
        <v>149</v>
      </c>
      <c r="L12" s="171" t="s">
        <v>150</v>
      </c>
      <c r="M12" s="84" t="s">
        <v>151</v>
      </c>
      <c r="N12" s="84" t="s">
        <v>152</v>
      </c>
      <c r="P12" s="5" t="b">
        <f t="shared" ref="P12:P13" si="0">OR(G12&lt;100,LEN(G12)=2)</f>
        <v>0</v>
      </c>
      <c r="Q12" s="5" t="b">
        <f t="shared" ref="Q12:Q13" si="1">OR(H12&lt;1000,LEN(H12)=3)</f>
        <v>0</v>
      </c>
      <c r="R12" s="5" t="b">
        <f t="shared" ref="R12:R13" si="2">IF(I12&lt;1000,TRUE)</f>
        <v>1</v>
      </c>
      <c r="S12" s="5" t="e">
        <f>OR(#REF!&lt;100000,LEN(#REF!)=5)</f>
        <v>#REF!</v>
      </c>
    </row>
    <row r="13" spans="1:26" ht="15.75" x14ac:dyDescent="0.25">
      <c r="A13" s="73"/>
      <c r="B13" s="30" t="s">
        <v>33</v>
      </c>
      <c r="C13" s="31"/>
      <c r="D13" s="32">
        <v>0</v>
      </c>
      <c r="E13" s="31">
        <v>0</v>
      </c>
      <c r="F13" s="81"/>
      <c r="G13" s="54"/>
      <c r="H13" s="54"/>
      <c r="I13" s="54" t="s">
        <v>106</v>
      </c>
      <c r="J13" s="82"/>
      <c r="K13" s="82"/>
      <c r="L13" s="83"/>
      <c r="M13" s="84"/>
      <c r="N13" s="84"/>
      <c r="P13" s="5" t="b">
        <f t="shared" si="0"/>
        <v>1</v>
      </c>
      <c r="Q13" s="5" t="b">
        <f t="shared" si="1"/>
        <v>1</v>
      </c>
      <c r="R13" s="5" t="b">
        <f t="shared" si="2"/>
        <v>0</v>
      </c>
      <c r="S13" s="5" t="e">
        <f>OR(#REF!&lt;100000,LEN(#REF!)=5)</f>
        <v>#REF!</v>
      </c>
    </row>
    <row r="14" spans="1:26" ht="13.5" thickBot="1" x14ac:dyDescent="0.25">
      <c r="A14" s="309" t="s">
        <v>34</v>
      </c>
      <c r="B14" s="310"/>
      <c r="C14" s="39">
        <f>SUM(C12:C13)</f>
        <v>178</v>
      </c>
      <c r="D14" s="39">
        <f>SUM(D12:D13)</f>
        <v>0</v>
      </c>
      <c r="E14" s="39"/>
      <c r="F14" s="39">
        <f>SUM(F12:F13)</f>
        <v>178</v>
      </c>
      <c r="G14" s="55"/>
      <c r="H14" s="55"/>
      <c r="I14" s="55"/>
      <c r="J14" s="40"/>
      <c r="K14" s="40"/>
      <c r="L14" s="46"/>
      <c r="M14" s="52"/>
      <c r="N14" s="47"/>
    </row>
    <row r="16" spans="1:26" x14ac:dyDescent="0.2">
      <c r="B16" s="300" t="s">
        <v>35</v>
      </c>
      <c r="C16" s="311"/>
    </row>
    <row r="17" spans="2:3" x14ac:dyDescent="0.2">
      <c r="B17" s="41" t="s">
        <v>36</v>
      </c>
      <c r="C17" s="42" t="s">
        <v>37</v>
      </c>
    </row>
    <row r="18" spans="2:3" x14ac:dyDescent="0.2">
      <c r="B18" s="41" t="s">
        <v>31</v>
      </c>
      <c r="C18" s="42" t="s">
        <v>38</v>
      </c>
    </row>
    <row r="19" spans="2:3" x14ac:dyDescent="0.2">
      <c r="B19" s="41" t="s">
        <v>39</v>
      </c>
      <c r="C19" s="42" t="s">
        <v>40</v>
      </c>
    </row>
    <row r="20" spans="2:3" x14ac:dyDescent="0.2">
      <c r="B20" s="41" t="s">
        <v>104</v>
      </c>
      <c r="C20" s="42" t="s">
        <v>105</v>
      </c>
    </row>
    <row r="21" spans="2:3" x14ac:dyDescent="0.2">
      <c r="B21" s="43" t="s">
        <v>33</v>
      </c>
      <c r="C21" s="94" t="s">
        <v>41</v>
      </c>
    </row>
    <row r="24" spans="2:3" x14ac:dyDescent="0.2">
      <c r="B24" s="324"/>
      <c r="C24" s="324"/>
    </row>
  </sheetData>
  <mergeCells count="7">
    <mergeCell ref="B16:C16"/>
    <mergeCell ref="B24:C24"/>
    <mergeCell ref="B1:E1"/>
    <mergeCell ref="B3:E3"/>
    <mergeCell ref="G8:J8"/>
    <mergeCell ref="G9:J9"/>
    <mergeCell ref="A14:B14"/>
  </mergeCells>
  <conditionalFormatting sqref="J12:K12 J13">
    <cfRule type="expression" priority="6" stopIfTrue="1">
      <formula>AND(SUM($P12:$T12)&gt;0,NOT(ISBLANK(J12)))</formula>
    </cfRule>
    <cfRule type="expression" dxfId="133" priority="7" stopIfTrue="1">
      <formula>SUM($P12:$T12)&gt;0</formula>
    </cfRule>
  </conditionalFormatting>
  <conditionalFormatting sqref="B1:E1 B3:E3 C12:C13">
    <cfRule type="expression" dxfId="132" priority="8" stopIfTrue="1">
      <formula>ISBLANK(B1)</formula>
    </cfRule>
  </conditionalFormatting>
  <conditionalFormatting sqref="L12:N12">
    <cfRule type="expression" dxfId="131" priority="9" stopIfTrue="1">
      <formula>AND(NOT(ISBLANK($C12)),ISBLANK(L12))</formula>
    </cfRule>
  </conditionalFormatting>
  <conditionalFormatting sqref="B12:B13">
    <cfRule type="expression" dxfId="130" priority="10" stopIfTrue="1">
      <formula>AND(NOT(ISBLANK(C12)),ISBLANK(B12))</formula>
    </cfRule>
  </conditionalFormatting>
  <conditionalFormatting sqref="A12:A13">
    <cfRule type="expression" dxfId="129" priority="11" stopIfTrue="1">
      <formula>AND(NOT(ISBLANK(C12)),ISBLANK(A12))</formula>
    </cfRule>
  </conditionalFormatting>
  <conditionalFormatting sqref="E12:E13">
    <cfRule type="expression" dxfId="128" priority="12" stopIfTrue="1">
      <formula>AND(NOT(ISBLANK(C12)),ISBLANK(E12),B12="S")</formula>
    </cfRule>
  </conditionalFormatting>
  <conditionalFormatting sqref="C5">
    <cfRule type="expression" dxfId="127" priority="5" stopIfTrue="1">
      <formula>ISBLANK(C5)</formula>
    </cfRule>
  </conditionalFormatting>
  <conditionalFormatting sqref="K13">
    <cfRule type="expression" priority="3" stopIfTrue="1">
      <formula>AND(SUM($P13:$T13)&gt;0,NOT(ISBLANK(K13)))</formula>
    </cfRule>
    <cfRule type="expression" dxfId="126" priority="4" stopIfTrue="1">
      <formula>SUM($P13:$T13)&gt;0</formula>
    </cfRule>
  </conditionalFormatting>
  <conditionalFormatting sqref="M13:N13">
    <cfRule type="expression" dxfId="125" priority="2" stopIfTrue="1">
      <formula>AND(NOT(ISBLANK($C13)),ISBLANK(M13))</formula>
    </cfRule>
  </conditionalFormatting>
  <conditionalFormatting sqref="L13">
    <cfRule type="expression" dxfId="124" priority="1" stopIfTrue="1">
      <formula>AND(NOT(ISBLANK($C13)),ISBLANK(L13))</formula>
    </cfRule>
  </conditionalFormatting>
  <dataValidations count="2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3">
      <formula1>$B$17:$B$21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'C:\Users\Patricia.corry\Box\Transactions\Purchasing cards - Barclaycard\2021 - 2022 Monthly Statements\Nov 2021\P Hobbs\[Barclaycard - October 2021.xlsx]Sheet2'!#REF!</xm:f>
          </x14:formula1>
          <xm:sqref>B1:E1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Z38"/>
  <sheetViews>
    <sheetView workbookViewId="0">
      <selection activeCell="D12" sqref="D12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5703125" style="5" customWidth="1"/>
    <col min="7" max="7" width="8.42578125" style="5" customWidth="1"/>
    <col min="8" max="8" width="9" style="5" customWidth="1"/>
    <col min="9" max="9" width="11.5703125" style="5" bestFit="1" customWidth="1"/>
    <col min="10" max="10" width="3" style="5" customWidth="1"/>
    <col min="11" max="11" width="29.5703125" style="5" customWidth="1"/>
    <col min="12" max="12" width="50.570312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0</v>
      </c>
      <c r="B1" s="302" t="s">
        <v>1</v>
      </c>
      <c r="C1" s="303"/>
      <c r="D1" s="303"/>
      <c r="E1" s="30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302" t="s">
        <v>205</v>
      </c>
      <c r="C3" s="303"/>
      <c r="D3" s="303"/>
      <c r="E3" s="30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48">
        <v>44481</v>
      </c>
      <c r="D5" s="12" t="s">
        <v>5</v>
      </c>
      <c r="E5" s="48">
        <v>44511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36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300" t="s">
        <v>11</v>
      </c>
      <c r="H8" s="312"/>
      <c r="I8" s="312"/>
      <c r="J8" s="311"/>
      <c r="K8" s="136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306"/>
      <c r="H9" s="307"/>
      <c r="I9" s="307"/>
      <c r="J9" s="308"/>
      <c r="K9" s="49" t="s">
        <v>20</v>
      </c>
      <c r="L9" s="21" t="s">
        <v>21</v>
      </c>
      <c r="M9" s="51"/>
      <c r="N9" s="53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88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0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118">
        <v>44488</v>
      </c>
      <c r="B12" s="30" t="s">
        <v>39</v>
      </c>
      <c r="C12" s="31">
        <v>147</v>
      </c>
      <c r="D12" s="32">
        <v>24.5</v>
      </c>
      <c r="E12" s="31"/>
      <c r="F12" s="81">
        <v>122.5</v>
      </c>
      <c r="G12" s="54">
        <v>140</v>
      </c>
      <c r="H12" s="54">
        <v>2001</v>
      </c>
      <c r="I12" s="54">
        <v>140</v>
      </c>
      <c r="J12" s="37"/>
      <c r="K12" s="37" t="s">
        <v>121</v>
      </c>
      <c r="L12" s="37" t="s">
        <v>199</v>
      </c>
      <c r="M12" s="45" t="s">
        <v>200</v>
      </c>
      <c r="N12" s="45"/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118">
        <v>44488</v>
      </c>
      <c r="B13" s="74" t="s">
        <v>39</v>
      </c>
      <c r="C13" s="31">
        <v>260.88</v>
      </c>
      <c r="D13" s="32">
        <v>43.43</v>
      </c>
      <c r="E13" s="31"/>
      <c r="F13" s="81">
        <v>217.45</v>
      </c>
      <c r="G13" s="54">
        <v>140</v>
      </c>
      <c r="H13" s="54">
        <v>2001</v>
      </c>
      <c r="I13" s="54">
        <v>140</v>
      </c>
      <c r="J13" s="37"/>
      <c r="K13" s="37" t="s">
        <v>121</v>
      </c>
      <c r="L13" s="37" t="s">
        <v>201</v>
      </c>
      <c r="M13" s="45" t="s">
        <v>202</v>
      </c>
      <c r="N13" s="45" t="s">
        <v>203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73">
        <v>44488</v>
      </c>
      <c r="B14" s="74" t="s">
        <v>39</v>
      </c>
      <c r="C14" s="31">
        <v>88</v>
      </c>
      <c r="D14" s="32">
        <f t="shared" ref="D14:D31" si="3">IF(B14="S",IF(ISBLANK(E14),ROUND(C14*0.2/1.2,2),E14),"")</f>
        <v>14.67</v>
      </c>
      <c r="E14" s="31"/>
      <c r="F14" s="81">
        <v>73.33</v>
      </c>
      <c r="G14" s="54">
        <v>140</v>
      </c>
      <c r="H14" s="54">
        <v>2001</v>
      </c>
      <c r="I14" s="54">
        <v>140</v>
      </c>
      <c r="J14" s="37" t="s">
        <v>39</v>
      </c>
      <c r="K14" s="37" t="s">
        <v>121</v>
      </c>
      <c r="L14" s="37" t="s">
        <v>201</v>
      </c>
      <c r="M14" s="45" t="s">
        <v>204</v>
      </c>
      <c r="N14" s="45" t="s">
        <v>203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73">
        <v>44504</v>
      </c>
      <c r="B15" s="30" t="s">
        <v>39</v>
      </c>
      <c r="C15" s="31">
        <v>15.98</v>
      </c>
      <c r="D15" s="32">
        <f t="shared" si="3"/>
        <v>2.66</v>
      </c>
      <c r="E15" s="31"/>
      <c r="F15" s="81">
        <v>13.32</v>
      </c>
      <c r="G15" s="54">
        <v>140</v>
      </c>
      <c r="H15" s="54">
        <v>2001</v>
      </c>
      <c r="I15" s="54">
        <v>140</v>
      </c>
      <c r="J15" s="37" t="s">
        <v>39</v>
      </c>
      <c r="K15" s="37" t="s">
        <v>121</v>
      </c>
      <c r="L15" s="37" t="s">
        <v>201</v>
      </c>
      <c r="M15" s="45" t="s">
        <v>202</v>
      </c>
      <c r="N15" s="45" t="s">
        <v>203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119"/>
      <c r="B16" s="30"/>
      <c r="C16" s="31"/>
      <c r="D16" s="32" t="str">
        <f t="shared" si="3"/>
        <v/>
      </c>
      <c r="E16" s="31"/>
      <c r="F16" s="81" t="s">
        <v>106</v>
      </c>
      <c r="G16" s="54"/>
      <c r="H16" s="54"/>
      <c r="I16" s="54" t="s">
        <v>106</v>
      </c>
      <c r="J16" s="37" t="s">
        <v>39</v>
      </c>
      <c r="K16" s="37"/>
      <c r="L16" s="45"/>
      <c r="M16" s="45"/>
      <c r="N16" s="45" t="s">
        <v>106</v>
      </c>
      <c r="P16" s="5" t="b">
        <f t="shared" si="0"/>
        <v>1</v>
      </c>
      <c r="Q16" s="5" t="b">
        <f t="shared" si="1"/>
        <v>1</v>
      </c>
      <c r="R16" s="5" t="b">
        <f t="shared" si="2"/>
        <v>0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si="3"/>
        <v/>
      </c>
      <c r="E17" s="31"/>
      <c r="F17" s="81" t="s">
        <v>106</v>
      </c>
      <c r="G17" s="54" t="s">
        <v>106</v>
      </c>
      <c r="H17" s="54" t="s">
        <v>106</v>
      </c>
      <c r="I17" s="54" t="s">
        <v>106</v>
      </c>
      <c r="J17" s="37" t="s">
        <v>39</v>
      </c>
      <c r="K17" s="37"/>
      <c r="L17" s="45" t="s">
        <v>106</v>
      </c>
      <c r="M17" s="45"/>
      <c r="N17" s="45" t="s">
        <v>106</v>
      </c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3"/>
        <v/>
      </c>
      <c r="E18" s="31"/>
      <c r="F18" s="81" t="s">
        <v>106</v>
      </c>
      <c r="G18" s="54" t="s">
        <v>106</v>
      </c>
      <c r="H18" s="54" t="s">
        <v>106</v>
      </c>
      <c r="I18" s="54" t="s">
        <v>106</v>
      </c>
      <c r="J18" s="37" t="s">
        <v>39</v>
      </c>
      <c r="K18" s="120"/>
      <c r="L18" s="45" t="s">
        <v>106</v>
      </c>
      <c r="M18" s="121"/>
      <c r="N18" s="45" t="s">
        <v>106</v>
      </c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3"/>
        <v/>
      </c>
      <c r="E19" s="31"/>
      <c r="F19" s="81"/>
      <c r="G19" s="54"/>
      <c r="H19" s="54"/>
      <c r="I19" s="54"/>
      <c r="J19" s="37" t="s">
        <v>39</v>
      </c>
      <c r="K19" s="37"/>
      <c r="L19" s="45"/>
      <c r="M19" s="45"/>
      <c r="N19" s="45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81" t="s">
        <v>106</v>
      </c>
      <c r="G20" s="54"/>
      <c r="H20" s="54" t="s">
        <v>106</v>
      </c>
      <c r="I20" s="54" t="s">
        <v>106</v>
      </c>
      <c r="J20" s="37" t="s">
        <v>39</v>
      </c>
      <c r="K20" s="37"/>
      <c r="L20" s="45"/>
      <c r="M20" s="45"/>
      <c r="N20" s="45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81" t="s">
        <v>106</v>
      </c>
      <c r="G21" s="54" t="s">
        <v>106</v>
      </c>
      <c r="H21" s="54" t="s">
        <v>106</v>
      </c>
      <c r="I21" s="54" t="s">
        <v>106</v>
      </c>
      <c r="J21" s="37" t="s">
        <v>39</v>
      </c>
      <c r="K21" s="37"/>
      <c r="L21" s="45"/>
      <c r="M21" s="45"/>
      <c r="N21" s="45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81" t="s">
        <v>106</v>
      </c>
      <c r="G22" s="54" t="s">
        <v>106</v>
      </c>
      <c r="H22" s="54" t="s">
        <v>106</v>
      </c>
      <c r="I22" s="54" t="s">
        <v>106</v>
      </c>
      <c r="J22" s="37" t="s">
        <v>39</v>
      </c>
      <c r="K22" s="37"/>
      <c r="L22" s="45"/>
      <c r="M22" s="45"/>
      <c r="N22" s="45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81" t="s">
        <v>106</v>
      </c>
      <c r="G23" s="54" t="s">
        <v>106</v>
      </c>
      <c r="H23" s="54" t="s">
        <v>106</v>
      </c>
      <c r="I23" s="54" t="s">
        <v>106</v>
      </c>
      <c r="J23" s="37" t="s">
        <v>39</v>
      </c>
      <c r="K23" s="37"/>
      <c r="L23" s="45"/>
      <c r="M23" s="45"/>
      <c r="N23" s="45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81" t="s">
        <v>106</v>
      </c>
      <c r="G24" s="54" t="s">
        <v>106</v>
      </c>
      <c r="H24" s="54" t="s">
        <v>106</v>
      </c>
      <c r="I24" s="54" t="s">
        <v>106</v>
      </c>
      <c r="J24" s="37" t="s">
        <v>39</v>
      </c>
      <c r="K24" s="37"/>
      <c r="L24" s="45"/>
      <c r="M24" s="45"/>
      <c r="N24" s="45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81" t="s">
        <v>106</v>
      </c>
      <c r="G25" s="54" t="s">
        <v>106</v>
      </c>
      <c r="H25" s="54" t="s">
        <v>106</v>
      </c>
      <c r="I25" s="54" t="s">
        <v>106</v>
      </c>
      <c r="J25" s="37" t="s">
        <v>39</v>
      </c>
      <c r="K25" s="37"/>
      <c r="L25" s="45"/>
      <c r="M25" s="45"/>
      <c r="N25" s="45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81" t="s">
        <v>106</v>
      </c>
      <c r="G26" s="54" t="s">
        <v>106</v>
      </c>
      <c r="H26" s="54" t="s">
        <v>106</v>
      </c>
      <c r="I26" s="54" t="s">
        <v>106</v>
      </c>
      <c r="J26" s="37" t="s">
        <v>39</v>
      </c>
      <c r="K26" s="37"/>
      <c r="L26" s="45"/>
      <c r="M26" s="45"/>
      <c r="N26" s="45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81" t="s">
        <v>106</v>
      </c>
      <c r="G27" s="54" t="s">
        <v>106</v>
      </c>
      <c r="H27" s="54" t="s">
        <v>106</v>
      </c>
      <c r="I27" s="54" t="s">
        <v>106</v>
      </c>
      <c r="J27" s="37" t="s">
        <v>39</v>
      </c>
      <c r="K27" s="37"/>
      <c r="L27" s="45"/>
      <c r="M27" s="45"/>
      <c r="N27" s="45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81" t="s">
        <v>106</v>
      </c>
      <c r="G28" s="54" t="s">
        <v>106</v>
      </c>
      <c r="H28" s="54" t="s">
        <v>106</v>
      </c>
      <c r="I28" s="54" t="s">
        <v>106</v>
      </c>
      <c r="J28" s="37" t="s">
        <v>39</v>
      </c>
      <c r="K28" s="37"/>
      <c r="L28" s="45"/>
      <c r="M28" s="45"/>
      <c r="N28" s="45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81" t="s">
        <v>106</v>
      </c>
      <c r="G29" s="54" t="s">
        <v>106</v>
      </c>
      <c r="H29" s="54" t="s">
        <v>106</v>
      </c>
      <c r="I29" s="54" t="s">
        <v>106</v>
      </c>
      <c r="J29" s="37" t="s">
        <v>39</v>
      </c>
      <c r="K29" s="37"/>
      <c r="L29" s="45"/>
      <c r="M29" s="45"/>
      <c r="N29" s="45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81" t="s">
        <v>106</v>
      </c>
      <c r="G30" s="54" t="s">
        <v>106</v>
      </c>
      <c r="H30" s="54" t="s">
        <v>106</v>
      </c>
      <c r="I30" s="54" t="s">
        <v>106</v>
      </c>
      <c r="J30" s="37" t="s">
        <v>39</v>
      </c>
      <c r="K30" s="37"/>
      <c r="L30" s="45"/>
      <c r="M30" s="45"/>
      <c r="N30" s="45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111"/>
      <c r="D31" s="92" t="str">
        <f t="shared" si="3"/>
        <v/>
      </c>
      <c r="E31" s="111"/>
      <c r="F31" s="190" t="s">
        <v>106</v>
      </c>
      <c r="G31" s="54" t="s">
        <v>106</v>
      </c>
      <c r="H31" s="54" t="s">
        <v>106</v>
      </c>
      <c r="I31" s="54" t="s">
        <v>106</v>
      </c>
      <c r="J31" s="37" t="s">
        <v>39</v>
      </c>
      <c r="K31" s="37"/>
      <c r="L31" s="45"/>
      <c r="M31" s="45"/>
      <c r="N31" s="45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4.25" thickTop="1" thickBot="1" x14ac:dyDescent="0.25">
      <c r="A32" s="309" t="s">
        <v>34</v>
      </c>
      <c r="B32" s="310"/>
      <c r="C32" s="208">
        <f>SUM(C12:C31)</f>
        <v>511.86</v>
      </c>
      <c r="D32" s="209">
        <f>SUM(D12:D31)</f>
        <v>85.26</v>
      </c>
      <c r="E32" s="209"/>
      <c r="F32" s="210">
        <f>SUM(F12:F31)</f>
        <v>426.59999999999997</v>
      </c>
      <c r="G32" s="55"/>
      <c r="H32" s="55"/>
      <c r="I32" s="55"/>
      <c r="J32" s="40"/>
      <c r="K32" s="40"/>
      <c r="L32" s="46"/>
      <c r="M32" s="52"/>
      <c r="N32" s="47"/>
    </row>
    <row r="34" spans="2:6" x14ac:dyDescent="0.2">
      <c r="B34" s="300" t="s">
        <v>35</v>
      </c>
      <c r="C34" s="311"/>
    </row>
    <row r="35" spans="2:6" x14ac:dyDescent="0.2">
      <c r="B35" s="41" t="s">
        <v>36</v>
      </c>
      <c r="C35" s="42" t="s">
        <v>37</v>
      </c>
    </row>
    <row r="36" spans="2:6" x14ac:dyDescent="0.2">
      <c r="B36" s="41" t="s">
        <v>31</v>
      </c>
      <c r="C36" s="42" t="s">
        <v>38</v>
      </c>
      <c r="F36" s="86"/>
    </row>
    <row r="37" spans="2:6" x14ac:dyDescent="0.2">
      <c r="B37" s="41" t="s">
        <v>39</v>
      </c>
      <c r="C37" s="42" t="s">
        <v>40</v>
      </c>
      <c r="F37" s="86"/>
    </row>
    <row r="38" spans="2:6" x14ac:dyDescent="0.2">
      <c r="B38" s="43" t="s">
        <v>33</v>
      </c>
      <c r="C38" s="94" t="s">
        <v>41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8" stopIfTrue="1">
      <formula>AND(SUM($P12:$T12)&gt;0,NOT(ISBLANK(J12)))</formula>
    </cfRule>
    <cfRule type="expression" dxfId="123" priority="9" stopIfTrue="1">
      <formula>SUM($P12:$T12)&gt;0</formula>
    </cfRule>
  </conditionalFormatting>
  <conditionalFormatting sqref="E5 C12:C31 C5 B1:E1 B3:E3">
    <cfRule type="expression" dxfId="122" priority="10" stopIfTrue="1">
      <formula>ISBLANK(B1)</formula>
    </cfRule>
  </conditionalFormatting>
  <conditionalFormatting sqref="M12:N12 L16:N17 L19:N31 M14:M15">
    <cfRule type="expression" dxfId="121" priority="11" stopIfTrue="1">
      <formula>AND(NOT(ISBLANK($C12)),ISBLANK(L12))</formula>
    </cfRule>
  </conditionalFormatting>
  <conditionalFormatting sqref="B12:B31">
    <cfRule type="expression" dxfId="120" priority="12" stopIfTrue="1">
      <formula>AND(NOT(ISBLANK(C12)),ISBLANK(B12))</formula>
    </cfRule>
  </conditionalFormatting>
  <conditionalFormatting sqref="A12:A31">
    <cfRule type="expression" dxfId="119" priority="13" stopIfTrue="1">
      <formula>AND(NOT(ISBLANK(C12)),ISBLANK(A12))</formula>
    </cfRule>
  </conditionalFormatting>
  <conditionalFormatting sqref="E12:E31">
    <cfRule type="expression" dxfId="118" priority="14" stopIfTrue="1">
      <formula>AND(NOT(ISBLANK(C12)),ISBLANK(E12),B12="S")</formula>
    </cfRule>
  </conditionalFormatting>
  <conditionalFormatting sqref="N13:N15">
    <cfRule type="expression" dxfId="117" priority="15" stopIfTrue="1">
      <formula>AND(NOT(ISBLANK($C18)),ISBLANK(N13))</formula>
    </cfRule>
  </conditionalFormatting>
  <conditionalFormatting sqref="N18">
    <cfRule type="expression" dxfId="116" priority="7" stopIfTrue="1">
      <formula>AND(NOT(ISBLANK($C18)),ISBLANK(N18))</formula>
    </cfRule>
  </conditionalFormatting>
  <conditionalFormatting sqref="L18">
    <cfRule type="expression" dxfId="115" priority="6" stopIfTrue="1">
      <formula>AND(NOT(ISBLANK($C18)),ISBLANK(L18))</formula>
    </cfRule>
  </conditionalFormatting>
  <conditionalFormatting sqref="L12">
    <cfRule type="expression" priority="4" stopIfTrue="1">
      <formula>AND(SUM($P12:$T12)&gt;0,NOT(ISBLANK(L12)))</formula>
    </cfRule>
    <cfRule type="expression" dxfId="114" priority="5" stopIfTrue="1">
      <formula>SUM($P12:$T12)&gt;0</formula>
    </cfRule>
  </conditionalFormatting>
  <conditionalFormatting sqref="L13:L15">
    <cfRule type="expression" priority="2" stopIfTrue="1">
      <formula>AND(SUM($P13:$T13)&gt;0,NOT(ISBLANK(L13)))</formula>
    </cfRule>
    <cfRule type="expression" dxfId="113" priority="3" stopIfTrue="1">
      <formula>SUM($P13:$T13)&gt;0</formula>
    </cfRule>
  </conditionalFormatting>
  <conditionalFormatting sqref="M13">
    <cfRule type="expression" dxfId="112" priority="1" stopIfTrue="1">
      <formula>AND(NOT(ISBLANK($C13)),ISBLANK(M13))</formula>
    </cfRule>
  </conditionalFormatting>
  <dataValidations disablePrompts="1"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B23"/>
  <sheetViews>
    <sheetView workbookViewId="0">
      <selection activeCell="D22" sqref="D22"/>
    </sheetView>
  </sheetViews>
  <sheetFormatPr defaultColWidth="9.140625" defaultRowHeight="12.75" outlineLevelCol="1" x14ac:dyDescent="0.2"/>
  <cols>
    <col min="1" max="1" width="20.5703125" style="147" customWidth="1"/>
    <col min="2" max="2" width="10.42578125" style="147" customWidth="1"/>
    <col min="3" max="6" width="15.7109375" style="147" customWidth="1"/>
    <col min="7" max="7" width="8.42578125" style="147" customWidth="1"/>
    <col min="8" max="8" width="9" style="147" customWidth="1"/>
    <col min="9" max="9" width="11.7109375" style="147" bestFit="1" customWidth="1"/>
    <col min="10" max="10" width="3" style="147" customWidth="1"/>
    <col min="11" max="11" width="26.140625" style="147" customWidth="1"/>
    <col min="12" max="12" width="47.42578125" style="147" customWidth="1"/>
    <col min="13" max="14" width="27.42578125" style="147" customWidth="1"/>
    <col min="15" max="15" width="9.140625" style="147"/>
    <col min="16" max="18" width="9.140625" style="147" customWidth="1" outlineLevel="1"/>
    <col min="19" max="19" width="10.42578125" style="147" customWidth="1" outlineLevel="1"/>
    <col min="20" max="28" width="9.140625" style="147"/>
  </cols>
  <sheetData>
    <row r="1" spans="1:28" ht="14.25" x14ac:dyDescent="0.2">
      <c r="A1" s="2" t="s">
        <v>0</v>
      </c>
      <c r="B1" s="302" t="s">
        <v>1</v>
      </c>
      <c r="C1" s="303"/>
      <c r="D1" s="303"/>
      <c r="E1" s="304"/>
      <c r="F1" s="145"/>
      <c r="G1" s="145"/>
      <c r="H1" s="145"/>
      <c r="I1" s="145"/>
      <c r="J1" s="145"/>
      <c r="K1" s="145"/>
      <c r="L1" s="146"/>
      <c r="M1" s="3"/>
      <c r="N1" s="4"/>
    </row>
    <row r="2" spans="1:28" x14ac:dyDescent="0.2">
      <c r="A2" s="148"/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50"/>
    </row>
    <row r="3" spans="1:28" ht="14.25" x14ac:dyDescent="0.2">
      <c r="A3" s="9" t="s">
        <v>2</v>
      </c>
      <c r="B3" s="302" t="s">
        <v>128</v>
      </c>
      <c r="C3" s="303"/>
      <c r="D3" s="303"/>
      <c r="E3" s="304"/>
      <c r="F3" s="10"/>
      <c r="G3" s="10"/>
      <c r="H3" s="10"/>
      <c r="I3" s="10"/>
      <c r="J3" s="10"/>
      <c r="K3" s="10"/>
      <c r="L3" s="149"/>
      <c r="M3" s="149"/>
      <c r="N3" s="150"/>
    </row>
    <row r="4" spans="1:28" x14ac:dyDescent="0.2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50"/>
    </row>
    <row r="5" spans="1:28" x14ac:dyDescent="0.2">
      <c r="A5" s="11" t="s">
        <v>3</v>
      </c>
      <c r="B5" s="12" t="s">
        <v>4</v>
      </c>
      <c r="C5" s="48">
        <v>44479</v>
      </c>
      <c r="D5" s="12" t="s">
        <v>5</v>
      </c>
      <c r="E5" s="48">
        <v>44511</v>
      </c>
      <c r="F5" s="13"/>
      <c r="G5" s="14"/>
      <c r="H5" s="15"/>
      <c r="I5" s="15"/>
      <c r="J5" s="15"/>
      <c r="K5" s="15"/>
      <c r="L5" s="149"/>
      <c r="M5" s="149"/>
      <c r="N5" s="150"/>
    </row>
    <row r="6" spans="1:28" x14ac:dyDescent="0.2">
      <c r="A6" s="148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</row>
    <row r="7" spans="1:28" x14ac:dyDescent="0.2">
      <c r="A7" s="148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50"/>
    </row>
    <row r="8" spans="1:28" x14ac:dyDescent="0.2">
      <c r="A8" s="200" t="s">
        <v>6</v>
      </c>
      <c r="B8" s="200" t="s">
        <v>7</v>
      </c>
      <c r="C8" s="200" t="s">
        <v>8</v>
      </c>
      <c r="D8" s="200" t="s">
        <v>7</v>
      </c>
      <c r="E8" s="200" t="s">
        <v>9</v>
      </c>
      <c r="F8" s="200" t="s">
        <v>10</v>
      </c>
      <c r="G8" s="327" t="s">
        <v>11</v>
      </c>
      <c r="H8" s="327"/>
      <c r="I8" s="327"/>
      <c r="J8" s="327"/>
      <c r="K8" s="137" t="s">
        <v>12</v>
      </c>
      <c r="L8" s="276" t="s">
        <v>13</v>
      </c>
      <c r="M8" s="18" t="s">
        <v>14</v>
      </c>
      <c r="N8" s="18" t="s">
        <v>15</v>
      </c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</row>
    <row r="9" spans="1:28" x14ac:dyDescent="0.2">
      <c r="A9" s="200" t="s">
        <v>16</v>
      </c>
      <c r="B9" s="200" t="s">
        <v>17</v>
      </c>
      <c r="C9" s="200" t="s">
        <v>18</v>
      </c>
      <c r="D9" s="200" t="s">
        <v>18</v>
      </c>
      <c r="E9" s="200" t="s">
        <v>19</v>
      </c>
      <c r="F9" s="200" t="s">
        <v>18</v>
      </c>
      <c r="G9" s="327"/>
      <c r="H9" s="327"/>
      <c r="I9" s="327"/>
      <c r="J9" s="327"/>
      <c r="K9" s="49" t="s">
        <v>20</v>
      </c>
      <c r="L9" s="152" t="s">
        <v>21</v>
      </c>
      <c r="M9" s="51"/>
      <c r="N9" s="53" t="s">
        <v>22</v>
      </c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</row>
    <row r="10" spans="1:28" ht="18" customHeight="1" x14ac:dyDescent="0.2">
      <c r="A10" s="277" t="s">
        <v>23</v>
      </c>
      <c r="B10" s="180"/>
      <c r="C10" s="180" t="s">
        <v>25</v>
      </c>
      <c r="D10" s="180" t="s">
        <v>25</v>
      </c>
      <c r="E10" s="180" t="s">
        <v>25</v>
      </c>
      <c r="F10" s="180" t="s">
        <v>25</v>
      </c>
      <c r="G10" s="278" t="s">
        <v>26</v>
      </c>
      <c r="H10" s="278" t="s">
        <v>27</v>
      </c>
      <c r="I10" s="278" t="s">
        <v>28</v>
      </c>
      <c r="J10" s="278"/>
      <c r="K10" s="50" t="s">
        <v>29</v>
      </c>
      <c r="L10" s="153"/>
      <c r="M10" s="154"/>
      <c r="N10" s="155"/>
    </row>
    <row r="11" spans="1:28" x14ac:dyDescent="0.2">
      <c r="A11" s="277"/>
      <c r="B11" s="180"/>
      <c r="C11" s="180"/>
      <c r="D11" s="180"/>
      <c r="E11" s="180"/>
      <c r="F11" s="180"/>
      <c r="G11" s="278"/>
      <c r="H11" s="278"/>
      <c r="I11" s="278"/>
      <c r="J11" s="278"/>
      <c r="K11" s="50"/>
      <c r="L11" s="153"/>
      <c r="M11" s="154"/>
      <c r="N11" s="154"/>
      <c r="O11" s="279"/>
    </row>
    <row r="12" spans="1:28" s="158" customFormat="1" ht="14.25" x14ac:dyDescent="0.2">
      <c r="A12" s="280">
        <v>44492</v>
      </c>
      <c r="B12" s="281" t="s">
        <v>39</v>
      </c>
      <c r="C12" s="281">
        <v>7.18</v>
      </c>
      <c r="D12" s="281">
        <v>1.2</v>
      </c>
      <c r="E12" s="281"/>
      <c r="F12" s="281">
        <v>5.98</v>
      </c>
      <c r="G12" s="281">
        <v>611</v>
      </c>
      <c r="H12" s="281">
        <v>4014</v>
      </c>
      <c r="I12" s="281">
        <v>61122</v>
      </c>
      <c r="J12" s="281"/>
      <c r="K12" s="157" t="s">
        <v>127</v>
      </c>
      <c r="L12" s="157" t="s">
        <v>255</v>
      </c>
      <c r="M12" s="161" t="s">
        <v>32</v>
      </c>
      <c r="N12" s="161" t="s">
        <v>256</v>
      </c>
      <c r="O12" s="28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</row>
    <row r="13" spans="1:28" s="158" customFormat="1" ht="14.25" x14ac:dyDescent="0.2">
      <c r="A13" s="280"/>
      <c r="B13" s="281"/>
      <c r="C13" s="281">
        <v>7.18</v>
      </c>
      <c r="D13" s="281">
        <v>1.2</v>
      </c>
      <c r="E13" s="281"/>
      <c r="F13" s="281">
        <v>5.98</v>
      </c>
      <c r="G13" s="281">
        <v>611</v>
      </c>
      <c r="H13" s="281">
        <v>4014</v>
      </c>
      <c r="I13" s="281">
        <v>61123</v>
      </c>
      <c r="J13" s="281"/>
      <c r="K13" s="157"/>
      <c r="L13" s="157"/>
      <c r="M13" s="161"/>
      <c r="N13" s="161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</row>
    <row r="14" spans="1:28" s="158" customFormat="1" ht="14.25" x14ac:dyDescent="0.2">
      <c r="A14" s="280">
        <v>44498</v>
      </c>
      <c r="B14" s="156" t="s">
        <v>39</v>
      </c>
      <c r="C14" s="281">
        <v>65.099999999999994</v>
      </c>
      <c r="D14" s="281">
        <v>10.9</v>
      </c>
      <c r="E14" s="281"/>
      <c r="F14" s="281">
        <v>54.2</v>
      </c>
      <c r="G14" s="281">
        <v>611</v>
      </c>
      <c r="H14" s="281">
        <v>4014</v>
      </c>
      <c r="I14" s="281">
        <v>61101</v>
      </c>
      <c r="J14" s="281"/>
      <c r="K14" s="159" t="s">
        <v>127</v>
      </c>
      <c r="L14" s="160" t="s">
        <v>257</v>
      </c>
      <c r="M14" s="160" t="s">
        <v>258</v>
      </c>
      <c r="N14" s="161" t="s">
        <v>259</v>
      </c>
      <c r="O14" s="28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</row>
    <row r="15" spans="1:28" s="164" customFormat="1" ht="14.25" x14ac:dyDescent="0.2">
      <c r="A15" s="283">
        <v>44504</v>
      </c>
      <c r="B15" s="156" t="s">
        <v>39</v>
      </c>
      <c r="C15" s="163">
        <v>10.195</v>
      </c>
      <c r="D15" s="284">
        <v>1.7</v>
      </c>
      <c r="E15" s="285"/>
      <c r="F15" s="163">
        <v>8.4949999999999992</v>
      </c>
      <c r="G15" s="281">
        <v>611</v>
      </c>
      <c r="H15" s="281">
        <v>4014</v>
      </c>
      <c r="I15" s="281">
        <v>61122</v>
      </c>
      <c r="J15" s="159"/>
      <c r="K15" s="159" t="s">
        <v>127</v>
      </c>
      <c r="L15" s="160" t="s">
        <v>260</v>
      </c>
      <c r="M15" s="160" t="s">
        <v>32</v>
      </c>
      <c r="N15" s="165" t="s">
        <v>256</v>
      </c>
      <c r="O15" s="28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</row>
    <row r="16" spans="1:28" s="164" customFormat="1" ht="15" thickBot="1" x14ac:dyDescent="0.25">
      <c r="A16" s="283"/>
      <c r="B16" s="156"/>
      <c r="C16" s="163">
        <v>10.19</v>
      </c>
      <c r="D16" s="284">
        <v>1.7</v>
      </c>
      <c r="E16" s="285"/>
      <c r="F16" s="163">
        <v>8.4949999999999992</v>
      </c>
      <c r="G16" s="281">
        <v>611</v>
      </c>
      <c r="H16" s="281">
        <v>4014</v>
      </c>
      <c r="I16" s="281">
        <v>61123</v>
      </c>
      <c r="J16" s="159"/>
      <c r="K16" s="159" t="s">
        <v>127</v>
      </c>
      <c r="L16" s="160" t="s">
        <v>260</v>
      </c>
      <c r="M16" s="160" t="s">
        <v>32</v>
      </c>
      <c r="N16" s="165" t="s">
        <v>256</v>
      </c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</row>
    <row r="17" spans="1:14" ht="13.5" thickBot="1" x14ac:dyDescent="0.25">
      <c r="A17" s="325"/>
      <c r="B17" s="326"/>
      <c r="C17" s="286">
        <f>SUM(C12:C16)</f>
        <v>99.844999999999999</v>
      </c>
      <c r="D17" s="286">
        <f t="shared" ref="D17:F17" si="0">SUM(D12:D16)</f>
        <v>16.7</v>
      </c>
      <c r="E17" s="286">
        <f t="shared" si="0"/>
        <v>0</v>
      </c>
      <c r="F17" s="286">
        <f t="shared" si="0"/>
        <v>83.15</v>
      </c>
      <c r="G17" s="286"/>
      <c r="H17" s="286"/>
      <c r="I17" s="286"/>
      <c r="J17" s="286"/>
      <c r="K17" s="166">
        <f>SUM(K12:K15)</f>
        <v>0</v>
      </c>
      <c r="L17" s="166">
        <f>SUM(L12:L15)</f>
        <v>0</v>
      </c>
      <c r="M17" s="166">
        <f>SUM(M12:M15)</f>
        <v>0</v>
      </c>
      <c r="N17" s="166">
        <f>SUM(N12:N15)</f>
        <v>0</v>
      </c>
    </row>
    <row r="19" spans="1:14" x14ac:dyDescent="0.2">
      <c r="B19" s="300" t="s">
        <v>35</v>
      </c>
      <c r="C19" s="301"/>
    </row>
    <row r="20" spans="1:14" x14ac:dyDescent="0.2">
      <c r="B20" s="167" t="s">
        <v>36</v>
      </c>
      <c r="C20" s="168" t="s">
        <v>37</v>
      </c>
    </row>
    <row r="21" spans="1:14" x14ac:dyDescent="0.2">
      <c r="B21" s="167" t="s">
        <v>31</v>
      </c>
      <c r="C21" s="168" t="s">
        <v>38</v>
      </c>
    </row>
    <row r="22" spans="1:14" x14ac:dyDescent="0.2">
      <c r="B22" s="167" t="s">
        <v>39</v>
      </c>
      <c r="C22" s="168" t="s">
        <v>40</v>
      </c>
    </row>
    <row r="23" spans="1:14" x14ac:dyDescent="0.2">
      <c r="B23" s="154" t="s">
        <v>33</v>
      </c>
      <c r="C23" s="169" t="s">
        <v>41</v>
      </c>
    </row>
  </sheetData>
  <mergeCells count="6">
    <mergeCell ref="A17:B17"/>
    <mergeCell ref="B19:C19"/>
    <mergeCell ref="B1:E1"/>
    <mergeCell ref="B3:E3"/>
    <mergeCell ref="G8:J8"/>
    <mergeCell ref="G9:J9"/>
  </mergeCells>
  <conditionalFormatting sqref="E5 C5 B1:E1 B3:E3">
    <cfRule type="expression" dxfId="111" priority="13" stopIfTrue="1">
      <formula>ISBLANK(B1)</formula>
    </cfRule>
  </conditionalFormatting>
  <conditionalFormatting sqref="J15:K15 K14 J16">
    <cfRule type="expression" priority="6" stopIfTrue="1">
      <formula>AND(SUM($P14:$T14)&gt;0,NOT(ISBLANK(J14)))</formula>
    </cfRule>
    <cfRule type="expression" dxfId="110" priority="7" stopIfTrue="1">
      <formula>SUM($P14:$T14)&gt;0</formula>
    </cfRule>
  </conditionalFormatting>
  <conditionalFormatting sqref="C16">
    <cfRule type="expression" dxfId="109" priority="8" stopIfTrue="1">
      <formula>ISBLANK(C16)</formula>
    </cfRule>
  </conditionalFormatting>
  <conditionalFormatting sqref="B14:B16">
    <cfRule type="expression" dxfId="108" priority="9" stopIfTrue="1">
      <formula>AND(NOT(ISBLANK(C14)),ISBLANK(B14))</formula>
    </cfRule>
  </conditionalFormatting>
  <conditionalFormatting sqref="A15:A16">
    <cfRule type="expression" dxfId="107" priority="10" stopIfTrue="1">
      <formula>AND(NOT(ISBLANK(C15)),ISBLANK(A15))</formula>
    </cfRule>
  </conditionalFormatting>
  <conditionalFormatting sqref="F16">
    <cfRule type="expression" dxfId="106" priority="11" stopIfTrue="1">
      <formula>AND(NOT(ISBLANK(C16)),ISBLANK(F16),B16="S")</formula>
    </cfRule>
  </conditionalFormatting>
  <conditionalFormatting sqref="N15">
    <cfRule type="expression" dxfId="105" priority="12" stopIfTrue="1">
      <formula>AND(NOT(ISBLANK(#REF!)),ISBLANK(N15))</formula>
    </cfRule>
  </conditionalFormatting>
  <conditionalFormatting sqref="C15">
    <cfRule type="expression" dxfId="104" priority="4" stopIfTrue="1">
      <formula>ISBLANK(C15)</formula>
    </cfRule>
  </conditionalFormatting>
  <conditionalFormatting sqref="F15">
    <cfRule type="expression" dxfId="103" priority="5" stopIfTrue="1">
      <formula>AND(NOT(ISBLANK(C15)),ISBLANK(F15),B15="S")</formula>
    </cfRule>
  </conditionalFormatting>
  <conditionalFormatting sqref="K16">
    <cfRule type="expression" priority="1" stopIfTrue="1">
      <formula>AND(SUM($P16:$T16)&gt;0,NOT(ISBLANK(K16)))</formula>
    </cfRule>
    <cfRule type="expression" dxfId="102" priority="2" stopIfTrue="1">
      <formula>SUM($P16:$T16)&gt;0</formula>
    </cfRule>
  </conditionalFormatting>
  <conditionalFormatting sqref="N16">
    <cfRule type="expression" dxfId="101" priority="3" stopIfTrue="1">
      <formula>AND(NOT(ISBLANK(#REF!)),ISBLANK(N16))</formula>
    </cfRule>
  </conditionalFormatting>
  <dataValidations disablePrompts="1"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4:B16">
      <formula1>$B$20:$B$23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Z26"/>
  <sheetViews>
    <sheetView workbookViewId="0">
      <selection activeCell="E6" sqref="E6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0</v>
      </c>
      <c r="B1" s="302" t="s">
        <v>132</v>
      </c>
      <c r="C1" s="303"/>
      <c r="D1" s="303"/>
      <c r="E1" s="30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2</v>
      </c>
      <c r="B3" s="302" t="s">
        <v>298</v>
      </c>
      <c r="C3" s="303"/>
      <c r="D3" s="303"/>
      <c r="E3" s="304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3</v>
      </c>
      <c r="B5" s="12" t="s">
        <v>4</v>
      </c>
      <c r="C5" s="48">
        <v>44480</v>
      </c>
      <c r="D5" s="12" t="s">
        <v>5</v>
      </c>
      <c r="E5" s="98">
        <v>44510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85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300" t="s">
        <v>11</v>
      </c>
      <c r="H8" s="305"/>
      <c r="I8" s="305"/>
      <c r="J8" s="301"/>
      <c r="K8" s="185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306"/>
      <c r="H9" s="307"/>
      <c r="I9" s="307"/>
      <c r="J9" s="308"/>
      <c r="K9" s="49" t="s">
        <v>20</v>
      </c>
      <c r="L9" s="21" t="s">
        <v>21</v>
      </c>
      <c r="M9" s="51"/>
      <c r="N9" s="53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88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186" t="s">
        <v>26</v>
      </c>
      <c r="H10" s="186" t="s">
        <v>27</v>
      </c>
      <c r="I10" s="186" t="s">
        <v>28</v>
      </c>
      <c r="J10" s="186"/>
      <c r="K10" s="50" t="s">
        <v>29</v>
      </c>
      <c r="L10" s="27"/>
      <c r="M10" s="43"/>
      <c r="N10" s="28"/>
    </row>
    <row r="11" spans="1:26" x14ac:dyDescent="0.2">
      <c r="A11" s="24"/>
      <c r="B11" s="25"/>
      <c r="C11" s="25"/>
      <c r="D11" s="25"/>
      <c r="E11" s="25"/>
      <c r="F11" s="25"/>
      <c r="G11" s="186"/>
      <c r="H11" s="186"/>
      <c r="I11" s="186"/>
      <c r="J11" s="186"/>
      <c r="K11" s="186"/>
      <c r="L11" s="27"/>
      <c r="M11" s="43"/>
      <c r="N11" s="43"/>
    </row>
    <row r="12" spans="1:26" ht="15.75" x14ac:dyDescent="0.25">
      <c r="A12" s="73">
        <v>44505</v>
      </c>
      <c r="B12" s="74" t="s">
        <v>33</v>
      </c>
      <c r="C12" s="31">
        <v>56.65</v>
      </c>
      <c r="D12" s="32">
        <v>0</v>
      </c>
      <c r="E12" s="31"/>
      <c r="F12" s="81">
        <v>56.65</v>
      </c>
      <c r="G12" s="299">
        <v>136</v>
      </c>
      <c r="H12" s="54">
        <v>4020</v>
      </c>
      <c r="I12" s="54"/>
      <c r="J12" s="82"/>
      <c r="K12" s="82" t="s">
        <v>290</v>
      </c>
      <c r="L12" s="83" t="s">
        <v>291</v>
      </c>
      <c r="M12" s="84" t="s">
        <v>292</v>
      </c>
      <c r="N12" s="84" t="s">
        <v>293</v>
      </c>
      <c r="P12" s="5" t="b">
        <f t="shared" ref="P12:P15" si="0">OR(G12&lt;100,LEN(G12)=2)</f>
        <v>0</v>
      </c>
      <c r="Q12" s="5" t="b">
        <f t="shared" ref="Q12:Q15" si="1">OR(H12&lt;1000,LEN(H12)=3)</f>
        <v>0</v>
      </c>
      <c r="R12" s="5" t="b">
        <f t="shared" ref="R12:R15" si="2">IF(I12&lt;1000,TRUE)</f>
        <v>1</v>
      </c>
      <c r="S12" s="5" t="e">
        <f>OR(#REF!&lt;100000,LEN(#REF!)=5)</f>
        <v>#REF!</v>
      </c>
    </row>
    <row r="13" spans="1:26" ht="15.75" x14ac:dyDescent="0.25">
      <c r="A13" s="73">
        <v>44488</v>
      </c>
      <c r="B13" s="30" t="s">
        <v>33</v>
      </c>
      <c r="C13" s="31">
        <v>63</v>
      </c>
      <c r="D13" s="32">
        <v>0</v>
      </c>
      <c r="E13" s="31"/>
      <c r="F13" s="81">
        <v>63</v>
      </c>
      <c r="G13" s="54">
        <v>136</v>
      </c>
      <c r="H13" s="54">
        <v>4020</v>
      </c>
      <c r="I13" s="54"/>
      <c r="J13" s="82"/>
      <c r="K13" s="82" t="s">
        <v>290</v>
      </c>
      <c r="L13" s="83" t="s">
        <v>294</v>
      </c>
      <c r="M13" s="84" t="s">
        <v>292</v>
      </c>
      <c r="N13" s="84" t="s">
        <v>293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73">
        <v>44488</v>
      </c>
      <c r="B14" s="30" t="s">
        <v>39</v>
      </c>
      <c r="C14" s="31">
        <v>15.72</v>
      </c>
      <c r="D14" s="32">
        <v>2.62</v>
      </c>
      <c r="E14" s="31"/>
      <c r="F14" s="81">
        <v>13.1</v>
      </c>
      <c r="G14" s="54">
        <v>136</v>
      </c>
      <c r="H14" s="54">
        <v>4020</v>
      </c>
      <c r="I14" s="54"/>
      <c r="J14" s="82"/>
      <c r="K14" s="82" t="s">
        <v>290</v>
      </c>
      <c r="L14" s="83" t="s">
        <v>295</v>
      </c>
      <c r="M14" s="84" t="s">
        <v>296</v>
      </c>
      <c r="N14" s="84" t="s">
        <v>297</v>
      </c>
    </row>
    <row r="15" spans="1:26" ht="15.75" x14ac:dyDescent="0.25">
      <c r="A15" s="73">
        <v>44071</v>
      </c>
      <c r="B15" s="30" t="s">
        <v>39</v>
      </c>
      <c r="C15" s="31">
        <v>19.32</v>
      </c>
      <c r="D15" s="32">
        <v>3.22</v>
      </c>
      <c r="E15" s="31"/>
      <c r="F15" s="81">
        <v>16.100000000000001</v>
      </c>
      <c r="G15" s="54">
        <v>136</v>
      </c>
      <c r="H15" s="54">
        <v>4020</v>
      </c>
      <c r="I15" s="54" t="s">
        <v>106</v>
      </c>
      <c r="J15" s="82"/>
      <c r="K15" s="82" t="s">
        <v>290</v>
      </c>
      <c r="L15" s="83" t="s">
        <v>295</v>
      </c>
      <c r="M15" s="84" t="s">
        <v>296</v>
      </c>
      <c r="N15" s="84" t="s">
        <v>297</v>
      </c>
      <c r="P15" s="5" t="b">
        <f t="shared" si="0"/>
        <v>0</v>
      </c>
      <c r="Q15" s="5" t="b">
        <f t="shared" si="1"/>
        <v>0</v>
      </c>
      <c r="R15" s="5" t="b">
        <f t="shared" si="2"/>
        <v>0</v>
      </c>
      <c r="S15" s="5" t="e">
        <f>OR(#REF!&lt;100000,LEN(#REF!)=5)</f>
        <v>#REF!</v>
      </c>
    </row>
    <row r="16" spans="1:26" ht="13.5" thickBot="1" x14ac:dyDescent="0.25">
      <c r="A16" s="309" t="s">
        <v>34</v>
      </c>
      <c r="B16" s="310"/>
      <c r="C16" s="39">
        <f>SUM(C12:C15)</f>
        <v>154.69</v>
      </c>
      <c r="D16" s="39">
        <f>SUM(D12:D15)</f>
        <v>5.84</v>
      </c>
      <c r="E16" s="39"/>
      <c r="F16" s="39">
        <f>SUM(F12:F15)</f>
        <v>148.85</v>
      </c>
      <c r="G16" s="55"/>
      <c r="H16" s="55"/>
      <c r="I16" s="55"/>
      <c r="J16" s="40"/>
      <c r="K16" s="40"/>
      <c r="L16" s="46"/>
      <c r="M16" s="52"/>
      <c r="N16" s="47"/>
    </row>
    <row r="18" spans="2:3" x14ac:dyDescent="0.2">
      <c r="B18" s="300" t="s">
        <v>35</v>
      </c>
      <c r="C18" s="301"/>
    </row>
    <row r="19" spans="2:3" x14ac:dyDescent="0.2">
      <c r="B19" s="41" t="s">
        <v>36</v>
      </c>
      <c r="C19" s="42" t="s">
        <v>37</v>
      </c>
    </row>
    <row r="20" spans="2:3" x14ac:dyDescent="0.2">
      <c r="B20" s="41" t="s">
        <v>31</v>
      </c>
      <c r="C20" s="42" t="s">
        <v>38</v>
      </c>
    </row>
    <row r="21" spans="2:3" x14ac:dyDescent="0.2">
      <c r="B21" s="41" t="s">
        <v>39</v>
      </c>
      <c r="C21" s="42" t="s">
        <v>40</v>
      </c>
    </row>
    <row r="22" spans="2:3" x14ac:dyDescent="0.2">
      <c r="B22" s="41" t="s">
        <v>104</v>
      </c>
      <c r="C22" s="42" t="s">
        <v>105</v>
      </c>
    </row>
    <row r="23" spans="2:3" x14ac:dyDescent="0.2">
      <c r="B23" s="43" t="s">
        <v>33</v>
      </c>
      <c r="C23" s="94" t="s">
        <v>41</v>
      </c>
    </row>
    <row r="26" spans="2:3" x14ac:dyDescent="0.2">
      <c r="B26" s="324"/>
      <c r="C26" s="324"/>
    </row>
  </sheetData>
  <mergeCells count="7">
    <mergeCell ref="B26:C26"/>
    <mergeCell ref="B1:E1"/>
    <mergeCell ref="B3:E3"/>
    <mergeCell ref="G8:J8"/>
    <mergeCell ref="G9:J9"/>
    <mergeCell ref="A16:B16"/>
    <mergeCell ref="B18:C18"/>
  </mergeCells>
  <conditionalFormatting sqref="J12:K12 J13:J15">
    <cfRule type="expression" priority="8" stopIfTrue="1">
      <formula>AND(SUM($P12:$T12)&gt;0,NOT(ISBLANK(J12)))</formula>
    </cfRule>
    <cfRule type="expression" dxfId="100" priority="9" stopIfTrue="1">
      <formula>SUM($P12:$T12)&gt;0</formula>
    </cfRule>
  </conditionalFormatting>
  <conditionalFormatting sqref="B1:E1 B3:E3 C12:C15">
    <cfRule type="expression" dxfId="99" priority="10" stopIfTrue="1">
      <formula>ISBLANK(B1)</formula>
    </cfRule>
  </conditionalFormatting>
  <conditionalFormatting sqref="L12:N12">
    <cfRule type="expression" dxfId="98" priority="11" stopIfTrue="1">
      <formula>AND(NOT(ISBLANK($C12)),ISBLANK(L12))</formula>
    </cfRule>
  </conditionalFormatting>
  <conditionalFormatting sqref="B12:B15">
    <cfRule type="expression" dxfId="97" priority="12" stopIfTrue="1">
      <formula>AND(NOT(ISBLANK(C12)),ISBLANK(B12))</formula>
    </cfRule>
  </conditionalFormatting>
  <conditionalFormatting sqref="A12:A15">
    <cfRule type="expression" dxfId="96" priority="13" stopIfTrue="1">
      <formula>AND(NOT(ISBLANK(C12)),ISBLANK(A12))</formula>
    </cfRule>
  </conditionalFormatting>
  <conditionalFormatting sqref="E12:E15">
    <cfRule type="expression" dxfId="95" priority="14" stopIfTrue="1">
      <formula>AND(NOT(ISBLANK(C12)),ISBLANK(E12),B12="S")</formula>
    </cfRule>
  </conditionalFormatting>
  <conditionalFormatting sqref="C5">
    <cfRule type="expression" dxfId="94" priority="7" stopIfTrue="1">
      <formula>ISBLANK(C5)</formula>
    </cfRule>
  </conditionalFormatting>
  <conditionalFormatting sqref="K13:K14">
    <cfRule type="expression" priority="4" stopIfTrue="1">
      <formula>AND(SUM($P13:$T13)&gt;0,NOT(ISBLANK(K13)))</formula>
    </cfRule>
    <cfRule type="expression" dxfId="93" priority="5" stopIfTrue="1">
      <formula>SUM($P13:$T13)&gt;0</formula>
    </cfRule>
  </conditionalFormatting>
  <conditionalFormatting sqref="L13:N14">
    <cfRule type="expression" dxfId="92" priority="6" stopIfTrue="1">
      <formula>AND(NOT(ISBLANK($C13)),ISBLANK(L13))</formula>
    </cfRule>
  </conditionalFormatting>
  <conditionalFormatting sqref="K15">
    <cfRule type="expression" priority="1" stopIfTrue="1">
      <formula>AND(SUM($P15:$T15)&gt;0,NOT(ISBLANK(K15)))</formula>
    </cfRule>
    <cfRule type="expression" dxfId="91" priority="2" stopIfTrue="1">
      <formula>SUM($P15:$T15)&gt;0</formula>
    </cfRule>
  </conditionalFormatting>
  <conditionalFormatting sqref="L15:N15">
    <cfRule type="expression" dxfId="90" priority="3" stopIfTrue="1">
      <formula>AND(NOT(ISBLANK($C15)),ISBLANK(L15))</formula>
    </cfRule>
  </conditionalFormatting>
  <dataValidations count="2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5">
      <formula1>$B$19:$B$23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'C:\Users\Patricia.corry\Box\Transactions\Purchasing cards - Barclaycard\2021 - 2022 Monthly Statements\Nov 2021\D Harrison\[Copy of D Harrison_Barclaycard Spreadsheet template Nov2021.xlsx]Sheet2'!#REF!</xm:f>
          </x14:formula1>
          <xm:sqref>B1:E1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Z66"/>
  <sheetViews>
    <sheetView workbookViewId="0">
      <selection activeCell="B27" sqref="B27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customWidth="1"/>
    <col min="10" max="10" width="3" style="5" customWidth="1"/>
    <col min="11" max="11" width="29.7109375" style="5" customWidth="1"/>
    <col min="12" max="12" width="59" style="5" customWidth="1"/>
    <col min="13" max="13" width="33" style="5" customWidth="1"/>
    <col min="14" max="14" width="27.42578125" style="5" customWidth="1"/>
    <col min="15" max="15" width="9.140625" style="5"/>
    <col min="16" max="19" width="9.140625" style="5" customWidth="1" outlineLevel="1"/>
    <col min="20" max="16384" width="9.140625" style="5"/>
  </cols>
  <sheetData>
    <row r="1" spans="1:26" ht="36.75" customHeight="1" x14ac:dyDescent="0.2">
      <c r="A1" s="2" t="s">
        <v>0</v>
      </c>
      <c r="B1" s="302" t="s">
        <v>132</v>
      </c>
      <c r="C1" s="303"/>
      <c r="D1" s="303"/>
      <c r="E1" s="30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302" t="s">
        <v>128</v>
      </c>
      <c r="C3" s="303"/>
      <c r="D3" s="303"/>
      <c r="E3" s="304"/>
      <c r="F3" s="10"/>
      <c r="G3" s="10"/>
      <c r="H3" s="10"/>
      <c r="I3" s="10"/>
      <c r="J3" s="10"/>
      <c r="K3" s="10"/>
      <c r="L3" s="17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44479</v>
      </c>
      <c r="D5" s="12" t="s">
        <v>5</v>
      </c>
      <c r="E5" s="98">
        <v>44511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37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300" t="s">
        <v>11</v>
      </c>
      <c r="H8" s="305"/>
      <c r="I8" s="305"/>
      <c r="J8" s="301"/>
      <c r="K8" s="137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306"/>
      <c r="H9" s="307"/>
      <c r="I9" s="307"/>
      <c r="J9" s="308"/>
      <c r="K9" s="49" t="s">
        <v>20</v>
      </c>
      <c r="L9" s="21" t="s">
        <v>21</v>
      </c>
      <c r="M9" s="51"/>
      <c r="N9" s="53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88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0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73">
        <v>44480</v>
      </c>
      <c r="B12" s="74" t="s">
        <v>36</v>
      </c>
      <c r="C12" s="31">
        <v>5.58</v>
      </c>
      <c r="D12" s="32"/>
      <c r="E12" s="31"/>
      <c r="F12" s="81">
        <v>5.58</v>
      </c>
      <c r="G12" s="117">
        <v>595</v>
      </c>
      <c r="H12" s="117">
        <v>4004</v>
      </c>
      <c r="I12" s="54"/>
      <c r="J12" s="82"/>
      <c r="K12" s="82" t="s">
        <v>261</v>
      </c>
      <c r="L12" s="171" t="s">
        <v>262</v>
      </c>
      <c r="M12" s="83" t="s">
        <v>263</v>
      </c>
      <c r="N12" s="83" t="s">
        <v>142</v>
      </c>
      <c r="O12" s="99"/>
    </row>
    <row r="13" spans="1:26" ht="15.75" x14ac:dyDescent="0.25">
      <c r="A13" s="73">
        <v>44481</v>
      </c>
      <c r="B13" s="74" t="s">
        <v>31</v>
      </c>
      <c r="C13" s="31">
        <v>500</v>
      </c>
      <c r="D13" s="32"/>
      <c r="E13" s="31"/>
      <c r="F13" s="81">
        <v>500</v>
      </c>
      <c r="G13" s="54">
        <v>611</v>
      </c>
      <c r="H13" s="54">
        <v>4200</v>
      </c>
      <c r="I13" s="54">
        <v>61106</v>
      </c>
      <c r="J13" s="82"/>
      <c r="K13" s="82" t="s">
        <v>264</v>
      </c>
      <c r="L13" s="171" t="s">
        <v>265</v>
      </c>
      <c r="M13" s="83" t="s">
        <v>143</v>
      </c>
      <c r="N13" s="83" t="s">
        <v>111</v>
      </c>
      <c r="O13" s="99"/>
    </row>
    <row r="14" spans="1:26" ht="15.75" x14ac:dyDescent="0.25">
      <c r="A14" s="73">
        <v>44481</v>
      </c>
      <c r="B14" s="74" t="s">
        <v>39</v>
      </c>
      <c r="C14" s="31">
        <v>9.99</v>
      </c>
      <c r="D14" s="32">
        <f t="shared" ref="D14:D19" si="0">C14/120*20</f>
        <v>1.665</v>
      </c>
      <c r="E14" s="31"/>
      <c r="F14" s="81">
        <f>C14/120*100</f>
        <v>8.3250000000000011</v>
      </c>
      <c r="G14" s="117">
        <v>595</v>
      </c>
      <c r="H14" s="117">
        <v>4001</v>
      </c>
      <c r="I14" s="54"/>
      <c r="J14" s="82"/>
      <c r="K14" s="82" t="s">
        <v>261</v>
      </c>
      <c r="L14" s="171" t="s">
        <v>266</v>
      </c>
      <c r="M14" s="83" t="s">
        <v>133</v>
      </c>
      <c r="N14" s="83" t="s">
        <v>142</v>
      </c>
      <c r="O14" s="99"/>
    </row>
    <row r="15" spans="1:26" s="109" customFormat="1" ht="15.75" x14ac:dyDescent="0.25">
      <c r="A15" s="102">
        <v>44481</v>
      </c>
      <c r="B15" s="103" t="s">
        <v>39</v>
      </c>
      <c r="C15" s="80">
        <v>43.2</v>
      </c>
      <c r="D15" s="32">
        <f t="shared" si="0"/>
        <v>7.2000000000000011</v>
      </c>
      <c r="E15" s="80"/>
      <c r="F15" s="81">
        <f t="shared" ref="F15:F19" si="1">C15/120*100</f>
        <v>36.000000000000007</v>
      </c>
      <c r="G15" s="106">
        <v>595</v>
      </c>
      <c r="H15" s="106">
        <v>1101</v>
      </c>
      <c r="I15" s="106"/>
      <c r="J15" s="107"/>
      <c r="K15" s="82" t="s">
        <v>261</v>
      </c>
      <c r="L15" s="172" t="s">
        <v>267</v>
      </c>
      <c r="M15" s="108" t="s">
        <v>268</v>
      </c>
      <c r="N15" s="108" t="s">
        <v>146</v>
      </c>
      <c r="O15" s="99"/>
    </row>
    <row r="16" spans="1:26" ht="15.75" x14ac:dyDescent="0.25">
      <c r="A16" s="73">
        <v>44481</v>
      </c>
      <c r="B16" s="74" t="s">
        <v>39</v>
      </c>
      <c r="C16" s="31">
        <v>432</v>
      </c>
      <c r="D16" s="32">
        <f t="shared" si="0"/>
        <v>72</v>
      </c>
      <c r="E16" s="31"/>
      <c r="F16" s="81">
        <f t="shared" si="1"/>
        <v>360</v>
      </c>
      <c r="G16" s="106">
        <v>595</v>
      </c>
      <c r="H16" s="106">
        <v>1101</v>
      </c>
      <c r="I16" s="54"/>
      <c r="J16" s="82"/>
      <c r="K16" s="82" t="s">
        <v>261</v>
      </c>
      <c r="L16" s="172" t="s">
        <v>267</v>
      </c>
      <c r="M16" s="108" t="s">
        <v>269</v>
      </c>
      <c r="N16" s="108" t="s">
        <v>146</v>
      </c>
      <c r="O16" s="99"/>
    </row>
    <row r="17" spans="1:15" ht="15.75" x14ac:dyDescent="0.25">
      <c r="A17" s="73">
        <v>44481</v>
      </c>
      <c r="B17" s="74" t="s">
        <v>39</v>
      </c>
      <c r="C17" s="31">
        <v>750</v>
      </c>
      <c r="D17" s="32">
        <f t="shared" si="0"/>
        <v>125</v>
      </c>
      <c r="E17" s="31"/>
      <c r="F17" s="81">
        <f t="shared" si="1"/>
        <v>625</v>
      </c>
      <c r="G17" s="106">
        <v>595</v>
      </c>
      <c r="H17" s="106">
        <v>1101</v>
      </c>
      <c r="I17" s="54"/>
      <c r="J17" s="82"/>
      <c r="K17" s="82" t="s">
        <v>261</v>
      </c>
      <c r="L17" s="172" t="s">
        <v>267</v>
      </c>
      <c r="M17" s="108" t="s">
        <v>270</v>
      </c>
      <c r="N17" s="108" t="s">
        <v>146</v>
      </c>
      <c r="O17" s="99"/>
    </row>
    <row r="18" spans="1:15" ht="15.75" x14ac:dyDescent="0.25">
      <c r="A18" s="73">
        <v>44481</v>
      </c>
      <c r="B18" s="74" t="s">
        <v>39</v>
      </c>
      <c r="C18" s="31">
        <v>18</v>
      </c>
      <c r="D18" s="32">
        <f t="shared" si="0"/>
        <v>3</v>
      </c>
      <c r="E18" s="31"/>
      <c r="F18" s="81">
        <f t="shared" si="1"/>
        <v>15</v>
      </c>
      <c r="G18" s="106">
        <v>595</v>
      </c>
      <c r="H18" s="106">
        <v>1101</v>
      </c>
      <c r="I18" s="54"/>
      <c r="J18" s="82"/>
      <c r="K18" s="82" t="s">
        <v>261</v>
      </c>
      <c r="L18" s="172" t="s">
        <v>267</v>
      </c>
      <c r="M18" s="108" t="s">
        <v>271</v>
      </c>
      <c r="N18" s="108" t="s">
        <v>146</v>
      </c>
      <c r="O18" s="99"/>
    </row>
    <row r="19" spans="1:15" ht="15.75" x14ac:dyDescent="0.25">
      <c r="A19" s="73">
        <v>44481</v>
      </c>
      <c r="B19" s="74" t="s">
        <v>39</v>
      </c>
      <c r="C19" s="31">
        <v>238.42</v>
      </c>
      <c r="D19" s="32">
        <f t="shared" si="0"/>
        <v>39.736666666666665</v>
      </c>
      <c r="E19" s="31"/>
      <c r="F19" s="81">
        <f t="shared" si="1"/>
        <v>198.68333333333334</v>
      </c>
      <c r="G19" s="54">
        <v>595</v>
      </c>
      <c r="H19" s="54">
        <v>2202</v>
      </c>
      <c r="I19" s="54"/>
      <c r="J19" s="82"/>
      <c r="K19" s="82" t="s">
        <v>261</v>
      </c>
      <c r="L19" s="171" t="s">
        <v>272</v>
      </c>
      <c r="M19" s="83" t="s">
        <v>273</v>
      </c>
      <c r="N19" s="83" t="s">
        <v>122</v>
      </c>
      <c r="O19" s="99"/>
    </row>
    <row r="20" spans="1:15" ht="15.75" x14ac:dyDescent="0.25">
      <c r="A20" s="73">
        <v>44481</v>
      </c>
      <c r="B20" s="74" t="s">
        <v>31</v>
      </c>
      <c r="C20" s="31">
        <v>254.77</v>
      </c>
      <c r="D20" s="32"/>
      <c r="E20" s="31"/>
      <c r="F20" s="81">
        <f>C20</f>
        <v>254.77</v>
      </c>
      <c r="G20" s="54">
        <v>595</v>
      </c>
      <c r="H20" s="54">
        <v>4200</v>
      </c>
      <c r="I20" s="54">
        <v>59510</v>
      </c>
      <c r="J20" s="82"/>
      <c r="K20" s="82" t="s">
        <v>264</v>
      </c>
      <c r="L20" s="171" t="s">
        <v>145</v>
      </c>
      <c r="M20" s="83" t="s">
        <v>114</v>
      </c>
      <c r="N20" s="83" t="s">
        <v>111</v>
      </c>
      <c r="O20" s="99"/>
    </row>
    <row r="21" spans="1:15" ht="15.75" x14ac:dyDescent="0.25">
      <c r="A21" s="73">
        <v>44482</v>
      </c>
      <c r="B21" s="74" t="s">
        <v>31</v>
      </c>
      <c r="C21" s="31">
        <v>250</v>
      </c>
      <c r="D21" s="32"/>
      <c r="E21" s="31"/>
      <c r="F21" s="81">
        <f t="shared" ref="F21:F27" si="2">C21</f>
        <v>250</v>
      </c>
      <c r="G21" s="54">
        <v>611</v>
      </c>
      <c r="H21" s="54">
        <v>4200</v>
      </c>
      <c r="I21" s="54">
        <v>61106</v>
      </c>
      <c r="J21" s="82"/>
      <c r="K21" s="82" t="s">
        <v>264</v>
      </c>
      <c r="L21" s="171" t="s">
        <v>265</v>
      </c>
      <c r="M21" s="83" t="s">
        <v>110</v>
      </c>
      <c r="N21" s="83" t="s">
        <v>111</v>
      </c>
      <c r="O21" s="99"/>
    </row>
    <row r="22" spans="1:15" ht="15.75" x14ac:dyDescent="0.25">
      <c r="A22" s="73">
        <v>44483</v>
      </c>
      <c r="B22" s="74" t="s">
        <v>39</v>
      </c>
      <c r="C22" s="31">
        <v>174</v>
      </c>
      <c r="D22" s="32">
        <v>29</v>
      </c>
      <c r="E22" s="31"/>
      <c r="F22" s="81">
        <v>145</v>
      </c>
      <c r="G22" s="117">
        <v>611</v>
      </c>
      <c r="H22" s="117">
        <v>4200</v>
      </c>
      <c r="I22" s="117">
        <v>61111</v>
      </c>
      <c r="J22" s="82"/>
      <c r="K22" s="82" t="s">
        <v>264</v>
      </c>
      <c r="L22" s="171" t="s">
        <v>274</v>
      </c>
      <c r="M22" s="83" t="s">
        <v>275</v>
      </c>
      <c r="N22" s="83" t="s">
        <v>138</v>
      </c>
      <c r="O22" s="99"/>
    </row>
    <row r="23" spans="1:15" ht="15.75" x14ac:dyDescent="0.25">
      <c r="A23" s="73">
        <v>44485</v>
      </c>
      <c r="B23" s="74" t="s">
        <v>31</v>
      </c>
      <c r="C23" s="31">
        <v>500</v>
      </c>
      <c r="D23" s="32"/>
      <c r="E23" s="31"/>
      <c r="F23" s="81">
        <f t="shared" si="2"/>
        <v>500</v>
      </c>
      <c r="G23" s="54">
        <v>595</v>
      </c>
      <c r="H23" s="54">
        <v>4200</v>
      </c>
      <c r="I23" s="54">
        <v>59510</v>
      </c>
      <c r="J23" s="82"/>
      <c r="K23" s="82" t="s">
        <v>264</v>
      </c>
      <c r="L23" s="171" t="s">
        <v>145</v>
      </c>
      <c r="M23" s="83" t="s">
        <v>143</v>
      </c>
      <c r="N23" s="83" t="s">
        <v>111</v>
      </c>
      <c r="O23" s="99"/>
    </row>
    <row r="24" spans="1:15" ht="15.75" x14ac:dyDescent="0.25">
      <c r="A24" s="73">
        <v>44485</v>
      </c>
      <c r="B24" s="74" t="s">
        <v>33</v>
      </c>
      <c r="C24" s="31">
        <v>1.35</v>
      </c>
      <c r="D24" s="32"/>
      <c r="E24" s="31"/>
      <c r="F24" s="81">
        <f t="shared" si="2"/>
        <v>1.35</v>
      </c>
      <c r="G24" s="117">
        <v>595</v>
      </c>
      <c r="H24" s="117">
        <v>4004</v>
      </c>
      <c r="I24" s="54"/>
      <c r="J24" s="82"/>
      <c r="K24" s="82" t="s">
        <v>261</v>
      </c>
      <c r="L24" s="171" t="s">
        <v>140</v>
      </c>
      <c r="M24" s="83" t="s">
        <v>141</v>
      </c>
      <c r="N24" s="83" t="s">
        <v>142</v>
      </c>
      <c r="O24" s="99"/>
    </row>
    <row r="25" spans="1:15" ht="15.75" x14ac:dyDescent="0.25">
      <c r="A25" s="73">
        <v>44486</v>
      </c>
      <c r="B25" s="74" t="s">
        <v>31</v>
      </c>
      <c r="C25" s="31">
        <v>500</v>
      </c>
      <c r="D25" s="32"/>
      <c r="E25" s="31"/>
      <c r="F25" s="81">
        <f t="shared" si="2"/>
        <v>500</v>
      </c>
      <c r="G25" s="54">
        <v>611</v>
      </c>
      <c r="H25" s="54">
        <v>4200</v>
      </c>
      <c r="I25" s="54">
        <v>61106</v>
      </c>
      <c r="J25" s="82"/>
      <c r="K25" s="82" t="s">
        <v>264</v>
      </c>
      <c r="L25" s="171" t="s">
        <v>265</v>
      </c>
      <c r="M25" s="83" t="s">
        <v>143</v>
      </c>
      <c r="N25" s="83" t="s">
        <v>111</v>
      </c>
      <c r="O25" s="99"/>
    </row>
    <row r="26" spans="1:15" ht="15.75" x14ac:dyDescent="0.25">
      <c r="A26" s="73">
        <v>44486</v>
      </c>
      <c r="B26" s="74" t="s">
        <v>31</v>
      </c>
      <c r="C26" s="31">
        <v>20</v>
      </c>
      <c r="D26" s="32"/>
      <c r="E26" s="31"/>
      <c r="F26" s="81">
        <f t="shared" si="2"/>
        <v>20</v>
      </c>
      <c r="G26" s="54">
        <v>611</v>
      </c>
      <c r="H26" s="54">
        <v>4200</v>
      </c>
      <c r="I26" s="54">
        <v>61106</v>
      </c>
      <c r="J26" s="82"/>
      <c r="K26" s="82" t="s">
        <v>264</v>
      </c>
      <c r="L26" s="171" t="s">
        <v>276</v>
      </c>
      <c r="M26" s="83" t="s">
        <v>277</v>
      </c>
      <c r="N26" s="83" t="s">
        <v>111</v>
      </c>
      <c r="O26" s="99"/>
    </row>
    <row r="27" spans="1:15" ht="15.75" x14ac:dyDescent="0.25">
      <c r="A27" s="73">
        <v>44486</v>
      </c>
      <c r="B27" s="74" t="s">
        <v>104</v>
      </c>
      <c r="C27" s="31">
        <v>275.43</v>
      </c>
      <c r="D27" s="32"/>
      <c r="E27" s="31"/>
      <c r="F27" s="81">
        <f t="shared" si="2"/>
        <v>275.43</v>
      </c>
      <c r="G27" s="54">
        <v>595</v>
      </c>
      <c r="H27" s="54">
        <v>4200</v>
      </c>
      <c r="I27" s="54">
        <v>59510</v>
      </c>
      <c r="J27" s="82"/>
      <c r="K27" s="82" t="s">
        <v>264</v>
      </c>
      <c r="L27" s="171" t="s">
        <v>145</v>
      </c>
      <c r="M27" s="83" t="s">
        <v>114</v>
      </c>
      <c r="N27" s="83" t="s">
        <v>111</v>
      </c>
      <c r="O27" s="99"/>
    </row>
    <row r="28" spans="1:15" ht="15.75" x14ac:dyDescent="0.25">
      <c r="A28" s="73">
        <v>44488</v>
      </c>
      <c r="B28" s="74" t="s">
        <v>39</v>
      </c>
      <c r="C28" s="31">
        <v>7.35</v>
      </c>
      <c r="D28" s="32">
        <f>C28/120*20</f>
        <v>1.2250000000000001</v>
      </c>
      <c r="E28" s="31"/>
      <c r="F28" s="81">
        <f>C28/120*100</f>
        <v>6.125</v>
      </c>
      <c r="G28" s="54">
        <v>595</v>
      </c>
      <c r="H28" s="54">
        <v>4202</v>
      </c>
      <c r="I28" s="54"/>
      <c r="J28" s="82"/>
      <c r="K28" s="82" t="s">
        <v>261</v>
      </c>
      <c r="L28" s="171" t="s">
        <v>278</v>
      </c>
      <c r="M28" s="83" t="s">
        <v>136</v>
      </c>
      <c r="N28" s="83" t="s">
        <v>134</v>
      </c>
      <c r="O28" s="99"/>
    </row>
    <row r="29" spans="1:15" ht="15.75" x14ac:dyDescent="0.25">
      <c r="A29" s="73">
        <v>44488</v>
      </c>
      <c r="B29" s="74" t="s">
        <v>31</v>
      </c>
      <c r="C29" s="31">
        <v>250</v>
      </c>
      <c r="D29" s="32"/>
      <c r="E29" s="31"/>
      <c r="F29" s="81">
        <f>C29</f>
        <v>250</v>
      </c>
      <c r="G29" s="54">
        <v>595</v>
      </c>
      <c r="H29" s="54">
        <v>4200</v>
      </c>
      <c r="I29" s="54">
        <v>59510</v>
      </c>
      <c r="J29" s="82"/>
      <c r="K29" s="82" t="s">
        <v>264</v>
      </c>
      <c r="L29" s="171" t="s">
        <v>145</v>
      </c>
      <c r="M29" s="83" t="s">
        <v>110</v>
      </c>
      <c r="N29" s="83" t="s">
        <v>111</v>
      </c>
      <c r="O29" s="99"/>
    </row>
    <row r="30" spans="1:15" ht="15.75" x14ac:dyDescent="0.25">
      <c r="A30" s="73">
        <v>44489</v>
      </c>
      <c r="B30" s="74" t="s">
        <v>31</v>
      </c>
      <c r="C30" s="31">
        <v>250</v>
      </c>
      <c r="D30" s="32"/>
      <c r="E30" s="31"/>
      <c r="F30" s="81">
        <f>C30</f>
        <v>250</v>
      </c>
      <c r="G30" s="54">
        <v>611</v>
      </c>
      <c r="H30" s="54">
        <v>4200</v>
      </c>
      <c r="I30" s="54">
        <v>61106</v>
      </c>
      <c r="J30" s="82"/>
      <c r="K30" s="287" t="s">
        <v>264</v>
      </c>
      <c r="L30" s="171" t="s">
        <v>265</v>
      </c>
      <c r="M30" s="83" t="s">
        <v>110</v>
      </c>
      <c r="N30" s="83" t="s">
        <v>111</v>
      </c>
      <c r="O30" s="99"/>
    </row>
    <row r="31" spans="1:15" ht="15.75" x14ac:dyDescent="0.25">
      <c r="A31" s="73">
        <v>44489</v>
      </c>
      <c r="B31" s="74" t="s">
        <v>39</v>
      </c>
      <c r="C31" s="31">
        <v>17.989999999999998</v>
      </c>
      <c r="D31" s="32">
        <f t="shared" ref="D31:D46" si="3">C31/120*20</f>
        <v>2.9983333333333331</v>
      </c>
      <c r="E31" s="31"/>
      <c r="F31" s="81">
        <f t="shared" ref="F31:F46" si="4">C31/120*100</f>
        <v>14.991666666666664</v>
      </c>
      <c r="G31" s="54">
        <v>595</v>
      </c>
      <c r="H31" s="54">
        <v>4202</v>
      </c>
      <c r="I31" s="54"/>
      <c r="J31" s="82"/>
      <c r="K31" s="82" t="s">
        <v>261</v>
      </c>
      <c r="L31" s="171" t="s">
        <v>279</v>
      </c>
      <c r="M31" s="83" t="s">
        <v>135</v>
      </c>
      <c r="N31" s="83" t="s">
        <v>134</v>
      </c>
      <c r="O31" s="99"/>
    </row>
    <row r="32" spans="1:15" ht="15.75" x14ac:dyDescent="0.25">
      <c r="A32" s="73">
        <v>44491</v>
      </c>
      <c r="B32" s="74" t="s">
        <v>31</v>
      </c>
      <c r="C32" s="31">
        <v>249.98</v>
      </c>
      <c r="D32" s="32"/>
      <c r="E32" s="31"/>
      <c r="F32" s="81">
        <f>C32</f>
        <v>249.98</v>
      </c>
      <c r="G32" s="54">
        <v>595</v>
      </c>
      <c r="H32" s="54">
        <v>4200</v>
      </c>
      <c r="I32" s="54">
        <v>59510</v>
      </c>
      <c r="J32" s="82"/>
      <c r="K32" s="82" t="s">
        <v>264</v>
      </c>
      <c r="L32" s="171" t="s">
        <v>145</v>
      </c>
      <c r="M32" s="83" t="s">
        <v>110</v>
      </c>
      <c r="N32" s="83" t="s">
        <v>111</v>
      </c>
      <c r="O32" s="99"/>
    </row>
    <row r="33" spans="1:15" ht="15.75" x14ac:dyDescent="0.25">
      <c r="A33" s="73">
        <v>44492</v>
      </c>
      <c r="B33" s="74" t="s">
        <v>33</v>
      </c>
      <c r="C33" s="31">
        <v>284.32</v>
      </c>
      <c r="D33" s="32"/>
      <c r="E33" s="31"/>
      <c r="F33" s="81">
        <f t="shared" ref="F33:F45" si="5">C33</f>
        <v>284.32</v>
      </c>
      <c r="G33" s="54">
        <v>595</v>
      </c>
      <c r="H33" s="54">
        <v>4200</v>
      </c>
      <c r="I33" s="54">
        <v>59510</v>
      </c>
      <c r="J33" s="82"/>
      <c r="K33" s="82" t="s">
        <v>264</v>
      </c>
      <c r="L33" s="171" t="s">
        <v>145</v>
      </c>
      <c r="M33" s="83" t="s">
        <v>114</v>
      </c>
      <c r="N33" s="83" t="s">
        <v>111</v>
      </c>
      <c r="O33" s="99"/>
    </row>
    <row r="34" spans="1:15" ht="15.75" x14ac:dyDescent="0.25">
      <c r="A34" s="73">
        <v>44492</v>
      </c>
      <c r="B34" s="74" t="s">
        <v>31</v>
      </c>
      <c r="C34" s="31">
        <v>500</v>
      </c>
      <c r="D34" s="32"/>
      <c r="E34" s="31"/>
      <c r="F34" s="81">
        <f t="shared" si="5"/>
        <v>500</v>
      </c>
      <c r="G34" s="54">
        <v>611</v>
      </c>
      <c r="H34" s="54">
        <v>4200</v>
      </c>
      <c r="I34" s="54">
        <v>61106</v>
      </c>
      <c r="J34" s="82"/>
      <c r="K34" s="82" t="s">
        <v>264</v>
      </c>
      <c r="L34" s="171" t="s">
        <v>265</v>
      </c>
      <c r="M34" s="83" t="s">
        <v>143</v>
      </c>
      <c r="N34" s="83" t="s">
        <v>111</v>
      </c>
      <c r="O34" s="99"/>
    </row>
    <row r="35" spans="1:15" ht="15.75" x14ac:dyDescent="0.25">
      <c r="A35" s="73">
        <v>44493</v>
      </c>
      <c r="B35" s="74" t="s">
        <v>31</v>
      </c>
      <c r="C35" s="31">
        <v>20</v>
      </c>
      <c r="D35" s="32"/>
      <c r="E35" s="31"/>
      <c r="F35" s="81">
        <f t="shared" si="5"/>
        <v>20</v>
      </c>
      <c r="G35" s="54">
        <v>611</v>
      </c>
      <c r="H35" s="54">
        <v>4200</v>
      </c>
      <c r="I35" s="54">
        <v>61106</v>
      </c>
      <c r="J35" s="82"/>
      <c r="K35" s="82" t="s">
        <v>264</v>
      </c>
      <c r="L35" s="171" t="s">
        <v>280</v>
      </c>
      <c r="M35" s="83" t="s">
        <v>277</v>
      </c>
      <c r="N35" s="83" t="s">
        <v>111</v>
      </c>
      <c r="O35" s="99"/>
    </row>
    <row r="36" spans="1:15" ht="15.75" x14ac:dyDescent="0.25">
      <c r="A36" s="73">
        <v>44494</v>
      </c>
      <c r="B36" s="74" t="s">
        <v>31</v>
      </c>
      <c r="C36" s="31">
        <v>500</v>
      </c>
      <c r="D36" s="32"/>
      <c r="E36" s="31"/>
      <c r="F36" s="81">
        <f t="shared" si="5"/>
        <v>500</v>
      </c>
      <c r="G36" s="54">
        <v>595</v>
      </c>
      <c r="H36" s="54">
        <v>4200</v>
      </c>
      <c r="I36" s="54">
        <v>59510</v>
      </c>
      <c r="J36" s="82"/>
      <c r="K36" s="82" t="s">
        <v>264</v>
      </c>
      <c r="L36" s="171" t="s">
        <v>145</v>
      </c>
      <c r="M36" s="83" t="s">
        <v>143</v>
      </c>
      <c r="N36" s="83" t="s">
        <v>111</v>
      </c>
      <c r="O36" s="99"/>
    </row>
    <row r="37" spans="1:15" ht="15.75" x14ac:dyDescent="0.25">
      <c r="A37" s="73">
        <v>44494</v>
      </c>
      <c r="B37" s="74" t="s">
        <v>33</v>
      </c>
      <c r="C37" s="31">
        <v>2.7</v>
      </c>
      <c r="D37" s="32"/>
      <c r="E37" s="31"/>
      <c r="F37" s="81">
        <f t="shared" si="5"/>
        <v>2.7</v>
      </c>
      <c r="G37" s="117">
        <v>595</v>
      </c>
      <c r="H37" s="117">
        <v>4004</v>
      </c>
      <c r="I37" s="54"/>
      <c r="J37" s="82"/>
      <c r="K37" s="82" t="s">
        <v>261</v>
      </c>
      <c r="L37" s="171" t="s">
        <v>140</v>
      </c>
      <c r="M37" s="83" t="s">
        <v>144</v>
      </c>
      <c r="N37" s="83" t="s">
        <v>142</v>
      </c>
      <c r="O37" s="99"/>
    </row>
    <row r="38" spans="1:15" ht="15.75" x14ac:dyDescent="0.25">
      <c r="A38" s="73">
        <v>44495</v>
      </c>
      <c r="B38" s="74" t="s">
        <v>31</v>
      </c>
      <c r="C38" s="31">
        <v>250</v>
      </c>
      <c r="D38" s="32"/>
      <c r="E38" s="31"/>
      <c r="F38" s="81">
        <f t="shared" si="5"/>
        <v>250</v>
      </c>
      <c r="G38" s="54">
        <v>595</v>
      </c>
      <c r="H38" s="54">
        <v>4200</v>
      </c>
      <c r="I38" s="54">
        <v>59510</v>
      </c>
      <c r="J38" s="82"/>
      <c r="K38" s="82" t="s">
        <v>264</v>
      </c>
      <c r="L38" s="171" t="s">
        <v>145</v>
      </c>
      <c r="M38" s="83" t="s">
        <v>110</v>
      </c>
      <c r="N38" s="83" t="s">
        <v>111</v>
      </c>
      <c r="O38" s="99"/>
    </row>
    <row r="39" spans="1:15" ht="15.75" x14ac:dyDescent="0.25">
      <c r="A39" s="73">
        <v>44496</v>
      </c>
      <c r="B39" s="74" t="s">
        <v>31</v>
      </c>
      <c r="C39" s="31">
        <v>500</v>
      </c>
      <c r="D39" s="32"/>
      <c r="E39" s="31"/>
      <c r="F39" s="81">
        <f t="shared" si="5"/>
        <v>500</v>
      </c>
      <c r="G39" s="54">
        <v>611</v>
      </c>
      <c r="H39" s="54">
        <v>4200</v>
      </c>
      <c r="I39" s="54">
        <v>61106</v>
      </c>
      <c r="J39" s="82"/>
      <c r="K39" s="82" t="s">
        <v>264</v>
      </c>
      <c r="L39" s="171" t="s">
        <v>265</v>
      </c>
      <c r="M39" s="83" t="s">
        <v>143</v>
      </c>
      <c r="N39" s="83" t="s">
        <v>111</v>
      </c>
      <c r="O39" s="99"/>
    </row>
    <row r="40" spans="1:15" ht="15.75" x14ac:dyDescent="0.25">
      <c r="A40" s="73">
        <v>44497</v>
      </c>
      <c r="B40" s="74" t="s">
        <v>31</v>
      </c>
      <c r="C40" s="31">
        <v>250</v>
      </c>
      <c r="D40" s="32"/>
      <c r="E40" s="31"/>
      <c r="F40" s="81">
        <f t="shared" si="5"/>
        <v>250</v>
      </c>
      <c r="G40" s="54">
        <v>595</v>
      </c>
      <c r="H40" s="54">
        <v>4200</v>
      </c>
      <c r="I40" s="54">
        <v>59510</v>
      </c>
      <c r="J40" s="82"/>
      <c r="K40" s="82" t="s">
        <v>264</v>
      </c>
      <c r="L40" s="171" t="s">
        <v>145</v>
      </c>
      <c r="M40" s="83" t="s">
        <v>110</v>
      </c>
      <c r="N40" s="83" t="s">
        <v>111</v>
      </c>
      <c r="O40" s="99"/>
    </row>
    <row r="41" spans="1:15" ht="15.75" x14ac:dyDescent="0.25">
      <c r="A41" s="73">
        <v>44498</v>
      </c>
      <c r="B41" s="74" t="s">
        <v>33</v>
      </c>
      <c r="C41" s="31">
        <v>259.27999999999997</v>
      </c>
      <c r="D41" s="32"/>
      <c r="E41" s="31"/>
      <c r="F41" s="81">
        <f t="shared" si="5"/>
        <v>259.27999999999997</v>
      </c>
      <c r="G41" s="54">
        <v>595</v>
      </c>
      <c r="H41" s="54">
        <v>4200</v>
      </c>
      <c r="I41" s="54">
        <v>59510</v>
      </c>
      <c r="J41" s="82"/>
      <c r="K41" s="82" t="s">
        <v>264</v>
      </c>
      <c r="L41" s="171" t="s">
        <v>145</v>
      </c>
      <c r="M41" s="83" t="s">
        <v>114</v>
      </c>
      <c r="N41" s="83" t="s">
        <v>111</v>
      </c>
      <c r="O41" s="99"/>
    </row>
    <row r="42" spans="1:15" ht="15.75" x14ac:dyDescent="0.25">
      <c r="A42" s="73">
        <v>44498</v>
      </c>
      <c r="B42" s="74" t="s">
        <v>31</v>
      </c>
      <c r="C42" s="31">
        <v>500</v>
      </c>
      <c r="D42" s="32"/>
      <c r="E42" s="31"/>
      <c r="F42" s="81">
        <f t="shared" si="5"/>
        <v>500</v>
      </c>
      <c r="G42" s="54">
        <v>595</v>
      </c>
      <c r="H42" s="54">
        <v>4200</v>
      </c>
      <c r="I42" s="54">
        <v>59510</v>
      </c>
      <c r="J42" s="82"/>
      <c r="K42" s="82" t="s">
        <v>264</v>
      </c>
      <c r="L42" s="171" t="s">
        <v>145</v>
      </c>
      <c r="M42" s="83" t="s">
        <v>143</v>
      </c>
      <c r="N42" s="83" t="s">
        <v>111</v>
      </c>
      <c r="O42" s="99"/>
    </row>
    <row r="43" spans="1:15" ht="15.75" x14ac:dyDescent="0.25">
      <c r="A43" s="73">
        <v>44500</v>
      </c>
      <c r="B43" s="74" t="s">
        <v>31</v>
      </c>
      <c r="C43" s="80">
        <v>60</v>
      </c>
      <c r="D43" s="32"/>
      <c r="E43" s="31"/>
      <c r="F43" s="81">
        <f t="shared" si="5"/>
        <v>60</v>
      </c>
      <c r="G43" s="54">
        <v>611</v>
      </c>
      <c r="H43" s="54">
        <v>4200</v>
      </c>
      <c r="I43" s="54">
        <v>61106</v>
      </c>
      <c r="J43" s="82"/>
      <c r="K43" s="82" t="s">
        <v>264</v>
      </c>
      <c r="L43" s="171" t="s">
        <v>280</v>
      </c>
      <c r="M43" s="83" t="s">
        <v>277</v>
      </c>
      <c r="N43" s="83" t="s">
        <v>111</v>
      </c>
      <c r="O43" s="99"/>
    </row>
    <row r="44" spans="1:15" s="109" customFormat="1" ht="15.75" x14ac:dyDescent="0.25">
      <c r="A44" s="102">
        <v>44500</v>
      </c>
      <c r="B44" s="74" t="s">
        <v>31</v>
      </c>
      <c r="C44" s="31">
        <v>250</v>
      </c>
      <c r="D44" s="32"/>
      <c r="E44" s="80"/>
      <c r="F44" s="81">
        <f t="shared" si="5"/>
        <v>250</v>
      </c>
      <c r="G44" s="54">
        <v>611</v>
      </c>
      <c r="H44" s="54">
        <v>4200</v>
      </c>
      <c r="I44" s="54">
        <v>61106</v>
      </c>
      <c r="J44" s="107"/>
      <c r="K44" s="82" t="s">
        <v>264</v>
      </c>
      <c r="L44" s="172" t="s">
        <v>280</v>
      </c>
      <c r="M44" s="108" t="s">
        <v>110</v>
      </c>
      <c r="N44" s="83" t="s">
        <v>111</v>
      </c>
      <c r="O44" s="99"/>
    </row>
    <row r="45" spans="1:15" ht="15.75" x14ac:dyDescent="0.25">
      <c r="A45" s="73">
        <v>44501</v>
      </c>
      <c r="B45" s="74" t="s">
        <v>31</v>
      </c>
      <c r="C45" s="31">
        <v>500</v>
      </c>
      <c r="D45" s="32"/>
      <c r="E45" s="31"/>
      <c r="F45" s="81">
        <f t="shared" si="5"/>
        <v>500</v>
      </c>
      <c r="G45" s="54">
        <v>611</v>
      </c>
      <c r="H45" s="54">
        <v>4200</v>
      </c>
      <c r="I45" s="54">
        <v>61106</v>
      </c>
      <c r="J45" s="82"/>
      <c r="K45" s="82" t="s">
        <v>264</v>
      </c>
      <c r="L45" s="171" t="s">
        <v>265</v>
      </c>
      <c r="M45" s="83" t="s">
        <v>143</v>
      </c>
      <c r="N45" s="83" t="s">
        <v>111</v>
      </c>
      <c r="O45" s="99"/>
    </row>
    <row r="46" spans="1:15" ht="15.75" x14ac:dyDescent="0.25">
      <c r="A46" s="73">
        <v>44501</v>
      </c>
      <c r="B46" s="74" t="s">
        <v>39</v>
      </c>
      <c r="C46" s="31">
        <v>11.49</v>
      </c>
      <c r="D46" s="32">
        <f t="shared" si="3"/>
        <v>1.915</v>
      </c>
      <c r="E46" s="31"/>
      <c r="F46" s="81">
        <f t="shared" si="4"/>
        <v>9.5749999999999993</v>
      </c>
      <c r="G46" s="117">
        <v>595</v>
      </c>
      <c r="H46" s="117">
        <v>4001</v>
      </c>
      <c r="I46" s="54"/>
      <c r="J46" s="82"/>
      <c r="K46" s="82" t="s">
        <v>261</v>
      </c>
      <c r="L46" s="171" t="s">
        <v>281</v>
      </c>
      <c r="M46" s="83" t="s">
        <v>137</v>
      </c>
      <c r="N46" s="83" t="s">
        <v>142</v>
      </c>
      <c r="O46" s="99"/>
    </row>
    <row r="47" spans="1:15" ht="15.75" x14ac:dyDescent="0.25">
      <c r="A47" s="73">
        <v>44501</v>
      </c>
      <c r="B47" s="74" t="s">
        <v>33</v>
      </c>
      <c r="C47" s="31">
        <v>96.65</v>
      </c>
      <c r="D47" s="32"/>
      <c r="E47" s="31"/>
      <c r="F47" s="81">
        <f>C47</f>
        <v>96.65</v>
      </c>
      <c r="G47" s="54">
        <v>595</v>
      </c>
      <c r="H47" s="54">
        <v>4200</v>
      </c>
      <c r="I47" s="54">
        <v>59510</v>
      </c>
      <c r="J47" s="82"/>
      <c r="K47" s="82" t="s">
        <v>264</v>
      </c>
      <c r="L47" s="171" t="s">
        <v>145</v>
      </c>
      <c r="M47" s="83" t="s">
        <v>114</v>
      </c>
      <c r="N47" s="83" t="s">
        <v>111</v>
      </c>
      <c r="O47" s="99"/>
    </row>
    <row r="48" spans="1:15" ht="15.75" x14ac:dyDescent="0.25">
      <c r="A48" s="173">
        <v>44501</v>
      </c>
      <c r="B48" s="74" t="s">
        <v>31</v>
      </c>
      <c r="C48" s="31">
        <v>9.68</v>
      </c>
      <c r="D48" s="32"/>
      <c r="E48" s="31"/>
      <c r="F48" s="81">
        <f>C48</f>
        <v>9.68</v>
      </c>
      <c r="G48" s="54">
        <v>611</v>
      </c>
      <c r="H48" s="54">
        <v>4200</v>
      </c>
      <c r="I48" s="54">
        <v>61106</v>
      </c>
      <c r="J48" s="82"/>
      <c r="K48" s="82" t="s">
        <v>264</v>
      </c>
      <c r="L48" s="174" t="s">
        <v>280</v>
      </c>
      <c r="M48" s="83" t="s">
        <v>110</v>
      </c>
      <c r="N48" s="83" t="s">
        <v>111</v>
      </c>
      <c r="O48" s="99"/>
    </row>
    <row r="49" spans="1:15" ht="15.75" x14ac:dyDescent="0.25">
      <c r="A49" s="173">
        <v>44503</v>
      </c>
      <c r="B49" s="74" t="s">
        <v>33</v>
      </c>
      <c r="C49" s="31">
        <v>7.98</v>
      </c>
      <c r="D49" s="32"/>
      <c r="E49" s="31"/>
      <c r="F49" s="81">
        <f>C49</f>
        <v>7.98</v>
      </c>
      <c r="G49" s="117">
        <v>595</v>
      </c>
      <c r="H49" s="117">
        <v>4004</v>
      </c>
      <c r="I49" s="54"/>
      <c r="J49" s="82"/>
      <c r="K49" s="82" t="s">
        <v>261</v>
      </c>
      <c r="L49" s="171" t="s">
        <v>282</v>
      </c>
      <c r="M49" s="83" t="s">
        <v>139</v>
      </c>
      <c r="N49" s="83" t="s">
        <v>142</v>
      </c>
      <c r="O49" s="99"/>
    </row>
    <row r="50" spans="1:15" ht="31.5" x14ac:dyDescent="0.25">
      <c r="A50" s="173">
        <v>44505</v>
      </c>
      <c r="B50" s="74" t="s">
        <v>31</v>
      </c>
      <c r="C50" s="288">
        <v>250</v>
      </c>
      <c r="D50" s="32"/>
      <c r="E50" s="31"/>
      <c r="F50" s="81">
        <f>C50</f>
        <v>250</v>
      </c>
      <c r="G50" s="54">
        <v>595</v>
      </c>
      <c r="H50" s="54">
        <v>4200</v>
      </c>
      <c r="I50" s="54">
        <v>59510</v>
      </c>
      <c r="J50" s="82"/>
      <c r="K50" s="82" t="s">
        <v>264</v>
      </c>
      <c r="L50" s="289" t="s">
        <v>283</v>
      </c>
      <c r="M50" s="83" t="s">
        <v>110</v>
      </c>
      <c r="N50" s="83" t="s">
        <v>111</v>
      </c>
      <c r="O50" s="99"/>
    </row>
    <row r="51" spans="1:15" ht="15.75" x14ac:dyDescent="0.25">
      <c r="A51" s="175">
        <v>44505</v>
      </c>
      <c r="B51" s="176" t="s">
        <v>33</v>
      </c>
      <c r="C51" s="177">
        <v>3.8</v>
      </c>
      <c r="D51" s="32"/>
      <c r="E51" s="178"/>
      <c r="F51" s="81">
        <f>C51</f>
        <v>3.8</v>
      </c>
      <c r="G51" s="117">
        <v>595</v>
      </c>
      <c r="H51" s="117">
        <v>4004</v>
      </c>
      <c r="I51" s="54"/>
      <c r="J51" s="178"/>
      <c r="K51" s="82" t="s">
        <v>261</v>
      </c>
      <c r="L51" s="174" t="s">
        <v>140</v>
      </c>
      <c r="M51" s="83" t="s">
        <v>147</v>
      </c>
      <c r="N51" s="179" t="s">
        <v>142</v>
      </c>
      <c r="O51" s="99"/>
    </row>
    <row r="52" spans="1:15" ht="15.75" x14ac:dyDescent="0.25">
      <c r="A52" s="175"/>
      <c r="B52" s="180"/>
      <c r="C52" s="177"/>
      <c r="D52" s="32"/>
      <c r="E52" s="178"/>
      <c r="F52" s="81"/>
      <c r="G52" s="178"/>
      <c r="H52" s="178"/>
      <c r="I52" s="178"/>
      <c r="J52" s="178"/>
      <c r="K52" s="82"/>
      <c r="L52" s="174"/>
      <c r="M52" s="179"/>
      <c r="N52" s="179"/>
    </row>
    <row r="53" spans="1:15" ht="15.75" x14ac:dyDescent="0.25">
      <c r="A53" s="175"/>
      <c r="B53" s="176"/>
      <c r="C53" s="177"/>
      <c r="D53" s="178"/>
      <c r="E53" s="178"/>
      <c r="F53" s="178"/>
      <c r="G53" s="54"/>
      <c r="H53" s="54"/>
      <c r="I53" s="54"/>
      <c r="J53" s="178"/>
      <c r="K53" s="82"/>
      <c r="L53" s="174"/>
      <c r="M53" s="179"/>
      <c r="N53" s="179"/>
    </row>
    <row r="54" spans="1:15" ht="20.100000000000001" customHeight="1" thickBot="1" x14ac:dyDescent="0.25">
      <c r="A54" s="325" t="s">
        <v>34</v>
      </c>
      <c r="B54" s="326"/>
      <c r="C54" s="39">
        <f>SUM(C12:C53)</f>
        <v>9003.9599999999973</v>
      </c>
      <c r="D54" s="39">
        <f>SUM(D12:D53)</f>
        <v>283.74000000000007</v>
      </c>
      <c r="E54" s="39"/>
      <c r="F54" s="39">
        <f>SUM(F12:F53)</f>
        <v>8720.2199999999993</v>
      </c>
      <c r="G54" s="55"/>
      <c r="H54" s="55"/>
      <c r="I54" s="55"/>
      <c r="J54" s="181"/>
      <c r="K54" s="181"/>
      <c r="L54" s="182"/>
      <c r="M54" s="183"/>
      <c r="N54" s="184"/>
    </row>
    <row r="56" spans="1:15" x14ac:dyDescent="0.2">
      <c r="B56" s="300" t="s">
        <v>35</v>
      </c>
      <c r="C56" s="301"/>
    </row>
    <row r="57" spans="1:15" x14ac:dyDescent="0.2">
      <c r="B57" s="41" t="s">
        <v>36</v>
      </c>
      <c r="C57" s="42" t="s">
        <v>37</v>
      </c>
    </row>
    <row r="58" spans="1:15" x14ac:dyDescent="0.2">
      <c r="B58" s="41" t="s">
        <v>31</v>
      </c>
      <c r="C58" s="42" t="s">
        <v>38</v>
      </c>
    </row>
    <row r="59" spans="1:15" x14ac:dyDescent="0.2">
      <c r="B59" s="41" t="s">
        <v>39</v>
      </c>
      <c r="C59" s="42" t="s">
        <v>40</v>
      </c>
    </row>
    <row r="60" spans="1:15" x14ac:dyDescent="0.2">
      <c r="B60" s="41" t="s">
        <v>104</v>
      </c>
      <c r="C60" s="42" t="s">
        <v>105</v>
      </c>
      <c r="F60" s="86"/>
    </row>
    <row r="61" spans="1:15" x14ac:dyDescent="0.2">
      <c r="B61" s="43" t="s">
        <v>33</v>
      </c>
      <c r="C61" s="94" t="s">
        <v>41</v>
      </c>
    </row>
    <row r="66" spans="5:5" x14ac:dyDescent="0.2">
      <c r="E66" s="86"/>
    </row>
  </sheetData>
  <mergeCells count="6">
    <mergeCell ref="A54:B54"/>
    <mergeCell ref="B56:C56"/>
    <mergeCell ref="B1:E1"/>
    <mergeCell ref="B3:E3"/>
    <mergeCell ref="G8:J8"/>
    <mergeCell ref="G9:J9"/>
  </mergeCells>
  <conditionalFormatting sqref="J19:K26 J43:J44 J17:J18 J15 K15:K18 J47:J50 J38:J40 J12:K14">
    <cfRule type="expression" priority="28" stopIfTrue="1">
      <formula>AND(SUM($P12:$T12)&gt;0,NOT(ISBLANK(J12)))</formula>
    </cfRule>
    <cfRule type="expression" dxfId="89" priority="29" stopIfTrue="1">
      <formula>SUM($P12:$T12)&gt;0</formula>
    </cfRule>
  </conditionalFormatting>
  <conditionalFormatting sqref="B1:E1 B3:E3 C12:C50">
    <cfRule type="expression" dxfId="88" priority="30" stopIfTrue="1">
      <formula>ISBLANK(B1)</formula>
    </cfRule>
  </conditionalFormatting>
  <conditionalFormatting sqref="B12:B45">
    <cfRule type="expression" dxfId="87" priority="31" stopIfTrue="1">
      <formula>AND(NOT(ISBLANK(C12)),ISBLANK(B12))</formula>
    </cfRule>
  </conditionalFormatting>
  <conditionalFormatting sqref="A12:A41">
    <cfRule type="expression" dxfId="86" priority="32" stopIfTrue="1">
      <formula>AND(NOT(ISBLANK(C12)),ISBLANK(A12))</formula>
    </cfRule>
  </conditionalFormatting>
  <conditionalFormatting sqref="E12:E50">
    <cfRule type="expression" dxfId="85" priority="33" stopIfTrue="1">
      <formula>AND(NOT(ISBLANK(C12)),ISBLANK(E12),B12="S")</formula>
    </cfRule>
  </conditionalFormatting>
  <conditionalFormatting sqref="C5">
    <cfRule type="expression" dxfId="84" priority="27" stopIfTrue="1">
      <formula>ISBLANK(C5)</formula>
    </cfRule>
  </conditionalFormatting>
  <conditionalFormatting sqref="L14:N14 L19:N19 L25:N25 L30:N30 L32:N34 L39:M39">
    <cfRule type="expression" dxfId="83" priority="34" stopIfTrue="1">
      <formula>AND(NOT(ISBLANK($C13)),ISBLANK(L14))</formula>
    </cfRule>
  </conditionalFormatting>
  <conditionalFormatting sqref="L24:N24">
    <cfRule type="expression" dxfId="82" priority="35" stopIfTrue="1">
      <formula>AND(NOT(ISBLANK(#REF!)),ISBLANK(L24))</formula>
    </cfRule>
  </conditionalFormatting>
  <conditionalFormatting sqref="L19:N19 L21:N25 L20:M20 L15:M18">
    <cfRule type="expression" dxfId="81" priority="36" stopIfTrue="1">
      <formula>AND(NOT(ISBLANK(#REF!)),ISBLANK(L15))</formula>
    </cfRule>
  </conditionalFormatting>
  <conditionalFormatting sqref="L29:N29 L36:N36">
    <cfRule type="expression" dxfId="80" priority="37" stopIfTrue="1">
      <formula>AND(NOT(ISBLANK($C27)),ISBLANK(L29))</formula>
    </cfRule>
  </conditionalFormatting>
  <conditionalFormatting sqref="L12:N14">
    <cfRule type="expression" dxfId="79" priority="26" stopIfTrue="1">
      <formula>AND(NOT(ISBLANK(#REF!)),ISBLANK(L12))</formula>
    </cfRule>
  </conditionalFormatting>
  <conditionalFormatting sqref="L43:M43">
    <cfRule type="expression" dxfId="78" priority="38" stopIfTrue="1">
      <formula>AND(NOT(ISBLANK($C39)),ISBLANK(L43))</formula>
    </cfRule>
  </conditionalFormatting>
  <conditionalFormatting sqref="J12:K12">
    <cfRule type="expression" priority="39" stopIfTrue="1">
      <formula>AND(SUM(#REF!)&gt;0,NOT(ISBLANK(J12)))</formula>
    </cfRule>
    <cfRule type="expression" dxfId="77" priority="40" stopIfTrue="1">
      <formula>SUM(#REF!)&gt;0</formula>
    </cfRule>
  </conditionalFormatting>
  <conditionalFormatting sqref="J13:K14 J19:K20 J16:J18 K15:K18">
    <cfRule type="expression" priority="41" stopIfTrue="1">
      <formula>AND(SUM(#REF!)&gt;0,NOT(ISBLANK(J13)))</formula>
    </cfRule>
    <cfRule type="expression" dxfId="76" priority="42" stopIfTrue="1">
      <formula>SUM(#REF!)&gt;0</formula>
    </cfRule>
  </conditionalFormatting>
  <conditionalFormatting sqref="L16:M16">
    <cfRule type="expression" dxfId="75" priority="43" stopIfTrue="1">
      <formula>AND(NOT(ISBLANK($C15)),ISBLANK(L16))</formula>
    </cfRule>
  </conditionalFormatting>
  <conditionalFormatting sqref="J23:K25">
    <cfRule type="expression" priority="44" stopIfTrue="1">
      <formula>AND(SUM($P29:$T29)&gt;0,NOT(ISBLANK(J23)))</formula>
    </cfRule>
    <cfRule type="expression" dxfId="74" priority="45" stopIfTrue="1">
      <formula>SUM($P29:$T29)&gt;0</formula>
    </cfRule>
  </conditionalFormatting>
  <conditionalFormatting sqref="L17:M17">
    <cfRule type="expression" dxfId="73" priority="46" stopIfTrue="1">
      <formula>AND(NOT(ISBLANK($C16)),ISBLANK(L17))</formula>
    </cfRule>
  </conditionalFormatting>
  <conditionalFormatting sqref="L18:M18">
    <cfRule type="expression" dxfId="72" priority="47" stopIfTrue="1">
      <formula>AND(NOT(ISBLANK($C17)),ISBLANK(L18))</formula>
    </cfRule>
  </conditionalFormatting>
  <conditionalFormatting sqref="N15:N18">
    <cfRule type="expression" dxfId="71" priority="25" stopIfTrue="1">
      <formula>AND(NOT(ISBLANK(#REF!)),ISBLANK(N15))</formula>
    </cfRule>
  </conditionalFormatting>
  <conditionalFormatting sqref="L20:M20">
    <cfRule type="expression" dxfId="70" priority="48" stopIfTrue="1">
      <formula>AND(NOT(ISBLANK($C19)),ISBLANK(L20))</formula>
    </cfRule>
  </conditionalFormatting>
  <conditionalFormatting sqref="L26:N26">
    <cfRule type="expression" dxfId="69" priority="49" stopIfTrue="1">
      <formula>AND(NOT(ISBLANK($C20)),ISBLANK(L26))</formula>
    </cfRule>
  </conditionalFormatting>
  <conditionalFormatting sqref="J21:K21 J28:K28">
    <cfRule type="expression" priority="50" stopIfTrue="1">
      <formula>AND(SUM($P28:$T28)&gt;0,NOT(ISBLANK(J21)))</formula>
    </cfRule>
    <cfRule type="expression" dxfId="68" priority="51" stopIfTrue="1">
      <formula>SUM($P28:$T28)&gt;0</formula>
    </cfRule>
  </conditionalFormatting>
  <conditionalFormatting sqref="L23:N23">
    <cfRule type="expression" dxfId="67" priority="52" stopIfTrue="1">
      <formula>AND(NOT(ISBLANK($C21)),ISBLANK(L23))</formula>
    </cfRule>
  </conditionalFormatting>
  <conditionalFormatting sqref="L22:N22">
    <cfRule type="expression" dxfId="66" priority="53" stopIfTrue="1">
      <formula>AND(NOT(ISBLANK($C26)),ISBLANK(L22))</formula>
    </cfRule>
  </conditionalFormatting>
  <conditionalFormatting sqref="L21:N21 L35:N35">
    <cfRule type="expression" dxfId="65" priority="54" stopIfTrue="1">
      <formula>AND(NOT(ISBLANK($C22)),ISBLANK(L21))</formula>
    </cfRule>
  </conditionalFormatting>
  <conditionalFormatting sqref="J22:K22 J27:K27 J31:K32">
    <cfRule type="expression" priority="55" stopIfTrue="1">
      <formula>AND(SUM($P27:$T27)&gt;0,NOT(ISBLANK(J22)))</formula>
    </cfRule>
    <cfRule type="expression" dxfId="64" priority="56" stopIfTrue="1">
      <formula>SUM($P27:$T27)&gt;0</formula>
    </cfRule>
  </conditionalFormatting>
  <conditionalFormatting sqref="L27:N27">
    <cfRule type="expression" dxfId="63" priority="57" stopIfTrue="1">
      <formula>AND(NOT(ISBLANK($C25)),ISBLANK(L27))</formula>
    </cfRule>
  </conditionalFormatting>
  <conditionalFormatting sqref="L31:M31 L40:M42">
    <cfRule type="expression" dxfId="62" priority="58" stopIfTrue="1">
      <formula>AND(NOT(ISBLANK($C28)),ISBLANK(L31))</formula>
    </cfRule>
  </conditionalFormatting>
  <conditionalFormatting sqref="J29:K30 J49 J41:J42">
    <cfRule type="expression" priority="59" stopIfTrue="1">
      <formula>AND(SUM($P33:$T33)&gt;0,NOT(ISBLANK(J29)))</formula>
    </cfRule>
    <cfRule type="expression" dxfId="61" priority="60" stopIfTrue="1">
      <formula>SUM($P33:$T33)&gt;0</formula>
    </cfRule>
  </conditionalFormatting>
  <conditionalFormatting sqref="L28:M28 L41:M42">
    <cfRule type="expression" dxfId="60" priority="61" stopIfTrue="1">
      <formula>AND(NOT(ISBLANK($C30)),ISBLANK(L28))</formula>
    </cfRule>
  </conditionalFormatting>
  <conditionalFormatting sqref="L38:N38 N39:N45">
    <cfRule type="expression" dxfId="59" priority="62" stopIfTrue="1">
      <formula>AND(NOT(ISBLANK($C32)),ISBLANK(L38))</formula>
    </cfRule>
  </conditionalFormatting>
  <conditionalFormatting sqref="L43:M43">
    <cfRule type="expression" dxfId="58" priority="63" stopIfTrue="1">
      <formula>AND(NOT(ISBLANK($C32)),ISBLANK(L43))</formula>
    </cfRule>
  </conditionalFormatting>
  <conditionalFormatting sqref="L44:M44">
    <cfRule type="expression" dxfId="57" priority="64" stopIfTrue="1">
      <formula>AND(NOT(ISBLANK($C32)),ISBLANK(L44))</formula>
    </cfRule>
  </conditionalFormatting>
  <conditionalFormatting sqref="L37:M37">
    <cfRule type="expression" dxfId="56" priority="65" stopIfTrue="1">
      <formula>AND(NOT(ISBLANK($C39)),ISBLANK(L37))</formula>
    </cfRule>
  </conditionalFormatting>
  <conditionalFormatting sqref="J35:K35">
    <cfRule type="expression" priority="66" stopIfTrue="1">
      <formula>AND(SUM(#REF!)&gt;0,NOT(ISBLANK(J35)))</formula>
    </cfRule>
    <cfRule type="expression" dxfId="55" priority="67" stopIfTrue="1">
      <formula>SUM(#REF!)&gt;0</formula>
    </cfRule>
  </conditionalFormatting>
  <conditionalFormatting sqref="J33:K34">
    <cfRule type="expression" priority="68" stopIfTrue="1">
      <formula>AND(SUM(#REF!)&gt;0,NOT(ISBLANK(J33)))</formula>
    </cfRule>
    <cfRule type="expression" dxfId="54" priority="69" stopIfTrue="1">
      <formula>SUM(#REF!)&gt;0</formula>
    </cfRule>
  </conditionalFormatting>
  <conditionalFormatting sqref="J36:K36 J45">
    <cfRule type="expression" priority="70" stopIfTrue="1">
      <formula>AND(SUM(#REF!)&gt;0,NOT(ISBLANK(J36)))</formula>
    </cfRule>
    <cfRule type="expression" dxfId="53" priority="71" stopIfTrue="1">
      <formula>SUM(#REF!)&gt;0</formula>
    </cfRule>
  </conditionalFormatting>
  <conditionalFormatting sqref="J37:K37">
    <cfRule type="expression" priority="72" stopIfTrue="1">
      <formula>AND(SUM(#REF!)&gt;0,NOT(ISBLANK(J37)))</formula>
    </cfRule>
    <cfRule type="expression" dxfId="52" priority="73" stopIfTrue="1">
      <formula>SUM(#REF!)&gt;0</formula>
    </cfRule>
  </conditionalFormatting>
  <conditionalFormatting sqref="J43">
    <cfRule type="expression" priority="74" stopIfTrue="1">
      <formula>AND(SUM($P46:$T46)&gt;0,NOT(ISBLANK(J43)))</formula>
    </cfRule>
    <cfRule type="expression" dxfId="51" priority="75" stopIfTrue="1">
      <formula>SUM($P46:$T46)&gt;0</formula>
    </cfRule>
  </conditionalFormatting>
  <conditionalFormatting sqref="J46">
    <cfRule type="expression" priority="76" stopIfTrue="1">
      <formula>AND(SUM($P51:$T51)&gt;0,NOT(ISBLANK(J46)))</formula>
    </cfRule>
    <cfRule type="expression" dxfId="50" priority="77" stopIfTrue="1">
      <formula>SUM($P51:$T51)&gt;0</formula>
    </cfRule>
  </conditionalFormatting>
  <conditionalFormatting sqref="N37">
    <cfRule type="expression" dxfId="49" priority="24" stopIfTrue="1">
      <formula>AND(NOT(ISBLANK($C36)),ISBLANK(N37))</formula>
    </cfRule>
  </conditionalFormatting>
  <conditionalFormatting sqref="N20">
    <cfRule type="expression" dxfId="48" priority="23" stopIfTrue="1">
      <formula>AND(NOT(ISBLANK($C19)),ISBLANK(N20))</formula>
    </cfRule>
  </conditionalFormatting>
  <conditionalFormatting sqref="K53">
    <cfRule type="expression" priority="21" stopIfTrue="1">
      <formula>AND(SUM($P53:$T53)&gt;0,NOT(ISBLANK(K53)))</formula>
    </cfRule>
    <cfRule type="expression" dxfId="47" priority="22" stopIfTrue="1">
      <formula>SUM($P53:$T53)&gt;0</formula>
    </cfRule>
  </conditionalFormatting>
  <conditionalFormatting sqref="K52">
    <cfRule type="expression" priority="17" stopIfTrue="1">
      <formula>AND(SUM($P52:$T52)&gt;0,NOT(ISBLANK(K52)))</formula>
    </cfRule>
    <cfRule type="expression" dxfId="46" priority="18" stopIfTrue="1">
      <formula>SUM($P52:$T52)&gt;0</formula>
    </cfRule>
  </conditionalFormatting>
  <conditionalFormatting sqref="K52">
    <cfRule type="expression" priority="19" stopIfTrue="1">
      <formula>AND(SUM($P56:$T56)&gt;0,NOT(ISBLANK(K52)))</formula>
    </cfRule>
    <cfRule type="expression" dxfId="45" priority="20" stopIfTrue="1">
      <formula>SUM($P56:$T56)&gt;0</formula>
    </cfRule>
  </conditionalFormatting>
  <conditionalFormatting sqref="N28">
    <cfRule type="expression" dxfId="44" priority="16" stopIfTrue="1">
      <formula>AND(NOT(ISBLANK(#REF!)),ISBLANK(N28))</formula>
    </cfRule>
  </conditionalFormatting>
  <conditionalFormatting sqref="N31">
    <cfRule type="expression" dxfId="43" priority="15" stopIfTrue="1">
      <formula>AND(NOT(ISBLANK(#REF!)),ISBLANK(N31))</formula>
    </cfRule>
  </conditionalFormatting>
  <conditionalFormatting sqref="B46:B50">
    <cfRule type="expression" dxfId="42" priority="78" stopIfTrue="1">
      <formula>AND(NOT(ISBLANK(C45)),ISBLANK(B46))</formula>
    </cfRule>
  </conditionalFormatting>
  <conditionalFormatting sqref="A43:A50">
    <cfRule type="expression" dxfId="41" priority="79" stopIfTrue="1">
      <formula>AND(NOT(ISBLANK(C42)),ISBLANK(A43))</formula>
    </cfRule>
  </conditionalFormatting>
  <conditionalFormatting sqref="A42">
    <cfRule type="expression" dxfId="40" priority="80" stopIfTrue="1">
      <formula>AND(NOT(ISBLANK(#REF!)),ISBLANK(A42))</formula>
    </cfRule>
  </conditionalFormatting>
  <conditionalFormatting sqref="L47:N48 L50 M50:M51 L49:M49">
    <cfRule type="expression" dxfId="39" priority="81" stopIfTrue="1">
      <formula>AND(NOT(ISBLANK($C42)),ISBLANK(L47))</formula>
    </cfRule>
  </conditionalFormatting>
  <conditionalFormatting sqref="N50">
    <cfRule type="expression" dxfId="38" priority="82" stopIfTrue="1">
      <formula>AND(NOT(ISBLANK($C43)),ISBLANK(N50))</formula>
    </cfRule>
  </conditionalFormatting>
  <conditionalFormatting sqref="L45:M46">
    <cfRule type="expression" dxfId="37" priority="83" stopIfTrue="1">
      <formula>AND(NOT(ISBLANK($C45)),ISBLANK(L45))</formula>
    </cfRule>
  </conditionalFormatting>
  <conditionalFormatting sqref="N46">
    <cfRule type="expression" dxfId="36" priority="14" stopIfTrue="1">
      <formula>AND(NOT(ISBLANK($C45)),ISBLANK(N46))</formula>
    </cfRule>
  </conditionalFormatting>
  <conditionalFormatting sqref="N49">
    <cfRule type="expression" dxfId="35" priority="13" stopIfTrue="1">
      <formula>AND(NOT(ISBLANK($C48)),ISBLANK(N49))</formula>
    </cfRule>
  </conditionalFormatting>
  <conditionalFormatting sqref="K46">
    <cfRule type="expression" priority="11" stopIfTrue="1">
      <formula>AND(SUM(#REF!)&gt;0,NOT(ISBLANK(K46)))</formula>
    </cfRule>
    <cfRule type="expression" dxfId="34" priority="12" stopIfTrue="1">
      <formula>SUM(#REF!)&gt;0</formula>
    </cfRule>
  </conditionalFormatting>
  <conditionalFormatting sqref="K49">
    <cfRule type="expression" priority="9" stopIfTrue="1">
      <formula>AND(SUM(#REF!)&gt;0,NOT(ISBLANK(K49)))</formula>
    </cfRule>
    <cfRule type="expression" dxfId="33" priority="10" stopIfTrue="1">
      <formula>SUM(#REF!)&gt;0</formula>
    </cfRule>
  </conditionalFormatting>
  <conditionalFormatting sqref="K38:K45">
    <cfRule type="expression" priority="7" stopIfTrue="1">
      <formula>AND(SUM(#REF!)&gt;0,NOT(ISBLANK(K38)))</formula>
    </cfRule>
    <cfRule type="expression" dxfId="32" priority="8" stopIfTrue="1">
      <formula>SUM(#REF!)&gt;0</formula>
    </cfRule>
  </conditionalFormatting>
  <conditionalFormatting sqref="K47:K48">
    <cfRule type="expression" priority="5" stopIfTrue="1">
      <formula>AND(SUM(#REF!)&gt;0,NOT(ISBLANK(K47)))</formula>
    </cfRule>
    <cfRule type="expression" dxfId="31" priority="6" stopIfTrue="1">
      <formula>SUM(#REF!)&gt;0</formula>
    </cfRule>
  </conditionalFormatting>
  <conditionalFormatting sqref="K50">
    <cfRule type="expression" priority="3" stopIfTrue="1">
      <formula>AND(SUM(#REF!)&gt;0,NOT(ISBLANK(K50)))</formula>
    </cfRule>
    <cfRule type="expression" dxfId="30" priority="4" stopIfTrue="1">
      <formula>SUM(#REF!)&gt;0</formula>
    </cfRule>
  </conditionalFormatting>
  <conditionalFormatting sqref="L13:N13">
    <cfRule type="expression" dxfId="29" priority="84" stopIfTrue="1">
      <formula>AND(NOT(ISBLANK(#REF!)),ISBLANK(L13))</formula>
    </cfRule>
  </conditionalFormatting>
  <conditionalFormatting sqref="L12:N12">
    <cfRule type="expression" dxfId="28" priority="85" stopIfTrue="1">
      <formula>AND(NOT(ISBLANK(#REF!)),ISBLANK(L12))</formula>
    </cfRule>
  </conditionalFormatting>
  <conditionalFormatting sqref="K51">
    <cfRule type="expression" priority="1" stopIfTrue="1">
      <formula>AND(SUM(#REF!)&gt;0,NOT(ISBLANK(K51)))</formula>
    </cfRule>
    <cfRule type="expression" dxfId="27" priority="2" stopIfTrue="1">
      <formula>SUM(#REF!)&gt;0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50">
      <formula1>$B$57:$B$61</formula1>
    </dataValidation>
    <dataValidation type="list" allowBlank="1" showInputMessage="1" showErrorMessage="1" sqref="B1:E1">
      <formula1>#REF!</formula1>
    </dataValidation>
  </dataValidation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workbookViewId="0">
      <selection activeCell="H35" sqref="H35"/>
    </sheetView>
  </sheetViews>
  <sheetFormatPr defaultColWidth="9.140625" defaultRowHeight="12.75" outlineLevelCol="1" x14ac:dyDescent="0.2"/>
  <cols>
    <col min="1" max="1" width="9.140625" style="5"/>
    <col min="2" max="2" width="10.42578125" style="5" customWidth="1"/>
    <col min="3" max="6" width="15.7109375" style="5" customWidth="1"/>
    <col min="7" max="7" width="5.28515625" style="5" bestFit="1" customWidth="1"/>
    <col min="8" max="8" width="7.42578125" style="5" bestFit="1" customWidth="1"/>
    <col min="9" max="9" width="5.28515625" style="5" customWidth="1"/>
    <col min="10" max="10" width="9.7109375" style="5" bestFit="1" customWidth="1"/>
    <col min="11" max="11" width="7.5703125" style="5" customWidth="1"/>
    <col min="12" max="12" width="3" style="5" customWidth="1"/>
    <col min="13" max="13" width="50.71093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302" t="s">
        <v>42</v>
      </c>
      <c r="C1" s="303"/>
      <c r="D1" s="303"/>
      <c r="E1" s="304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302" t="s">
        <v>43</v>
      </c>
      <c r="C3" s="303"/>
      <c r="D3" s="303"/>
      <c r="E3" s="304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/>
      <c r="D5" s="12" t="s">
        <v>5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44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300" t="s">
        <v>11</v>
      </c>
      <c r="H8" s="312"/>
      <c r="I8" s="312"/>
      <c r="J8" s="312"/>
      <c r="K8" s="312"/>
      <c r="L8" s="311"/>
      <c r="M8" s="17" t="s">
        <v>13</v>
      </c>
      <c r="N8" s="18" t="s">
        <v>14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45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306"/>
      <c r="H9" s="328"/>
      <c r="I9" s="328"/>
      <c r="J9" s="328"/>
      <c r="K9" s="328"/>
      <c r="L9" s="329"/>
      <c r="M9" s="22" t="s">
        <v>46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/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47</v>
      </c>
      <c r="H10" s="26" t="s">
        <v>48</v>
      </c>
      <c r="I10" s="26" t="s">
        <v>49</v>
      </c>
      <c r="J10" s="26" t="s">
        <v>50</v>
      </c>
      <c r="K10" s="26"/>
      <c r="L10" s="26"/>
      <c r="M10" s="27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00000000000001" customHeight="1" x14ac:dyDescent="0.25">
      <c r="A12" s="29" t="s">
        <v>51</v>
      </c>
      <c r="B12" s="30" t="s">
        <v>31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39</v>
      </c>
      <c r="M12" s="45" t="s">
        <v>52</v>
      </c>
      <c r="N12" s="45" t="s">
        <v>53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00000000000001" customHeight="1" x14ac:dyDescent="0.25">
      <c r="A13" s="29" t="s">
        <v>51</v>
      </c>
      <c r="B13" s="30" t="s">
        <v>39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39</v>
      </c>
      <c r="M13" s="45" t="s">
        <v>54</v>
      </c>
      <c r="N13" s="45" t="s">
        <v>53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00000000000001" customHeight="1" x14ac:dyDescent="0.25">
      <c r="A14" s="29" t="s">
        <v>55</v>
      </c>
      <c r="B14" s="30" t="s">
        <v>31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39</v>
      </c>
      <c r="M14" s="45" t="s">
        <v>56</v>
      </c>
      <c r="N14" s="45" t="s">
        <v>32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00000000000001" customHeight="1" x14ac:dyDescent="0.25">
      <c r="A15" s="29" t="s">
        <v>57</v>
      </c>
      <c r="B15" s="30" t="s">
        <v>39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39</v>
      </c>
      <c r="M15" s="45" t="s">
        <v>58</v>
      </c>
      <c r="N15" s="45" t="s">
        <v>59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00000000000001" customHeight="1" x14ac:dyDescent="0.25">
      <c r="A16" s="29" t="s">
        <v>60</v>
      </c>
      <c r="B16" s="30" t="s">
        <v>31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39</v>
      </c>
      <c r="M16" s="45" t="s">
        <v>61</v>
      </c>
      <c r="N16" s="45" t="s">
        <v>62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00000000000001" customHeight="1" x14ac:dyDescent="0.25">
      <c r="A17" s="29" t="s">
        <v>63</v>
      </c>
      <c r="B17" s="30" t="s">
        <v>39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39</v>
      </c>
      <c r="M17" s="45" t="s">
        <v>64</v>
      </c>
      <c r="N17" s="45" t="s">
        <v>65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00000000000001" customHeight="1" x14ac:dyDescent="0.25">
      <c r="A18" s="29" t="s">
        <v>66</v>
      </c>
      <c r="B18" s="30" t="s">
        <v>31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39</v>
      </c>
      <c r="M18" s="45" t="s">
        <v>67</v>
      </c>
      <c r="N18" s="45" t="s">
        <v>68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00000000000001" customHeight="1" x14ac:dyDescent="0.25">
      <c r="A19" s="29" t="s">
        <v>69</v>
      </c>
      <c r="B19" s="30" t="s">
        <v>33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39</v>
      </c>
      <c r="M19" s="45" t="s">
        <v>70</v>
      </c>
      <c r="N19" s="45" t="s">
        <v>32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00000000000001" customHeight="1" x14ac:dyDescent="0.25">
      <c r="A20" s="29" t="s">
        <v>71</v>
      </c>
      <c r="B20" s="30" t="s">
        <v>33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39</v>
      </c>
      <c r="M20" s="45" t="s">
        <v>72</v>
      </c>
      <c r="N20" s="45" t="s">
        <v>73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00000000000001" customHeight="1" x14ac:dyDescent="0.25">
      <c r="A21" s="29" t="s">
        <v>71</v>
      </c>
      <c r="B21" s="30" t="s">
        <v>33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39</v>
      </c>
      <c r="M21" s="45" t="s">
        <v>72</v>
      </c>
      <c r="N21" s="45" t="s">
        <v>73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00000000000001" customHeight="1" x14ac:dyDescent="0.25">
      <c r="A22" s="29" t="s">
        <v>74</v>
      </c>
      <c r="B22" s="30" t="s">
        <v>39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39</v>
      </c>
      <c r="M22" s="45" t="s">
        <v>75</v>
      </c>
      <c r="N22" s="45" t="s">
        <v>76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39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39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39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39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39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39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39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39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39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00000000000001" customHeight="1" thickBot="1" x14ac:dyDescent="0.25">
      <c r="A32" s="309" t="s">
        <v>34</v>
      </c>
      <c r="B32" s="310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x14ac:dyDescent="0.2">
      <c r="B34" s="300" t="s">
        <v>35</v>
      </c>
      <c r="C34" s="311"/>
    </row>
    <row r="35" spans="2:3" x14ac:dyDescent="0.2">
      <c r="B35" s="41" t="s">
        <v>36</v>
      </c>
      <c r="C35" s="42" t="s">
        <v>37</v>
      </c>
    </row>
    <row r="36" spans="2:3" x14ac:dyDescent="0.2">
      <c r="B36" s="41" t="s">
        <v>31</v>
      </c>
      <c r="C36" s="42" t="s">
        <v>38</v>
      </c>
    </row>
    <row r="37" spans="2:3" x14ac:dyDescent="0.2">
      <c r="B37" s="41" t="s">
        <v>39</v>
      </c>
      <c r="C37" s="42" t="s">
        <v>40</v>
      </c>
    </row>
    <row r="38" spans="2:3" x14ac:dyDescent="0.2">
      <c r="B38" s="43" t="s">
        <v>33</v>
      </c>
      <c r="C38" s="44" t="s">
        <v>41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26" priority="2" stopIfTrue="1">
      <formula>SUM($P12:$T12)&gt;0</formula>
    </cfRule>
  </conditionalFormatting>
  <conditionalFormatting sqref="E5 C12:C31 C5 B1:E1 B3:E3">
    <cfRule type="expression" dxfId="25" priority="3" stopIfTrue="1">
      <formula>ISBLANK(B1)</formula>
    </cfRule>
  </conditionalFormatting>
  <conditionalFormatting sqref="M12:N31">
    <cfRule type="expression" dxfId="24" priority="4" stopIfTrue="1">
      <formula>AND(NOT(ISBLANK($C12)),ISBLANK(M12))</formula>
    </cfRule>
  </conditionalFormatting>
  <conditionalFormatting sqref="B12:B31">
    <cfRule type="expression" dxfId="23" priority="5" stopIfTrue="1">
      <formula>AND(NOT(ISBLANK(C12)),ISBLANK(B12))</formula>
    </cfRule>
  </conditionalFormatting>
  <conditionalFormatting sqref="A12:A31">
    <cfRule type="expression" dxfId="22" priority="6" stopIfTrue="1">
      <formula>AND(NOT(ISBLANK(C12)),ISBLANK(A12))</formula>
    </cfRule>
  </conditionalFormatting>
  <conditionalFormatting sqref="G12:G31">
    <cfRule type="expression" dxfId="21" priority="7" stopIfTrue="1">
      <formula>AND(ISBLANK(G12),NOT(ISBLANK(C12)))</formula>
    </cfRule>
  </conditionalFormatting>
  <conditionalFormatting sqref="H12:I31">
    <cfRule type="expression" dxfId="20" priority="8" stopIfTrue="1">
      <formula>AND(ISBLANK(H12),NOT(ISBLANK($C12)))</formula>
    </cfRule>
  </conditionalFormatting>
  <conditionalFormatting sqref="J12:J31">
    <cfRule type="expression" dxfId="19" priority="9" stopIfTrue="1">
      <formula>AND(ISBLANK(J12),NOT(ISBLANK(C12)))</formula>
    </cfRule>
  </conditionalFormatting>
  <conditionalFormatting sqref="E12:E31">
    <cfRule type="expression" dxfId="18" priority="10" stopIfTrue="1">
      <formula>AND(NOT(ISBLANK(C12)),ISBLANK(E12),B12="S")</formula>
    </cfRule>
  </conditionalFormatting>
  <dataValidations count="5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custom" allowBlank="1" showInputMessage="1" showErrorMessage="1" sqref="G12:J31">
      <formula1>P12=TRUE</formula1>
    </dataValidation>
    <dataValidation type="list" allowBlank="1" showInputMessage="1" showErrorMessage="1" sqref="B12:B31">
      <formula1>$B$35:$B$38</formula1>
    </dataValidation>
  </dataValidation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I39" sqref="C31:I39"/>
    </sheetView>
  </sheetViews>
  <sheetFormatPr defaultRowHeight="12.75" x14ac:dyDescent="0.2"/>
  <sheetData>
    <row r="1" spans="1:8" x14ac:dyDescent="0.2">
      <c r="A1" s="79" t="s">
        <v>6</v>
      </c>
      <c r="B1" s="17" t="s">
        <v>7</v>
      </c>
      <c r="C1" s="17" t="s">
        <v>8</v>
      </c>
      <c r="D1" s="17" t="s">
        <v>7</v>
      </c>
      <c r="E1" s="17" t="s">
        <v>9</v>
      </c>
      <c r="F1" s="17" t="s">
        <v>10</v>
      </c>
      <c r="G1" s="68" t="s">
        <v>77</v>
      </c>
      <c r="H1" s="69" t="s">
        <v>78</v>
      </c>
    </row>
    <row r="2" spans="1:8" x14ac:dyDescent="0.2">
      <c r="A2" s="56" t="s">
        <v>79</v>
      </c>
      <c r="B2" s="30" t="s">
        <v>31</v>
      </c>
      <c r="C2" s="31">
        <v>104.2</v>
      </c>
      <c r="D2" s="31">
        <v>0</v>
      </c>
      <c r="E2" s="31"/>
      <c r="F2" s="31">
        <f t="shared" ref="F2:F13" si="0">C2-D2</f>
        <v>104.2</v>
      </c>
      <c r="G2" s="63">
        <v>110</v>
      </c>
      <c r="H2" s="54">
        <v>8052</v>
      </c>
    </row>
    <row r="3" spans="1:8" x14ac:dyDescent="0.2">
      <c r="A3" s="56" t="s">
        <v>80</v>
      </c>
      <c r="B3" s="30" t="s">
        <v>31</v>
      </c>
      <c r="C3" s="31">
        <v>16.399999999999999</v>
      </c>
      <c r="D3" s="31">
        <v>0</v>
      </c>
      <c r="E3" s="31"/>
      <c r="F3" s="31">
        <f t="shared" si="0"/>
        <v>16.399999999999999</v>
      </c>
      <c r="G3" s="63">
        <v>110</v>
      </c>
      <c r="H3" s="54">
        <v>8052</v>
      </c>
    </row>
    <row r="4" spans="1:8" x14ac:dyDescent="0.2">
      <c r="A4" s="56" t="s">
        <v>81</v>
      </c>
      <c r="B4" s="30" t="s">
        <v>82</v>
      </c>
      <c r="C4" s="31">
        <v>194.16</v>
      </c>
      <c r="D4" s="31">
        <v>0</v>
      </c>
      <c r="E4" s="31"/>
      <c r="F4" s="31">
        <f t="shared" si="0"/>
        <v>194.16</v>
      </c>
      <c r="G4" s="63">
        <v>115</v>
      </c>
      <c r="H4" s="54">
        <v>4014</v>
      </c>
    </row>
    <row r="5" spans="1:8" x14ac:dyDescent="0.2">
      <c r="A5" s="56" t="s">
        <v>83</v>
      </c>
      <c r="B5" s="30" t="s">
        <v>39</v>
      </c>
      <c r="C5" s="71">
        <v>11.95</v>
      </c>
      <c r="D5" s="31">
        <f t="shared" ref="D5:D11" si="1">IF(B5="S",IF(ISBLANK(E5),ROUND(C5*0.2/1.2,2),E5),"")</f>
        <v>1.99</v>
      </c>
      <c r="E5" s="31"/>
      <c r="F5" s="31">
        <f t="shared" si="0"/>
        <v>9.9599999999999991</v>
      </c>
      <c r="G5" s="63">
        <v>110</v>
      </c>
      <c r="H5" s="54">
        <v>4400</v>
      </c>
    </row>
    <row r="6" spans="1:8" x14ac:dyDescent="0.2">
      <c r="A6" s="56" t="s">
        <v>83</v>
      </c>
      <c r="B6" s="30" t="s">
        <v>39</v>
      </c>
      <c r="C6" s="71">
        <v>12</v>
      </c>
      <c r="D6" s="31">
        <f t="shared" si="1"/>
        <v>2</v>
      </c>
      <c r="E6" s="31"/>
      <c r="F6" s="31">
        <f t="shared" si="0"/>
        <v>10</v>
      </c>
      <c r="G6" s="63">
        <v>110</v>
      </c>
      <c r="H6" s="54">
        <v>4400</v>
      </c>
    </row>
    <row r="7" spans="1:8" x14ac:dyDescent="0.2">
      <c r="A7" s="56" t="s">
        <v>80</v>
      </c>
      <c r="B7" s="30" t="s">
        <v>39</v>
      </c>
      <c r="C7" s="71">
        <v>53.97</v>
      </c>
      <c r="D7" s="31">
        <f t="shared" si="1"/>
        <v>9</v>
      </c>
      <c r="E7" s="31"/>
      <c r="F7" s="31">
        <f t="shared" si="0"/>
        <v>44.97</v>
      </c>
      <c r="G7" s="63">
        <v>110</v>
      </c>
      <c r="H7" s="54">
        <v>4400</v>
      </c>
    </row>
    <row r="8" spans="1:8" x14ac:dyDescent="0.2">
      <c r="A8" s="56" t="s">
        <v>81</v>
      </c>
      <c r="B8" s="30" t="s">
        <v>84</v>
      </c>
      <c r="C8" s="71">
        <v>144.25</v>
      </c>
      <c r="D8" s="31">
        <f t="shared" si="1"/>
        <v>24.04</v>
      </c>
      <c r="E8" s="31"/>
      <c r="F8" s="31">
        <f t="shared" si="0"/>
        <v>120.21000000000001</v>
      </c>
      <c r="G8" s="63">
        <v>115</v>
      </c>
      <c r="H8" s="54">
        <v>4014</v>
      </c>
    </row>
    <row r="9" spans="1:8" x14ac:dyDescent="0.2">
      <c r="A9" s="56" t="s">
        <v>85</v>
      </c>
      <c r="B9" s="30" t="s">
        <v>84</v>
      </c>
      <c r="C9" s="71">
        <v>59.99</v>
      </c>
      <c r="D9" s="31">
        <f t="shared" si="1"/>
        <v>10</v>
      </c>
      <c r="E9" s="31"/>
      <c r="F9" s="31">
        <f t="shared" si="0"/>
        <v>49.99</v>
      </c>
      <c r="G9" s="63">
        <v>110</v>
      </c>
      <c r="H9" s="54">
        <v>4400</v>
      </c>
    </row>
    <row r="10" spans="1:8" x14ac:dyDescent="0.2">
      <c r="A10" s="56" t="s">
        <v>86</v>
      </c>
      <c r="B10" s="30" t="s">
        <v>84</v>
      </c>
      <c r="C10" s="71">
        <v>194.4</v>
      </c>
      <c r="D10" s="31">
        <f t="shared" si="1"/>
        <v>32.4</v>
      </c>
      <c r="E10" s="31"/>
      <c r="F10" s="59">
        <f t="shared" si="0"/>
        <v>162</v>
      </c>
      <c r="G10" s="63">
        <v>110</v>
      </c>
      <c r="H10" s="54">
        <v>4400</v>
      </c>
    </row>
    <row r="11" spans="1:8" x14ac:dyDescent="0.2">
      <c r="A11" s="56" t="s">
        <v>87</v>
      </c>
      <c r="B11" s="30" t="s">
        <v>84</v>
      </c>
      <c r="C11" s="71">
        <v>3.1</v>
      </c>
      <c r="D11" s="32">
        <f t="shared" si="1"/>
        <v>0.52</v>
      </c>
      <c r="E11" s="31"/>
      <c r="F11" s="59">
        <f t="shared" si="0"/>
        <v>2.58</v>
      </c>
      <c r="G11" s="63">
        <v>115</v>
      </c>
      <c r="H11" s="54">
        <v>4014</v>
      </c>
    </row>
    <row r="12" spans="1:8" x14ac:dyDescent="0.2">
      <c r="A12" s="56" t="s">
        <v>87</v>
      </c>
      <c r="B12" s="30" t="s">
        <v>88</v>
      </c>
      <c r="C12" s="31">
        <v>13.2</v>
      </c>
      <c r="D12" s="31">
        <v>0</v>
      </c>
      <c r="E12" s="31"/>
      <c r="F12" s="59">
        <f t="shared" si="0"/>
        <v>13.2</v>
      </c>
      <c r="G12" s="63">
        <v>115</v>
      </c>
      <c r="H12" s="54">
        <v>4014</v>
      </c>
    </row>
    <row r="13" spans="1:8" x14ac:dyDescent="0.2">
      <c r="A13" s="56" t="s">
        <v>87</v>
      </c>
      <c r="B13" s="30" t="s">
        <v>88</v>
      </c>
      <c r="C13" s="31">
        <v>24.75</v>
      </c>
      <c r="D13" s="32">
        <v>0</v>
      </c>
      <c r="E13" s="57"/>
      <c r="F13" s="59">
        <f t="shared" si="0"/>
        <v>24.75</v>
      </c>
      <c r="G13" s="63">
        <v>115</v>
      </c>
      <c r="H13" s="54">
        <v>4014</v>
      </c>
    </row>
    <row r="19" spans="2:7" x14ac:dyDescent="0.2">
      <c r="D19" t="s">
        <v>89</v>
      </c>
      <c r="E19" t="s">
        <v>90</v>
      </c>
      <c r="G19" t="s">
        <v>91</v>
      </c>
    </row>
    <row r="20" spans="2:7" x14ac:dyDescent="0.2">
      <c r="C20" t="s">
        <v>92</v>
      </c>
      <c r="D20" s="70">
        <f>SUM(C5:C11)</f>
        <v>479.66000000000008</v>
      </c>
      <c r="E20" s="70">
        <f>SUM(D5:D11)</f>
        <v>79.95</v>
      </c>
      <c r="F20" s="70"/>
      <c r="G20" s="70">
        <f t="shared" ref="G20" si="2">SUM(F5:F11)</f>
        <v>399.71</v>
      </c>
    </row>
    <row r="23" spans="2:7" x14ac:dyDescent="0.2">
      <c r="B23">
        <v>110</v>
      </c>
      <c r="C23">
        <v>4400</v>
      </c>
      <c r="D23" s="70">
        <f>SUM(C5:C7)</f>
        <v>77.92</v>
      </c>
      <c r="E23" s="70">
        <f t="shared" ref="E23:G23" si="3">SUM(D5:D7)</f>
        <v>12.99</v>
      </c>
      <c r="F23" s="70"/>
      <c r="G23" s="70">
        <f t="shared" si="3"/>
        <v>64.930000000000007</v>
      </c>
    </row>
    <row r="24" spans="2:7" x14ac:dyDescent="0.2">
      <c r="B24">
        <v>110</v>
      </c>
      <c r="C24">
        <v>4400</v>
      </c>
      <c r="D24" s="70">
        <f>SUM(C9:C10)</f>
        <v>254.39000000000001</v>
      </c>
      <c r="E24" s="70">
        <f t="shared" ref="E24:G24" si="4">SUM(D9:D10)</f>
        <v>42.4</v>
      </c>
      <c r="F24" s="70">
        <f t="shared" si="4"/>
        <v>0</v>
      </c>
      <c r="G24" s="70">
        <f t="shared" si="4"/>
        <v>211.99</v>
      </c>
    </row>
    <row r="25" spans="2:7" x14ac:dyDescent="0.2">
      <c r="B25">
        <v>115</v>
      </c>
      <c r="C25">
        <v>4014</v>
      </c>
      <c r="D25" s="70">
        <f>SUM(C8)</f>
        <v>144.25</v>
      </c>
      <c r="E25" s="70">
        <f>SUM(D8)</f>
        <v>24.04</v>
      </c>
      <c r="F25" s="70"/>
      <c r="G25" s="70">
        <f>SUM(F8)</f>
        <v>120.21000000000001</v>
      </c>
    </row>
    <row r="26" spans="2:7" x14ac:dyDescent="0.2">
      <c r="B26">
        <v>115</v>
      </c>
      <c r="C26">
        <v>4014</v>
      </c>
      <c r="D26" s="70">
        <f>SUM(C11)</f>
        <v>3.1</v>
      </c>
      <c r="E26" s="70">
        <f t="shared" ref="E26:G26" si="5">SUM(D11)</f>
        <v>0.52</v>
      </c>
      <c r="F26" s="70">
        <f t="shared" si="5"/>
        <v>0</v>
      </c>
      <c r="G26" s="70">
        <f t="shared" si="5"/>
        <v>2.58</v>
      </c>
    </row>
    <row r="31" spans="2:7" x14ac:dyDescent="0.2">
      <c r="C31" t="s">
        <v>93</v>
      </c>
    </row>
    <row r="32" spans="2:7" x14ac:dyDescent="0.2">
      <c r="B32">
        <v>110</v>
      </c>
      <c r="C32">
        <v>8052</v>
      </c>
      <c r="D32" s="70">
        <f>SUM(C2:C3)</f>
        <v>120.6</v>
      </c>
      <c r="E32" s="70">
        <f t="shared" ref="E32:G32" si="6">SUM(D2:D3)</f>
        <v>0</v>
      </c>
      <c r="F32" s="70">
        <f t="shared" si="6"/>
        <v>0</v>
      </c>
      <c r="G32" s="70">
        <f t="shared" si="6"/>
        <v>120.6</v>
      </c>
    </row>
    <row r="33" spans="2:7" x14ac:dyDescent="0.2">
      <c r="B33">
        <v>115</v>
      </c>
      <c r="C33">
        <v>4014</v>
      </c>
      <c r="D33" s="70">
        <f>SUM(C4)</f>
        <v>194.16</v>
      </c>
      <c r="E33" s="70">
        <f t="shared" ref="E33:G33" si="7">SUM(D4)</f>
        <v>0</v>
      </c>
      <c r="F33" s="70">
        <f t="shared" si="7"/>
        <v>0</v>
      </c>
      <c r="G33" s="70">
        <f t="shared" si="7"/>
        <v>194.16</v>
      </c>
    </row>
    <row r="36" spans="2:7" x14ac:dyDescent="0.2">
      <c r="C36" t="s">
        <v>94</v>
      </c>
    </row>
    <row r="37" spans="2:7" x14ac:dyDescent="0.2">
      <c r="B37">
        <v>115</v>
      </c>
      <c r="C37">
        <v>4014</v>
      </c>
      <c r="D37" s="70">
        <f>SUM(C12:C13)</f>
        <v>37.950000000000003</v>
      </c>
      <c r="E37" s="70">
        <f t="shared" ref="E37:G37" si="8">SUM(D12:D13)</f>
        <v>0</v>
      </c>
      <c r="F37" s="70">
        <f t="shared" si="8"/>
        <v>0</v>
      </c>
      <c r="G37" s="70">
        <f t="shared" si="8"/>
        <v>37.950000000000003</v>
      </c>
    </row>
  </sheetData>
  <sortState ref="A2:H13">
    <sortCondition ref="B2:B13"/>
  </sortState>
  <conditionalFormatting sqref="C2:C13">
    <cfRule type="expression" dxfId="17" priority="8" stopIfTrue="1">
      <formula>ISBLANK(C2)</formula>
    </cfRule>
  </conditionalFormatting>
  <conditionalFormatting sqref="B2 B6:B13">
    <cfRule type="expression" dxfId="16" priority="9" stopIfTrue="1">
      <formula>AND(NOT(ISBLANK(C2)),ISBLANK(B2))</formula>
    </cfRule>
  </conditionalFormatting>
  <conditionalFormatting sqref="A2 A7:A13">
    <cfRule type="expression" dxfId="15" priority="10" stopIfTrue="1">
      <formula>AND(NOT(ISBLANK(C2)),ISBLANK(A2))</formula>
    </cfRule>
  </conditionalFormatting>
  <conditionalFormatting sqref="E2:E12">
    <cfRule type="expression" dxfId="14" priority="11" stopIfTrue="1">
      <formula>AND(NOT(ISBLANK(C2)),ISBLANK(E2),B2="S")</formula>
    </cfRule>
  </conditionalFormatting>
  <conditionalFormatting sqref="E13">
    <cfRule type="expression" dxfId="13" priority="12" stopIfTrue="1">
      <formula>AND(NOT(ISBLANK(C14)),ISBLANK(E13),B14="S")</formula>
    </cfRule>
  </conditionalFormatting>
  <conditionalFormatting sqref="B3:B4">
    <cfRule type="expression" dxfId="12" priority="6" stopIfTrue="1">
      <formula>AND(NOT(ISBLANK(C3)),ISBLANK(B3))</formula>
    </cfRule>
  </conditionalFormatting>
  <conditionalFormatting sqref="A3:A4">
    <cfRule type="expression" dxfId="11" priority="7" stopIfTrue="1">
      <formula>AND(NOT(ISBLANK(C3)),ISBLANK(A3))</formula>
    </cfRule>
  </conditionalFormatting>
  <conditionalFormatting sqref="D2:D11">
    <cfRule type="expression" dxfId="10" priority="5" stopIfTrue="1">
      <formula>AND(NOT(ISBLANK(B2)),ISBLANK(D2),A2="S")</formula>
    </cfRule>
  </conditionalFormatting>
  <conditionalFormatting sqref="A6">
    <cfRule type="expression" dxfId="9" priority="4" stopIfTrue="1">
      <formula>AND(NOT(ISBLANK(C6)),ISBLANK(A6))</formula>
    </cfRule>
  </conditionalFormatting>
  <conditionalFormatting sqref="F2:F9">
    <cfRule type="expression" dxfId="8" priority="3" stopIfTrue="1">
      <formula>ISBLANK(F2)</formula>
    </cfRule>
  </conditionalFormatting>
  <conditionalFormatting sqref="B5">
    <cfRule type="expression" dxfId="7" priority="1" stopIfTrue="1">
      <formula>AND(NOT(ISBLANK(C5)),ISBLANK(B5))</formula>
    </cfRule>
  </conditionalFormatting>
  <conditionalFormatting sqref="A5">
    <cfRule type="expression" dxfId="6" priority="2" stopIfTrue="1">
      <formula>AND(NOT(ISBLANK(C5)),ISBLANK(A5))</formula>
    </cfRule>
  </conditionalFormatting>
  <dataValidations count="1">
    <dataValidation type="list" allowBlank="1" showInputMessage="1" showErrorMessage="1" sqref="B2:B13">
      <formula1>$B$42:$B$45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Family Support</vt:lpstr>
      <vt:lpstr>Greenspace</vt:lpstr>
      <vt:lpstr>Greenspace-1</vt:lpstr>
      <vt:lpstr>Museum</vt:lpstr>
      <vt:lpstr>Marketing</vt:lpstr>
      <vt:lpstr>Theatre</vt:lpstr>
      <vt:lpstr>Theatre-1</vt:lpstr>
      <vt:lpstr>Theatre-2</vt:lpstr>
      <vt:lpstr>Housing</vt:lpstr>
      <vt:lpstr>Car Parking</vt:lpstr>
      <vt:lpstr>JWS</vt:lpstr>
      <vt:lpstr>Investment  &amp; Dev</vt:lpstr>
      <vt:lpstr>JWS1</vt:lpstr>
      <vt:lpstr>Example</vt:lpstr>
      <vt:lpstr>Sheet1</vt:lpstr>
    </vt:vector>
  </TitlesOfParts>
  <Manager/>
  <Company>SHBC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Hilda</dc:creator>
  <cp:keywords/>
  <dc:description/>
  <cp:lastModifiedBy>Michelle Smith</cp:lastModifiedBy>
  <cp:revision/>
  <dcterms:created xsi:type="dcterms:W3CDTF">2011-07-25T12:59:48Z</dcterms:created>
  <dcterms:modified xsi:type="dcterms:W3CDTF">2021-11-23T09:47:48Z</dcterms:modified>
  <cp:category/>
  <cp:contentStatus/>
</cp:coreProperties>
</file>