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bookViews>
    <workbookView xWindow="-105" yWindow="-105" windowWidth="23250" windowHeight="12570" activeTab="13"/>
  </bookViews>
  <sheets>
    <sheet name="Family Support" sheetId="5" r:id="rId1"/>
    <sheet name="Family support(1)" sheetId="15" r:id="rId2"/>
    <sheet name="Greenspace" sheetId="11" r:id="rId3"/>
    <sheet name="Greenspace1" sheetId="21" r:id="rId4"/>
    <sheet name="Leisure" sheetId="10" r:id="rId5"/>
    <sheet name="Museum" sheetId="6" r:id="rId6"/>
    <sheet name="Marketing" sheetId="7" r:id="rId7"/>
    <sheet name="Theater" sheetId="18" r:id="rId8"/>
    <sheet name="Theatre(1)" sheetId="1" r:id="rId9"/>
    <sheet name="Theater 2" sheetId="19" r:id="rId10"/>
    <sheet name="Car park" sheetId="16" r:id="rId11"/>
    <sheet name="Housing" sheetId="17" r:id="rId12"/>
    <sheet name="JWS" sheetId="20" r:id="rId13"/>
    <sheet name="JWS1" sheetId="23" r:id="rId14"/>
    <sheet name="Example" sheetId="3" state="hidden" r:id="rId15"/>
    <sheet name="Sheet1" sheetId="4" state="hidden" r:id="rId16"/>
  </sheets>
  <externalReferences>
    <externalReference r:id="rId17"/>
  </externalReferences>
  <definedNames>
    <definedName name="_xlnm._FilterDatabase" localSheetId="8" hidden="1">'Theatre(1)'!$F$12:$M$16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7" l="1"/>
  <c r="C29" i="17"/>
  <c r="S28" i="17"/>
  <c r="R28" i="17"/>
  <c r="Q28" i="17"/>
  <c r="P28" i="17"/>
  <c r="D28" i="17"/>
  <c r="S27" i="17"/>
  <c r="R27" i="17"/>
  <c r="Q27" i="17"/>
  <c r="P27" i="17"/>
  <c r="D27" i="17"/>
  <c r="S26" i="17"/>
  <c r="R26" i="17"/>
  <c r="Q26" i="17"/>
  <c r="P26" i="17"/>
  <c r="D26" i="17"/>
  <c r="S25" i="17"/>
  <c r="R25" i="17"/>
  <c r="Q25" i="17"/>
  <c r="P25" i="17"/>
  <c r="D25" i="17"/>
  <c r="S24" i="17"/>
  <c r="R24" i="17"/>
  <c r="Q24" i="17"/>
  <c r="P24" i="17"/>
  <c r="D24" i="17"/>
  <c r="S23" i="17"/>
  <c r="R23" i="17"/>
  <c r="Q23" i="17"/>
  <c r="P23" i="17"/>
  <c r="D23" i="17"/>
  <c r="S22" i="17"/>
  <c r="R22" i="17"/>
  <c r="Q22" i="17"/>
  <c r="P22" i="17"/>
  <c r="D22" i="17"/>
  <c r="S21" i="17"/>
  <c r="R21" i="17"/>
  <c r="Q21" i="17"/>
  <c r="P21" i="17"/>
  <c r="D21" i="17"/>
  <c r="S20" i="17"/>
  <c r="R20" i="17"/>
  <c r="Q20" i="17"/>
  <c r="P20" i="17"/>
  <c r="D20" i="17"/>
  <c r="S19" i="17"/>
  <c r="R19" i="17"/>
  <c r="Q19" i="17"/>
  <c r="P19" i="17"/>
  <c r="D19" i="17"/>
  <c r="S18" i="17"/>
  <c r="R18" i="17"/>
  <c r="Q18" i="17"/>
  <c r="P18" i="17"/>
  <c r="D18" i="17"/>
  <c r="S17" i="17"/>
  <c r="R17" i="17"/>
  <c r="Q17" i="17"/>
  <c r="P17" i="17"/>
  <c r="D17" i="17"/>
  <c r="S16" i="17"/>
  <c r="R16" i="17"/>
  <c r="Q16" i="17"/>
  <c r="P16" i="17"/>
  <c r="D16" i="17"/>
  <c r="S15" i="17"/>
  <c r="R15" i="17"/>
  <c r="Q15" i="17"/>
  <c r="P15" i="17"/>
  <c r="D15" i="17"/>
  <c r="S14" i="17"/>
  <c r="R14" i="17"/>
  <c r="Q14" i="17"/>
  <c r="P14" i="17"/>
  <c r="D14" i="17"/>
  <c r="S13" i="17"/>
  <c r="R13" i="17"/>
  <c r="Q13" i="17"/>
  <c r="P13" i="17"/>
  <c r="D13" i="17"/>
  <c r="S12" i="17"/>
  <c r="R12" i="17"/>
  <c r="Q12" i="17"/>
  <c r="P12" i="17"/>
  <c r="D12" i="17"/>
  <c r="D29" i="17" s="1"/>
  <c r="C57" i="23" l="1"/>
  <c r="F55" i="23"/>
  <c r="D55" i="23"/>
  <c r="F54" i="23"/>
  <c r="F53" i="23"/>
  <c r="F52" i="23"/>
  <c r="D52" i="23"/>
  <c r="F51" i="23"/>
  <c r="F50" i="23"/>
  <c r="F49" i="23"/>
  <c r="F46" i="23"/>
  <c r="D46" i="23"/>
  <c r="F44" i="23"/>
  <c r="F43" i="23"/>
  <c r="F42" i="23"/>
  <c r="F41" i="23"/>
  <c r="D41" i="23"/>
  <c r="F40" i="23"/>
  <c r="F39" i="23"/>
  <c r="F38" i="23"/>
  <c r="F37" i="23"/>
  <c r="F36" i="23"/>
  <c r="F35" i="23"/>
  <c r="D35" i="23"/>
  <c r="F34" i="23"/>
  <c r="D34" i="23"/>
  <c r="F28" i="23"/>
  <c r="D28" i="23"/>
  <c r="F27" i="23"/>
  <c r="D27" i="23"/>
  <c r="F24" i="23"/>
  <c r="D24" i="23"/>
  <c r="F21" i="23"/>
  <c r="D21" i="23"/>
  <c r="F19" i="23"/>
  <c r="D19" i="23"/>
  <c r="F18" i="23"/>
  <c r="D18" i="23"/>
  <c r="F17" i="23"/>
  <c r="D17" i="23"/>
  <c r="F16" i="23"/>
  <c r="D16" i="23"/>
  <c r="F15" i="23"/>
  <c r="D15" i="23"/>
  <c r="F14" i="23"/>
  <c r="D14" i="23"/>
  <c r="F13" i="23"/>
  <c r="D13" i="23"/>
  <c r="F12" i="23"/>
  <c r="F57" i="23" s="1"/>
  <c r="D12" i="23"/>
  <c r="D57" i="23" s="1"/>
  <c r="C30" i="21" l="1"/>
  <c r="D22" i="21"/>
  <c r="F22" i="21" s="1"/>
  <c r="F21" i="21"/>
  <c r="D21" i="21"/>
  <c r="D20" i="21"/>
  <c r="F20" i="21" s="1"/>
  <c r="F19" i="21"/>
  <c r="D19" i="21"/>
  <c r="D18" i="21"/>
  <c r="F18" i="21" s="1"/>
  <c r="F17" i="21"/>
  <c r="D17" i="21"/>
  <c r="D16" i="21"/>
  <c r="F16" i="21" s="1"/>
  <c r="F15" i="21"/>
  <c r="D15" i="21"/>
  <c r="S14" i="21"/>
  <c r="R14" i="21"/>
  <c r="Q14" i="21"/>
  <c r="P14" i="21"/>
  <c r="D14" i="21"/>
  <c r="F14" i="21" s="1"/>
  <c r="S12" i="21"/>
  <c r="R12" i="21"/>
  <c r="Q12" i="21"/>
  <c r="P12" i="21"/>
  <c r="D12" i="21"/>
  <c r="D30" i="21" s="1"/>
  <c r="F30" i="21" s="1"/>
  <c r="F13" i="20" l="1"/>
  <c r="D13" i="20"/>
  <c r="C13" i="20"/>
  <c r="F33" i="6" l="1"/>
  <c r="D33" i="6"/>
  <c r="C33" i="6"/>
  <c r="S32" i="6"/>
  <c r="R32" i="6"/>
  <c r="Q32" i="6"/>
  <c r="P32" i="6"/>
  <c r="D32" i="6"/>
  <c r="S31" i="6"/>
  <c r="R31" i="6"/>
  <c r="Q31" i="6"/>
  <c r="P31" i="6"/>
  <c r="D31" i="6"/>
  <c r="S30" i="6"/>
  <c r="R30" i="6"/>
  <c r="Q30" i="6"/>
  <c r="P30" i="6"/>
  <c r="D30" i="6"/>
  <c r="S29" i="6"/>
  <c r="R29" i="6"/>
  <c r="Q29" i="6"/>
  <c r="P29" i="6"/>
  <c r="D29" i="6"/>
  <c r="S28" i="6"/>
  <c r="R28" i="6"/>
  <c r="Q28" i="6"/>
  <c r="P28" i="6"/>
  <c r="D28" i="6"/>
  <c r="S27" i="6"/>
  <c r="R27" i="6"/>
  <c r="Q27" i="6"/>
  <c r="P27" i="6"/>
  <c r="D27" i="6"/>
  <c r="S26" i="6"/>
  <c r="R26" i="6"/>
  <c r="Q26" i="6"/>
  <c r="P26" i="6"/>
  <c r="D26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2" i="6"/>
  <c r="R12" i="6"/>
  <c r="Q12" i="6"/>
  <c r="P12" i="6"/>
  <c r="D35" i="19" l="1"/>
  <c r="C35" i="19"/>
  <c r="F18" i="19"/>
  <c r="F17" i="19"/>
  <c r="F16" i="19"/>
  <c r="S15" i="19"/>
  <c r="R15" i="19"/>
  <c r="Q15" i="19"/>
  <c r="P15" i="19"/>
  <c r="F15" i="19"/>
  <c r="S14" i="19"/>
  <c r="R14" i="19"/>
  <c r="Q14" i="19"/>
  <c r="P14" i="19"/>
  <c r="S13" i="19"/>
  <c r="R13" i="19"/>
  <c r="Q13" i="19"/>
  <c r="P13" i="19"/>
  <c r="F13" i="19"/>
  <c r="F12" i="19"/>
  <c r="F35" i="19" s="1"/>
  <c r="F32" i="18" l="1"/>
  <c r="D32" i="18"/>
  <c r="C32" i="18"/>
  <c r="R31" i="18"/>
  <c r="Q31" i="18"/>
  <c r="P31" i="18"/>
  <c r="O31" i="18"/>
  <c r="R23" i="18"/>
  <c r="Q23" i="18"/>
  <c r="P23" i="18"/>
  <c r="O23" i="18"/>
  <c r="P18" i="18"/>
  <c r="O18" i="18"/>
  <c r="R17" i="18"/>
  <c r="Q17" i="18"/>
  <c r="P17" i="18"/>
  <c r="O17" i="18"/>
  <c r="R16" i="18"/>
  <c r="Q16" i="18"/>
  <c r="P16" i="18"/>
  <c r="O16" i="18"/>
  <c r="R15" i="18"/>
  <c r="Q15" i="18"/>
  <c r="P15" i="18"/>
  <c r="O15" i="18"/>
  <c r="R14" i="18"/>
  <c r="Q14" i="18"/>
  <c r="P14" i="18"/>
  <c r="O14" i="18"/>
  <c r="R13" i="18"/>
  <c r="Q13" i="18"/>
  <c r="P13" i="18"/>
  <c r="O13" i="18"/>
  <c r="P12" i="18"/>
  <c r="O12" i="18"/>
  <c r="F33" i="7" l="1"/>
  <c r="C33" i="7"/>
  <c r="R32" i="7"/>
  <c r="Q32" i="7"/>
  <c r="P32" i="7"/>
  <c r="D32" i="7"/>
  <c r="R31" i="7"/>
  <c r="Q31" i="7"/>
  <c r="P31" i="7"/>
  <c r="D31" i="7"/>
  <c r="R30" i="7"/>
  <c r="Q30" i="7"/>
  <c r="P30" i="7"/>
  <c r="D30" i="7"/>
  <c r="R29" i="7"/>
  <c r="Q29" i="7"/>
  <c r="P29" i="7"/>
  <c r="D29" i="7"/>
  <c r="R28" i="7"/>
  <c r="Q28" i="7"/>
  <c r="P28" i="7"/>
  <c r="D28" i="7"/>
  <c r="R27" i="7"/>
  <c r="Q27" i="7"/>
  <c r="P27" i="7"/>
  <c r="D27" i="7"/>
  <c r="R26" i="7"/>
  <c r="Q26" i="7"/>
  <c r="P26" i="7"/>
  <c r="D26" i="7"/>
  <c r="R25" i="7"/>
  <c r="Q25" i="7"/>
  <c r="P25" i="7"/>
  <c r="D25" i="7"/>
  <c r="R24" i="7"/>
  <c r="Q24" i="7"/>
  <c r="P24" i="7"/>
  <c r="D24" i="7"/>
  <c r="R23" i="7"/>
  <c r="Q23" i="7"/>
  <c r="P23" i="7"/>
  <c r="D23" i="7"/>
  <c r="R22" i="7"/>
  <c r="Q22" i="7"/>
  <c r="P22" i="7"/>
  <c r="D22" i="7"/>
  <c r="R21" i="7"/>
  <c r="Q21" i="7"/>
  <c r="P21" i="7"/>
  <c r="D21" i="7"/>
  <c r="R20" i="7"/>
  <c r="Q20" i="7"/>
  <c r="P20" i="7"/>
  <c r="D20" i="7"/>
  <c r="R19" i="7"/>
  <c r="Q19" i="7"/>
  <c r="P19" i="7"/>
  <c r="D19" i="7"/>
  <c r="R18" i="7"/>
  <c r="Q18" i="7"/>
  <c r="P18" i="7"/>
  <c r="D18" i="7"/>
  <c r="R17" i="7"/>
  <c r="Q17" i="7"/>
  <c r="P17" i="7"/>
  <c r="D17" i="7"/>
  <c r="D33" i="7" s="1"/>
  <c r="R14" i="7"/>
  <c r="Q14" i="7"/>
  <c r="P14" i="7"/>
  <c r="R13" i="7"/>
  <c r="Q13" i="7"/>
  <c r="P13" i="7"/>
  <c r="R12" i="7"/>
  <c r="Q12" i="7"/>
  <c r="P12" i="7"/>
  <c r="F33" i="16" l="1"/>
  <c r="C33" i="16"/>
  <c r="S32" i="16"/>
  <c r="R32" i="16"/>
  <c r="Q32" i="16"/>
  <c r="P32" i="16"/>
  <c r="D32" i="16"/>
  <c r="S31" i="16"/>
  <c r="R31" i="16"/>
  <c r="Q31" i="16"/>
  <c r="P31" i="16"/>
  <c r="D31" i="16"/>
  <c r="S30" i="16"/>
  <c r="R30" i="16"/>
  <c r="Q30" i="16"/>
  <c r="P30" i="16"/>
  <c r="D30" i="16"/>
  <c r="S29" i="16"/>
  <c r="R29" i="16"/>
  <c r="Q29" i="16"/>
  <c r="P29" i="16"/>
  <c r="D29" i="16"/>
  <c r="S28" i="16"/>
  <c r="R28" i="16"/>
  <c r="Q28" i="16"/>
  <c r="P28" i="16"/>
  <c r="D28" i="16"/>
  <c r="S27" i="16"/>
  <c r="R27" i="16"/>
  <c r="Q27" i="16"/>
  <c r="P27" i="16"/>
  <c r="D27" i="16"/>
  <c r="S26" i="16"/>
  <c r="R26" i="16"/>
  <c r="Q26" i="16"/>
  <c r="P26" i="16"/>
  <c r="D26" i="16"/>
  <c r="S25" i="16"/>
  <c r="R25" i="16"/>
  <c r="Q25" i="16"/>
  <c r="P25" i="16"/>
  <c r="D25" i="16"/>
  <c r="S24" i="16"/>
  <c r="R24" i="16"/>
  <c r="Q24" i="16"/>
  <c r="P24" i="16"/>
  <c r="D24" i="16"/>
  <c r="S23" i="16"/>
  <c r="R23" i="16"/>
  <c r="Q23" i="16"/>
  <c r="P23" i="16"/>
  <c r="D23" i="16"/>
  <c r="S22" i="16"/>
  <c r="R22" i="16"/>
  <c r="Q22" i="16"/>
  <c r="P22" i="16"/>
  <c r="D22" i="16"/>
  <c r="S21" i="16"/>
  <c r="R21" i="16"/>
  <c r="Q21" i="16"/>
  <c r="P21" i="16"/>
  <c r="D21" i="16"/>
  <c r="S20" i="16"/>
  <c r="R20" i="16"/>
  <c r="Q20" i="16"/>
  <c r="P20" i="16"/>
  <c r="D20" i="16"/>
  <c r="S19" i="16"/>
  <c r="R19" i="16"/>
  <c r="Q19" i="16"/>
  <c r="P19" i="16"/>
  <c r="D19" i="16"/>
  <c r="S18" i="16"/>
  <c r="R18" i="16"/>
  <c r="Q18" i="16"/>
  <c r="P18" i="16"/>
  <c r="D18" i="16"/>
  <c r="S17" i="16"/>
  <c r="R17" i="16"/>
  <c r="Q17" i="16"/>
  <c r="P17" i="16"/>
  <c r="D17" i="16"/>
  <c r="S16" i="16"/>
  <c r="R16" i="16"/>
  <c r="Q16" i="16"/>
  <c r="P16" i="16"/>
  <c r="D16" i="16"/>
  <c r="S15" i="16"/>
  <c r="R15" i="16"/>
  <c r="Q15" i="16"/>
  <c r="P15" i="16"/>
  <c r="D15" i="16"/>
  <c r="D33" i="16" s="1"/>
  <c r="S14" i="16"/>
  <c r="R14" i="16"/>
  <c r="Q14" i="16"/>
  <c r="P14" i="16"/>
  <c r="S12" i="16"/>
  <c r="R12" i="16"/>
  <c r="Q12" i="16"/>
  <c r="P12" i="16"/>
  <c r="C29" i="11" l="1"/>
  <c r="S28" i="11"/>
  <c r="R28" i="11"/>
  <c r="Q28" i="11"/>
  <c r="P28" i="11"/>
  <c r="D28" i="11"/>
  <c r="D27" i="11"/>
  <c r="D26" i="11"/>
  <c r="S23" i="11"/>
  <c r="R23" i="11"/>
  <c r="Q23" i="11"/>
  <c r="P23" i="11"/>
  <c r="D15" i="11"/>
  <c r="F15" i="11" s="1"/>
  <c r="F14" i="11"/>
  <c r="S13" i="11"/>
  <c r="R13" i="11"/>
  <c r="Q13" i="11"/>
  <c r="P13" i="11"/>
  <c r="D13" i="11"/>
  <c r="F13" i="11" s="1"/>
  <c r="S12" i="11"/>
  <c r="R12" i="11"/>
  <c r="Q12" i="11"/>
  <c r="P12" i="11"/>
  <c r="F12" i="11"/>
  <c r="D12" i="11"/>
  <c r="D29" i="11" s="1"/>
  <c r="F29" i="11" l="1"/>
  <c r="F34" i="15" l="1"/>
  <c r="C34" i="15"/>
  <c r="S33" i="15"/>
  <c r="R33" i="15"/>
  <c r="Q33" i="15"/>
  <c r="P33" i="15"/>
  <c r="D33" i="15"/>
  <c r="S32" i="15"/>
  <c r="R32" i="15"/>
  <c r="Q32" i="15"/>
  <c r="P32" i="15"/>
  <c r="D32" i="15"/>
  <c r="S31" i="15"/>
  <c r="R31" i="15"/>
  <c r="Q31" i="15"/>
  <c r="P31" i="15"/>
  <c r="D31" i="15"/>
  <c r="S30" i="15"/>
  <c r="R30" i="15"/>
  <c r="Q30" i="15"/>
  <c r="P30" i="15"/>
  <c r="D30" i="15"/>
  <c r="S29" i="15"/>
  <c r="R29" i="15"/>
  <c r="Q29" i="15"/>
  <c r="P29" i="15"/>
  <c r="D29" i="15"/>
  <c r="S28" i="15"/>
  <c r="R28" i="15"/>
  <c r="Q28" i="15"/>
  <c r="P28" i="15"/>
  <c r="D28" i="15"/>
  <c r="S27" i="15"/>
  <c r="R27" i="15"/>
  <c r="Q27" i="15"/>
  <c r="P27" i="15"/>
  <c r="D27" i="15"/>
  <c r="S26" i="15"/>
  <c r="R26" i="15"/>
  <c r="Q26" i="15"/>
  <c r="P26" i="15"/>
  <c r="S25" i="15"/>
  <c r="R25" i="15"/>
  <c r="Q25" i="15"/>
  <c r="P25" i="15"/>
  <c r="D25" i="15"/>
  <c r="S24" i="15"/>
  <c r="R24" i="15"/>
  <c r="Q24" i="15"/>
  <c r="P24" i="15"/>
  <c r="D24" i="15"/>
  <c r="S23" i="15"/>
  <c r="R23" i="15"/>
  <c r="Q23" i="15"/>
  <c r="P23" i="15"/>
  <c r="D23" i="15"/>
  <c r="S22" i="15"/>
  <c r="R22" i="15"/>
  <c r="Q22" i="15"/>
  <c r="P22" i="15"/>
  <c r="D22" i="15"/>
  <c r="S21" i="15"/>
  <c r="R21" i="15"/>
  <c r="Q21" i="15"/>
  <c r="P21" i="15"/>
  <c r="D21" i="15"/>
  <c r="S20" i="15"/>
  <c r="R20" i="15"/>
  <c r="Q20" i="15"/>
  <c r="P20" i="15"/>
  <c r="D20" i="15"/>
  <c r="S19" i="15"/>
  <c r="R19" i="15"/>
  <c r="Q19" i="15"/>
  <c r="P19" i="15"/>
  <c r="D19" i="15"/>
  <c r="S18" i="15"/>
  <c r="R18" i="15"/>
  <c r="Q18" i="15"/>
  <c r="P18" i="15"/>
  <c r="D18" i="15"/>
  <c r="S17" i="15"/>
  <c r="R17" i="15"/>
  <c r="Q17" i="15"/>
  <c r="P17" i="15"/>
  <c r="D17" i="15"/>
  <c r="S16" i="15"/>
  <c r="R16" i="15"/>
  <c r="Q16" i="15"/>
  <c r="P16" i="15"/>
  <c r="D16" i="15"/>
  <c r="S14" i="15"/>
  <c r="R14" i="15"/>
  <c r="Q14" i="15"/>
  <c r="P14" i="15"/>
  <c r="D14" i="15"/>
  <c r="D34" i="15" s="1"/>
  <c r="S13" i="15"/>
  <c r="R13" i="15"/>
  <c r="Q13" i="15"/>
  <c r="P13" i="15"/>
  <c r="D39" i="5" l="1"/>
  <c r="F37" i="5"/>
  <c r="F36" i="5"/>
  <c r="F35" i="5"/>
  <c r="F34" i="5"/>
  <c r="F32" i="5"/>
  <c r="F25" i="5"/>
  <c r="F24" i="5"/>
  <c r="F23" i="5"/>
  <c r="F21" i="5"/>
  <c r="F19" i="5"/>
  <c r="S14" i="5"/>
  <c r="R14" i="5"/>
  <c r="Q14" i="5"/>
  <c r="P14" i="5"/>
  <c r="F14" i="5"/>
  <c r="F13" i="5"/>
  <c r="F39" i="5" s="1"/>
  <c r="F29" i="10" l="1"/>
  <c r="C29" i="10"/>
  <c r="S28" i="10"/>
  <c r="R28" i="10"/>
  <c r="Q28" i="10"/>
  <c r="P28" i="10"/>
  <c r="D28" i="10"/>
  <c r="D27" i="10"/>
  <c r="D26" i="10"/>
  <c r="D25" i="10"/>
  <c r="D24" i="10"/>
  <c r="S23" i="10"/>
  <c r="R23" i="10"/>
  <c r="Q23" i="10"/>
  <c r="P23" i="10"/>
  <c r="D23" i="10"/>
  <c r="D22" i="10"/>
  <c r="D21" i="10"/>
  <c r="D20" i="10"/>
  <c r="D19" i="10"/>
  <c r="D18" i="10"/>
  <c r="F18" i="10" s="1"/>
  <c r="D17" i="10"/>
  <c r="F17" i="10" s="1"/>
  <c r="D16" i="10"/>
  <c r="F16" i="10" s="1"/>
  <c r="D15" i="10"/>
  <c r="F15" i="10" s="1"/>
  <c r="D14" i="10"/>
  <c r="D29" i="10" s="1"/>
  <c r="S13" i="10"/>
  <c r="R13" i="10"/>
  <c r="Q13" i="10"/>
  <c r="P13" i="10"/>
  <c r="F13" i="10"/>
  <c r="S12" i="10"/>
  <c r="R12" i="10"/>
  <c r="Q12" i="10"/>
  <c r="P12" i="10"/>
  <c r="F12" i="10"/>
  <c r="F14" i="10" l="1"/>
  <c r="F43" i="1" l="1"/>
  <c r="D43" i="1"/>
  <c r="C43" i="1"/>
  <c r="R14" i="1" l="1"/>
  <c r="Q14" i="1"/>
  <c r="P14" i="1"/>
  <c r="O14" i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3" i="1"/>
  <c r="P13" i="1"/>
  <c r="Q13" i="1"/>
  <c r="R13" i="1"/>
  <c r="O16" i="1"/>
  <c r="P16" i="1"/>
  <c r="Q16" i="1"/>
  <c r="R16" i="1"/>
  <c r="D32" i="3" l="1"/>
  <c r="F32" i="3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Changed to O from E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Changed to O from S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Changed S to O as German supplier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<sst xmlns="http://schemas.openxmlformats.org/spreadsheetml/2006/main" count="1850" uniqueCount="358">
  <si>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</si>
  <si>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</si>
  <si>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</si>
  <si>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</si>
  <si>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</si>
  <si>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</si>
  <si>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</si>
  <si>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</si>
  <si>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</si>
  <si>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</si>
  <si>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</si>
  <si>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</si>
  <si>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</si>
  <si>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</si>
  <si>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</si>
  <si>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</si>
  <si>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</si>
  <si>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</si>
  <si>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</si>
  <si>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</si>
  <si>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</si>
  <si>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</si>
  <si>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</si>
  <si>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</si>
  <si>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</si>
  <si>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</si>
  <si>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</si>
  <si>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</si>
  <si>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</si>
  <si>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</si>
  <si>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</si>
  <si>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</si>
  <si>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</si>
  <si>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</si>
  <si>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</si>
  <si>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</si>
  <si>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</si>
  <si>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</si>
  <si>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</si>
  <si>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</si>
  <si>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</si>
  <si>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</si>
  <si>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</si>
  <si>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</si>
  <si>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</si>
  <si>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</si>
  <si>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</si>
  <si>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</si>
  <si>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</si>
  <si>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</si>
  <si>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</si>
  <si>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</si>
  <si>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</si>
  <si>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</si>
  <si>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</si>
  <si>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</si>
  <si>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</si>
  <si>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</si>
  <si>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</si>
  <si>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</si>
  <si>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</si>
  <si>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</si>
  <si>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</si>
  <si>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</si>
  <si>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</si>
  <si>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</si>
  <si>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</si>
  <si>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</si>
  <si>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</si>
  <si>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</si>
  <si>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</si>
  <si>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</si>
  <si>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</si>
  <si>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</si>
  <si>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</si>
  <si>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</si>
  <si>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</si>
  <si>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</si>
  <si>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</si>
  <si>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</si>
  <si>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</si>
  <si>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</si>
  <si>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</si>
  <si>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</si>
  <si>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</si>
  <si>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</si>
  <si>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</si>
  <si>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</si>
  <si>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</si>
  <si>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</si>
  <si>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</si>
  <si>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</si>
  <si>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</si>
  <si>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</si>
  <si>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</si>
  <si>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</si>
  <si>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Equipment</t>
  </si>
  <si>
    <t>11BAR</t>
  </si>
  <si>
    <t>Wilko</t>
  </si>
  <si>
    <t>SAINSBURYS</t>
  </si>
  <si>
    <t>ARGOS</t>
  </si>
  <si>
    <t>AMAZON</t>
  </si>
  <si>
    <t>TOP UP</t>
  </si>
  <si>
    <t>TAXI</t>
  </si>
  <si>
    <t>TRANSPORT</t>
  </si>
  <si>
    <t>FURNITURE</t>
  </si>
  <si>
    <t>ASDA</t>
  </si>
  <si>
    <t>R</t>
  </si>
  <si>
    <t>Reduced rated</t>
  </si>
  <si>
    <t xml:space="preserve"> </t>
  </si>
  <si>
    <t>Museum</t>
  </si>
  <si>
    <t>Marketing</t>
  </si>
  <si>
    <t>Sainsburys</t>
  </si>
  <si>
    <t>Theatre Marketing</t>
  </si>
  <si>
    <t>Facebook</t>
  </si>
  <si>
    <t>Advertising</t>
  </si>
  <si>
    <t>FRONT</t>
  </si>
  <si>
    <t xml:space="preserve">Monthly Spotify payment </t>
  </si>
  <si>
    <t>Spotify</t>
  </si>
  <si>
    <t xml:space="preserve">Music </t>
  </si>
  <si>
    <t>Timpsons</t>
  </si>
  <si>
    <t>Business</t>
  </si>
  <si>
    <t>Greenspace</t>
  </si>
  <si>
    <t>Keys for building</t>
  </si>
  <si>
    <t>Cleaning items</t>
  </si>
  <si>
    <t>Pantomime Casting Subscription</t>
  </si>
  <si>
    <t>Spotlight</t>
  </si>
  <si>
    <t>Subscription/license</t>
  </si>
  <si>
    <t>Party supplies</t>
  </si>
  <si>
    <t>Baker Ross</t>
  </si>
  <si>
    <t>Squish craft supplies</t>
  </si>
  <si>
    <t>Craft consumerables</t>
  </si>
  <si>
    <t>Flood protection for doors</t>
  </si>
  <si>
    <t>Theater</t>
  </si>
  <si>
    <t>Flexitol Cream for walkers with Diabetes (from grant funding)</t>
  </si>
  <si>
    <t>Chemist4U</t>
  </si>
  <si>
    <t>Healthcare</t>
  </si>
  <si>
    <t>leisure</t>
  </si>
  <si>
    <t>10TH SEP</t>
  </si>
  <si>
    <t>SH UK RS</t>
  </si>
  <si>
    <t>IRON</t>
  </si>
  <si>
    <t>HOME SET UP</t>
  </si>
  <si>
    <t>14TH SEP</t>
  </si>
  <si>
    <t xml:space="preserve">WINDSOR </t>
  </si>
  <si>
    <t>Missing Receipt</t>
  </si>
  <si>
    <t>15TH SEP</t>
  </si>
  <si>
    <t>RM UK RS - REFUGEE</t>
  </si>
  <si>
    <t>EE TOP UP</t>
  </si>
  <si>
    <t>TOP</t>
  </si>
  <si>
    <t>21ST SEP</t>
  </si>
  <si>
    <t>IRONING BOARD, BABY STUFF</t>
  </si>
  <si>
    <t>BHF</t>
  </si>
  <si>
    <t xml:space="preserve">22ND SEP </t>
  </si>
  <si>
    <t>FIVE SIXES TAXIS</t>
  </si>
  <si>
    <t>WILKINSONS</t>
  </si>
  <si>
    <t>24TH SEP</t>
  </si>
  <si>
    <t>MICROWAVE</t>
  </si>
  <si>
    <t>28TH SEP</t>
  </si>
  <si>
    <t>BABY CLIPS</t>
  </si>
  <si>
    <t>29TH SEP</t>
  </si>
  <si>
    <t>SHOES</t>
  </si>
  <si>
    <t>CLARKS</t>
  </si>
  <si>
    <t>SCHOOL SET UP</t>
  </si>
  <si>
    <t>30TH SEP</t>
  </si>
  <si>
    <t>SCHOOL UNIFORM</t>
  </si>
  <si>
    <t>CHILDREN AND INFANT WEAR STORES</t>
  </si>
  <si>
    <t>ESOL BOOKS</t>
  </si>
  <si>
    <t>ESOL</t>
  </si>
  <si>
    <t>PRAM</t>
  </si>
  <si>
    <t>ONLINE4 BABY</t>
  </si>
  <si>
    <t>BABY SET UP</t>
  </si>
  <si>
    <t>DIECHMAN</t>
  </si>
  <si>
    <t>4TH OCT</t>
  </si>
  <si>
    <t>5TH OCT</t>
  </si>
  <si>
    <t>BRP POSTING</t>
  </si>
  <si>
    <t>POST OFFICE</t>
  </si>
  <si>
    <t>DOCUMENT SET UP</t>
  </si>
  <si>
    <t>SHEIN</t>
  </si>
  <si>
    <t>6TH OCT</t>
  </si>
  <si>
    <t>8TH OCT</t>
  </si>
  <si>
    <t>BUS TICKETS</t>
  </si>
  <si>
    <t>WHITE BUS</t>
  </si>
  <si>
    <t>TRAVEL</t>
  </si>
  <si>
    <t>BABY BEDDING</t>
  </si>
  <si>
    <t>Family support</t>
  </si>
  <si>
    <t>Gail Bushell</t>
  </si>
  <si>
    <t>Community Services</t>
  </si>
  <si>
    <t>Hospital Mattress Funded by Henry Smith Charity</t>
  </si>
  <si>
    <t>ERIC</t>
  </si>
  <si>
    <t>Medical</t>
  </si>
  <si>
    <t>20.09.21</t>
  </si>
  <si>
    <t>Hand tools</t>
  </si>
  <si>
    <t>Spaldings</t>
  </si>
  <si>
    <t>Tools and equipment</t>
  </si>
  <si>
    <t xml:space="preserve">We have a receipt for 143.82 - however we have been charged 237.42 - as not all the items have been sent yet </t>
  </si>
  <si>
    <t>24.09.21</t>
  </si>
  <si>
    <t>Chain Oil 5 litres</t>
  </si>
  <si>
    <t>DD hire services</t>
  </si>
  <si>
    <t>Tool hire and supply</t>
  </si>
  <si>
    <t>HP 2 stroke oil and chain loop</t>
  </si>
  <si>
    <t>28.09.21</t>
  </si>
  <si>
    <t>Refreshments for volunteers</t>
  </si>
  <si>
    <t>Supermarket</t>
  </si>
  <si>
    <t>Parking</t>
  </si>
  <si>
    <t>Locksmith to break into the car park office door</t>
  </si>
  <si>
    <t>247 locksmiths</t>
  </si>
  <si>
    <t>Locksmiths</t>
  </si>
  <si>
    <t>248 locksmiths</t>
  </si>
  <si>
    <t>c17</t>
  </si>
  <si>
    <t>c1701</t>
  </si>
  <si>
    <t>To buy padlocks and chains for high street barriers</t>
  </si>
  <si>
    <t>Robert Dyas</t>
  </si>
  <si>
    <t>Supplies</t>
  </si>
  <si>
    <t xml:space="preserve">Car Park </t>
  </si>
  <si>
    <t>Event advertising</t>
  </si>
  <si>
    <t>Website re-direct fee</t>
  </si>
  <si>
    <t>Word Press</t>
  </si>
  <si>
    <t>Software</t>
  </si>
  <si>
    <t>marketing</t>
  </si>
  <si>
    <t>15.09.21</t>
  </si>
  <si>
    <t>Housing</t>
  </si>
  <si>
    <t>Shower Curtains for Connaught Court accommodation</t>
  </si>
  <si>
    <t>Argos</t>
  </si>
  <si>
    <t>Shower Curtains</t>
  </si>
  <si>
    <t>Travel to Bar/Catering trade show Olympia</t>
  </si>
  <si>
    <t>Southwestern Railway</t>
  </si>
  <si>
    <t>Travel</t>
  </si>
  <si>
    <t>No receipt Given for Spotify</t>
  </si>
  <si>
    <t>Food Hygiene Training</t>
  </si>
  <si>
    <t>High Speed Training</t>
  </si>
  <si>
    <t>Education</t>
  </si>
  <si>
    <t>17/9/21</t>
  </si>
  <si>
    <t>Delivery</t>
  </si>
  <si>
    <t>UPS</t>
  </si>
  <si>
    <t>Misc</t>
  </si>
  <si>
    <t>missing receipts</t>
  </si>
  <si>
    <t>18/9/21</t>
  </si>
  <si>
    <t>20/9/21</t>
  </si>
  <si>
    <t>Hazer Fluid</t>
  </si>
  <si>
    <t>Music Store</t>
  </si>
  <si>
    <t>21/9/21</t>
  </si>
  <si>
    <t>Timer switch/RCD Socket</t>
  </si>
  <si>
    <t>28/9/21</t>
  </si>
  <si>
    <t>Radio Mic Licence</t>
  </si>
  <si>
    <t>PMSE. OFCOM</t>
  </si>
  <si>
    <t>Crimps</t>
  </si>
  <si>
    <t>RS Components</t>
  </si>
  <si>
    <t>KVM Kit</t>
  </si>
  <si>
    <t>biscuits - volunteers</t>
  </si>
  <si>
    <t>catering</t>
  </si>
  <si>
    <t>Coffe &amp; Tea</t>
  </si>
  <si>
    <t xml:space="preserve">Card incorrectly used as back up payment for personal Amazon Prime membership. Refund applied for. </t>
  </si>
  <si>
    <t>general supplies</t>
  </si>
  <si>
    <t>Items for craft cupboard - toddler sessions</t>
  </si>
  <si>
    <t>The Works</t>
  </si>
  <si>
    <t>Fine line drawing pens for marking objects</t>
  </si>
  <si>
    <t>Rymans</t>
  </si>
  <si>
    <t>exhibits</t>
  </si>
  <si>
    <t>Magnetic word and board for exhibition</t>
  </si>
  <si>
    <t>Badger Design Ltd</t>
  </si>
  <si>
    <t>Decaff coffee, small cakes for volunteers meeitng</t>
  </si>
  <si>
    <t>Batteries, supergule and doublesided sticky tape</t>
  </si>
  <si>
    <t>equipmet</t>
  </si>
  <si>
    <t>Listed separately below</t>
  </si>
  <si>
    <t>Projects</t>
  </si>
  <si>
    <t>Rubber trim for bin modifications</t>
  </si>
  <si>
    <t>Coh Baines</t>
  </si>
  <si>
    <t>JWS</t>
  </si>
  <si>
    <t>00515</t>
  </si>
  <si>
    <t>greenspce</t>
  </si>
  <si>
    <t>Four padlocks</t>
  </si>
  <si>
    <t>wilkos</t>
  </si>
  <si>
    <t>security</t>
  </si>
  <si>
    <t>missing receipt</t>
  </si>
  <si>
    <t>00510</t>
  </si>
  <si>
    <t>Icade chemical and spraying suits</t>
  </si>
  <si>
    <t>Rigby Taylor</t>
  </si>
  <si>
    <t>Chemicals</t>
  </si>
  <si>
    <t>Pruning pole spare blade and oil jug</t>
  </si>
  <si>
    <t>D and D hire</t>
  </si>
  <si>
    <t>Tools</t>
  </si>
  <si>
    <t>Citroen Berlingo service</t>
  </si>
  <si>
    <t>Warrens garage</t>
  </si>
  <si>
    <t>Vehicle service</t>
  </si>
  <si>
    <t>Barclaycard - Procurement Card</t>
  </si>
  <si>
    <t>JWS - SBM</t>
  </si>
  <si>
    <t>A3 Paper</t>
  </si>
  <si>
    <t>Amazon (1)</t>
  </si>
  <si>
    <t>Office Stationery</t>
  </si>
  <si>
    <t>A3 Paper (LOST)</t>
  </si>
  <si>
    <t>Amazon (2)</t>
  </si>
  <si>
    <t>Keyboards for office</t>
  </si>
  <si>
    <t>Amazon (3)</t>
  </si>
  <si>
    <t>Office Equipment</t>
  </si>
  <si>
    <t>Mice for office</t>
  </si>
  <si>
    <t>Amazon (4)</t>
  </si>
  <si>
    <t>JWS - Comms</t>
  </si>
  <si>
    <t>iStock Subscription</t>
  </si>
  <si>
    <t>iStock.com</t>
  </si>
  <si>
    <t>Subscription</t>
  </si>
  <si>
    <t>Cable ties</t>
  </si>
  <si>
    <t>Amazon (5)</t>
  </si>
  <si>
    <t>A3 laminating pouches</t>
  </si>
  <si>
    <t>Amazon (6)</t>
  </si>
  <si>
    <t>A3 Paper (REFUND)</t>
  </si>
  <si>
    <t>Amazon (7)</t>
  </si>
  <si>
    <t>Milk</t>
  </si>
  <si>
    <t>Sainsburys (1)</t>
  </si>
  <si>
    <t>Office Supplies</t>
  </si>
  <si>
    <t>2 x laptop chargers</t>
  </si>
  <si>
    <t>Amazon (8)</t>
  </si>
  <si>
    <t xml:space="preserve">SEP recycle week </t>
  </si>
  <si>
    <t>Google</t>
  </si>
  <si>
    <t>JWS compost bin promo</t>
  </si>
  <si>
    <t>FB keys for Ops</t>
  </si>
  <si>
    <t>Amazon (9)</t>
  </si>
  <si>
    <t>SEP recycle week</t>
  </si>
  <si>
    <t>Twitter (1)</t>
  </si>
  <si>
    <t>SEP food waste campaign</t>
  </si>
  <si>
    <t>Facebook (1)</t>
  </si>
  <si>
    <t>Antibacterial Wipes</t>
  </si>
  <si>
    <t>Amazon (10)</t>
  </si>
  <si>
    <t>Key fobs</t>
  </si>
  <si>
    <t>Amazon (11)</t>
  </si>
  <si>
    <t>SEP waste reduction</t>
  </si>
  <si>
    <t>Facebook (2)</t>
  </si>
  <si>
    <t>Spotify (1)</t>
  </si>
  <si>
    <t>Sainsburys (2)</t>
  </si>
  <si>
    <t>JWS boost – food waste campaign</t>
  </si>
  <si>
    <t>Sack Trolley</t>
  </si>
  <si>
    <t>Amazon (12)</t>
  </si>
  <si>
    <t>First Aid Training for SH-CGB-NR</t>
  </si>
  <si>
    <t>St Johns Ambulance (1)</t>
  </si>
  <si>
    <t>Training</t>
  </si>
  <si>
    <t>Facebook (3)</t>
  </si>
  <si>
    <t>Facebook (4)</t>
  </si>
  <si>
    <t>Spotify (2)</t>
  </si>
  <si>
    <t>Facebook (5)</t>
  </si>
  <si>
    <t>Amazon (13)</t>
  </si>
  <si>
    <t>Twitter (2)</t>
  </si>
  <si>
    <t>Facebook (6)</t>
  </si>
  <si>
    <t>Milk &amp; dishwasher cleaner</t>
  </si>
  <si>
    <t>Sainsburys (3)</t>
  </si>
  <si>
    <t>First Aid Training For ML</t>
  </si>
  <si>
    <t>St Johns Ambulance (2)</t>
  </si>
  <si>
    <t>Postage to nappy bank</t>
  </si>
  <si>
    <t>Royal Mail</t>
  </si>
  <si>
    <t>Postage</t>
  </si>
  <si>
    <t>Training for NM</t>
  </si>
  <si>
    <t>People Cert</t>
  </si>
  <si>
    <t>Spotify (3)</t>
  </si>
  <si>
    <t>Facebook (7)</t>
  </si>
  <si>
    <t>Vacuum cleaner</t>
  </si>
  <si>
    <t>Amazon (14)</t>
  </si>
  <si>
    <t>Facebook (8)</t>
  </si>
  <si>
    <t>Recruitment</t>
  </si>
  <si>
    <t>LinkedIn</t>
  </si>
  <si>
    <t>Twitter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</si>
</sst>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"/>
    <numFmt numFmtId="165" formatCode="000"/>
    <numFmt numFmtId="166" formatCode="00000"/>
    <numFmt numFmtId="167" formatCode="[$-409]d\-mmm\-yy;@"/>
    <numFmt numFmtId="168" formatCode="dd/mm/yyyy;@"/>
    <numFmt numFmtId="169" formatCode="&quot;£&quot;#,##0.00"/>
    <numFmt numFmtId="170" formatCode="0;[Red]0"/>
    <numFmt numFmtId="171" formatCode="d&quot;-&quot;mmm&quot;-&quot;yy"/>
    <numFmt numFmtId="172" formatCode="d\ mmm\ yyyy\ hh:mm"/>
  </numFmts>
  <fonts count="2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B0F0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395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5" xfId="0" quotePrefix="1" applyNumberFormat="1" applyFont="1" applyFill="1" applyBorder="1" applyProtection="1"/>
    <xf numFmtId="0" fontId="1" fillId="0" borderId="0" xfId="0" applyFont="1" applyFill="1" applyProtection="1"/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locked="0"/>
    </xf>
    <xf numFmtId="4" fontId="6" fillId="0" borderId="2" xfId="0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9" xfId="2" applyNumberFormat="1" applyFont="1" applyFill="1" applyBorder="1" applyAlignment="1" applyProtection="1">
      <alignment horizontal="center"/>
    </xf>
    <xf numFmtId="164" fontId="2" fillId="0" borderId="9" xfId="2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Protection="1"/>
    <xf numFmtId="0" fontId="0" fillId="4" borderId="0" xfId="0" applyFill="1" applyProtection="1"/>
    <xf numFmtId="15" fontId="1" fillId="0" borderId="0" xfId="0" applyNumberFormat="1" applyFont="1" applyFill="1" applyBorder="1" applyProtection="1"/>
    <xf numFmtId="0" fontId="1" fillId="0" borderId="72" xfId="0" applyFont="1" applyFill="1" applyBorder="1" applyProtection="1"/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16" fontId="0" fillId="0" borderId="0" xfId="0" applyNumberFormat="1"/>
    <xf numFmtId="4" fontId="6" fillId="0" borderId="2" xfId="0" applyNumberFormat="1" applyFont="1" applyFill="1" applyBorder="1" applyAlignment="1" applyProtection="1">
      <protection locked="0"/>
    </xf>
    <xf numFmtId="0" fontId="0" fillId="0" borderId="15" xfId="0" applyBorder="1" applyAlignment="1"/>
    <xf numFmtId="4" fontId="0" fillId="0" borderId="9" xfId="0" applyNumberFormat="1" applyFill="1" applyBorder="1" applyProtection="1"/>
    <xf numFmtId="14" fontId="0" fillId="0" borderId="0" xfId="0" applyNumberFormat="1"/>
    <xf numFmtId="0" fontId="0" fillId="0" borderId="72" xfId="0" applyFill="1" applyBorder="1" applyProtection="1"/>
    <xf numFmtId="15" fontId="1" fillId="0" borderId="2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167" fontId="1" fillId="0" borderId="2" xfId="0" applyNumberFormat="1" applyFont="1" applyFill="1" applyBorder="1" applyAlignment="1" applyProtection="1">
      <alignment horizontal="right"/>
    </xf>
    <xf numFmtId="0" fontId="16" fillId="0" borderId="15" xfId="0" applyFont="1" applyFill="1" applyBorder="1" applyAlignment="1" applyProtection="1">
      <alignment horizontal="center"/>
    </xf>
    <xf numFmtId="0" fontId="0" fillId="6" borderId="0" xfId="0" applyFill="1" applyProtection="1"/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horizontal="center" wrapText="1"/>
    </xf>
    <xf numFmtId="4" fontId="0" fillId="0" borderId="73" xfId="0" applyNumberFormat="1" applyFill="1" applyBorder="1" applyProtection="1"/>
    <xf numFmtId="4" fontId="0" fillId="0" borderId="73" xfId="0" applyNumberFormat="1" applyFill="1" applyBorder="1" applyProtection="1">
      <protection locked="0"/>
    </xf>
    <xf numFmtId="0" fontId="16" fillId="0" borderId="15" xfId="0" applyFont="1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Alignment="1" applyProtection="1">
      <alignment wrapText="1"/>
    </xf>
    <xf numFmtId="2" fontId="0" fillId="0" borderId="15" xfId="0" applyNumberFormat="1" applyFill="1" applyBorder="1" applyAlignment="1" applyProtection="1">
      <alignment horizontal="center" wrapText="1"/>
    </xf>
    <xf numFmtId="14" fontId="6" fillId="3" borderId="17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4" fontId="0" fillId="3" borderId="2" xfId="0" applyNumberFormat="1" applyFill="1" applyBorder="1" applyProtection="1"/>
    <xf numFmtId="4" fontId="6" fillId="3" borderId="2" xfId="0" applyNumberFormat="1" applyFont="1" applyFill="1" applyBorder="1" applyProtection="1"/>
    <xf numFmtId="1" fontId="6" fillId="3" borderId="2" xfId="0" applyNumberFormat="1" applyFont="1" applyFill="1" applyBorder="1" applyProtection="1"/>
    <xf numFmtId="0" fontId="16" fillId="3" borderId="15" xfId="0" applyFont="1" applyFill="1" applyBorder="1" applyAlignment="1" applyProtection="1">
      <alignment horizontal="center" wrapText="1"/>
    </xf>
    <xf numFmtId="164" fontId="2" fillId="3" borderId="2" xfId="2" applyNumberFormat="1" applyFont="1" applyFill="1" applyBorder="1" applyAlignment="1" applyProtection="1">
      <alignment horizontal="center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164" fontId="2" fillId="3" borderId="2" xfId="2" applyNumberFormat="1" applyFont="1" applyFill="1" applyBorder="1" applyAlignment="1" applyProtection="1">
      <alignment horizontal="left"/>
      <protection locked="0"/>
    </xf>
    <xf numFmtId="0" fontId="0" fillId="3" borderId="0" xfId="0" applyFill="1" applyProtection="1"/>
    <xf numFmtId="4" fontId="0" fillId="3" borderId="0" xfId="0" applyNumberFormat="1" applyFill="1" applyAlignment="1" applyProtection="1">
      <alignment wrapText="1"/>
    </xf>
    <xf numFmtId="14" fontId="6" fillId="0" borderId="8" xfId="0" applyNumberFormat="1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Protection="1">
      <protection locked="0"/>
    </xf>
    <xf numFmtId="4" fontId="0" fillId="0" borderId="9" xfId="0" applyNumberFormat="1" applyFill="1" applyBorder="1" applyProtection="1">
      <protection locked="0"/>
    </xf>
    <xf numFmtId="1" fontId="6" fillId="0" borderId="9" xfId="0" applyNumberFormat="1" applyFont="1" applyFill="1" applyBorder="1" applyProtection="1"/>
    <xf numFmtId="164" fontId="2" fillId="0" borderId="9" xfId="2" applyNumberFormat="1" applyFont="1" applyFill="1" applyBorder="1" applyAlignment="1" applyProtection="1">
      <alignment horizontal="left"/>
      <protection locked="0"/>
    </xf>
    <xf numFmtId="14" fontId="6" fillId="0" borderId="73" xfId="0" applyNumberFormat="1" applyFont="1" applyFill="1" applyBorder="1" applyProtection="1">
      <protection locked="0"/>
    </xf>
    <xf numFmtId="0" fontId="6" fillId="0" borderId="73" xfId="0" applyFont="1" applyFill="1" applyBorder="1" applyAlignment="1" applyProtection="1">
      <alignment horizontal="center"/>
      <protection locked="0"/>
    </xf>
    <xf numFmtId="4" fontId="0" fillId="3" borderId="73" xfId="0" applyNumberFormat="1" applyFill="1" applyBorder="1" applyProtection="1">
      <protection locked="0"/>
    </xf>
    <xf numFmtId="4" fontId="6" fillId="0" borderId="73" xfId="0" applyNumberFormat="1" applyFont="1" applyFill="1" applyBorder="1" applyProtection="1"/>
    <xf numFmtId="1" fontId="6" fillId="0" borderId="73" xfId="0" applyNumberFormat="1" applyFont="1" applyFill="1" applyBorder="1" applyProtection="1"/>
    <xf numFmtId="164" fontId="2" fillId="0" borderId="73" xfId="2" applyNumberFormat="1" applyFont="1" applyFill="1" applyBorder="1" applyAlignment="1" applyProtection="1">
      <alignment horizontal="center"/>
    </xf>
    <xf numFmtId="164" fontId="2" fillId="0" borderId="73" xfId="2" applyNumberFormat="1" applyFont="1" applyFill="1" applyBorder="1" applyAlignment="1" applyProtection="1">
      <alignment horizontal="center"/>
      <protection locked="0"/>
    </xf>
    <xf numFmtId="164" fontId="2" fillId="0" borderId="73" xfId="2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67" fontId="1" fillId="0" borderId="2" xfId="0" applyNumberFormat="1" applyFont="1" applyBorder="1" applyAlignment="1" applyProtection="1">
      <alignment horizontal="center"/>
      <protection locked="0"/>
    </xf>
    <xf numFmtId="15" fontId="6" fillId="0" borderId="0" xfId="0" applyNumberFormat="1" applyFont="1"/>
    <xf numFmtId="0" fontId="6" fillId="0" borderId="0" xfId="0" applyFont="1"/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72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169" fontId="0" fillId="0" borderId="0" xfId="0" applyNumberFormat="1"/>
    <xf numFmtId="4" fontId="0" fillId="0" borderId="2" xfId="0" applyNumberFormat="1" applyBorder="1"/>
    <xf numFmtId="4" fontId="0" fillId="0" borderId="2" xfId="0" applyNumberFormat="1" applyBorder="1" applyProtection="1">
      <protection locked="0"/>
    </xf>
    <xf numFmtId="4" fontId="6" fillId="0" borderId="2" xfId="0" applyNumberFormat="1" applyFont="1" applyBorder="1"/>
    <xf numFmtId="164" fontId="2" fillId="0" borderId="2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14" fontId="0" fillId="0" borderId="17" xfId="0" applyNumberFormat="1" applyBorder="1" applyProtection="1">
      <protection locked="0"/>
    </xf>
    <xf numFmtId="1" fontId="6" fillId="0" borderId="2" xfId="0" applyNumberFormat="1" applyFont="1" applyBorder="1"/>
    <xf numFmtId="164" fontId="2" fillId="0" borderId="2" xfId="1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170" fontId="6" fillId="0" borderId="2" xfId="0" applyNumberFormat="1" applyFont="1" applyBorder="1"/>
    <xf numFmtId="164" fontId="2" fillId="0" borderId="2" xfId="1" applyNumberFormat="1" applyFont="1" applyBorder="1" applyAlignment="1" applyProtection="1">
      <alignment horizontal="left" wrapText="1"/>
      <protection locked="0"/>
    </xf>
    <xf numFmtId="4" fontId="0" fillId="0" borderId="18" xfId="0" applyNumberFormat="1" applyBorder="1"/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72" xfId="0" applyBorder="1"/>
    <xf numFmtId="4" fontId="0" fillId="0" borderId="2" xfId="0" quotePrefix="1" applyNumberFormat="1" applyFill="1" applyBorder="1" applyProtection="1"/>
    <xf numFmtId="15" fontId="6" fillId="0" borderId="17" xfId="0" applyNumberFormat="1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49" fontId="10" fillId="5" borderId="38" xfId="0" applyNumberFormat="1" applyFont="1" applyFill="1" applyBorder="1" applyAlignment="1"/>
    <xf numFmtId="0" fontId="11" fillId="5" borderId="77" xfId="0" applyNumberFormat="1" applyFont="1" applyFill="1" applyBorder="1" applyAlignment="1"/>
    <xf numFmtId="0" fontId="11" fillId="5" borderId="39" xfId="0" applyNumberFormat="1" applyFont="1" applyFill="1" applyBorder="1" applyAlignment="1"/>
    <xf numFmtId="0" fontId="10" fillId="5" borderId="39" xfId="0" applyNumberFormat="1" applyFont="1" applyFill="1" applyBorder="1" applyAlignment="1"/>
    <xf numFmtId="0" fontId="10" fillId="5" borderId="78" xfId="0" applyNumberFormat="1" applyFont="1" applyFill="1" applyBorder="1" applyAlignment="1"/>
    <xf numFmtId="0" fontId="11" fillId="5" borderId="40" xfId="0" applyNumberFormat="1" applyFont="1" applyFill="1" applyBorder="1" applyAlignment="1"/>
    <xf numFmtId="0" fontId="11" fillId="5" borderId="79" xfId="0" applyNumberFormat="1" applyFont="1" applyFill="1" applyBorder="1" applyAlignment="1"/>
    <xf numFmtId="0" fontId="11" fillId="5" borderId="41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1" fillId="5" borderId="80" xfId="0" applyNumberFormat="1" applyFont="1" applyFill="1" applyBorder="1" applyAlignment="1"/>
    <xf numFmtId="0" fontId="11" fillId="5" borderId="81" xfId="0" applyNumberFormat="1" applyFont="1" applyFill="1" applyBorder="1" applyAlignment="1"/>
    <xf numFmtId="0" fontId="11" fillId="5" borderId="82" xfId="0" applyNumberFormat="1" applyFont="1" applyFill="1" applyBorder="1" applyAlignment="1"/>
    <xf numFmtId="0" fontId="11" fillId="5" borderId="42" xfId="0" applyNumberFormat="1" applyFont="1" applyFill="1" applyBorder="1" applyAlignment="1"/>
    <xf numFmtId="49" fontId="10" fillId="5" borderId="43" xfId="0" applyNumberFormat="1" applyFont="1" applyFill="1" applyBorder="1" applyAlignment="1"/>
    <xf numFmtId="0" fontId="10" fillId="5" borderId="44" xfId="0" applyNumberFormat="1" applyFont="1" applyFill="1" applyBorder="1" applyAlignment="1"/>
    <xf numFmtId="0" fontId="10" fillId="5" borderId="41" xfId="0" applyNumberFormat="1" applyFont="1" applyFill="1" applyBorder="1" applyAlignment="1"/>
    <xf numFmtId="49" fontId="10" fillId="5" borderId="38" xfId="0" applyNumberFormat="1" applyFont="1" applyFill="1" applyBorder="1" applyAlignment="1">
      <alignment horizontal="center" wrapText="1"/>
    </xf>
    <xf numFmtId="49" fontId="10" fillId="5" borderId="38" xfId="0" applyNumberFormat="1" applyFont="1" applyFill="1" applyBorder="1" applyAlignment="1">
      <alignment horizontal="right"/>
    </xf>
    <xf numFmtId="171" fontId="10" fillId="5" borderId="38" xfId="0" applyNumberFormat="1" applyFont="1" applyFill="1" applyBorder="1" applyAlignment="1">
      <alignment horizontal="center"/>
    </xf>
    <xf numFmtId="172" fontId="11" fillId="5" borderId="41" xfId="0" applyNumberFormat="1" applyFont="1" applyFill="1" applyBorder="1" applyAlignment="1"/>
    <xf numFmtId="0" fontId="11" fillId="5" borderId="83" xfId="0" applyNumberFormat="1" applyFont="1" applyFill="1" applyBorder="1" applyAlignment="1"/>
    <xf numFmtId="0" fontId="11" fillId="5" borderId="84" xfId="0" applyNumberFormat="1" applyFont="1" applyFill="1" applyBorder="1" applyAlignment="1"/>
    <xf numFmtId="0" fontId="11" fillId="5" borderId="85" xfId="0" applyNumberFormat="1" applyFont="1" applyFill="1" applyBorder="1" applyAlignment="1"/>
    <xf numFmtId="0" fontId="11" fillId="5" borderId="45" xfId="0" applyNumberFormat="1" applyFont="1" applyFill="1" applyBorder="1" applyAlignment="1"/>
    <xf numFmtId="0" fontId="11" fillId="5" borderId="46" xfId="0" applyNumberFormat="1" applyFont="1" applyFill="1" applyBorder="1" applyAlignment="1"/>
    <xf numFmtId="49" fontId="10" fillId="5" borderId="86" xfId="0" applyNumberFormat="1" applyFont="1" applyFill="1" applyBorder="1" applyAlignment="1">
      <alignment horizontal="center"/>
    </xf>
    <xf numFmtId="49" fontId="10" fillId="5" borderId="47" xfId="0" applyNumberFormat="1" applyFont="1" applyFill="1" applyBorder="1" applyAlignment="1">
      <alignment horizontal="center"/>
    </xf>
    <xf numFmtId="49" fontId="10" fillId="5" borderId="51" xfId="0" applyNumberFormat="1" applyFont="1" applyFill="1" applyBorder="1" applyAlignment="1">
      <alignment horizontal="center"/>
    </xf>
    <xf numFmtId="49" fontId="10" fillId="5" borderId="52" xfId="0" applyNumberFormat="1" applyFont="1" applyFill="1" applyBorder="1" applyAlignment="1">
      <alignment horizontal="center"/>
    </xf>
    <xf numFmtId="0" fontId="11" fillId="5" borderId="40" xfId="0" applyNumberFormat="1" applyFont="1" applyFill="1" applyBorder="1" applyAlignment="1">
      <alignment horizontal="center"/>
    </xf>
    <xf numFmtId="0" fontId="11" fillId="5" borderId="42" xfId="0" applyNumberFormat="1" applyFont="1" applyFill="1" applyBorder="1" applyAlignment="1">
      <alignment horizontal="center"/>
    </xf>
    <xf numFmtId="0" fontId="11" fillId="5" borderId="41" xfId="0" applyNumberFormat="1" applyFont="1" applyFill="1" applyBorder="1" applyAlignment="1">
      <alignment horizontal="center"/>
    </xf>
    <xf numFmtId="49" fontId="10" fillId="5" borderId="53" xfId="0" applyNumberFormat="1" applyFont="1" applyFill="1" applyBorder="1" applyAlignment="1">
      <alignment horizontal="center"/>
    </xf>
    <xf numFmtId="49" fontId="10" fillId="5" borderId="54" xfId="0" applyNumberFormat="1" applyFont="1" applyFill="1" applyBorder="1" applyAlignment="1">
      <alignment horizontal="center"/>
    </xf>
    <xf numFmtId="0" fontId="10" fillId="5" borderId="54" xfId="0" applyNumberFormat="1" applyFont="1" applyFill="1" applyBorder="1" applyAlignment="1">
      <alignment horizontal="center"/>
    </xf>
    <xf numFmtId="49" fontId="11" fillId="5" borderId="58" xfId="0" applyNumberFormat="1" applyFont="1" applyFill="1" applyBorder="1" applyAlignment="1">
      <alignment horizontal="center"/>
    </xf>
    <xf numFmtId="49" fontId="10" fillId="5" borderId="59" xfId="0" applyNumberFormat="1" applyFont="1" applyFill="1" applyBorder="1" applyAlignment="1"/>
    <xf numFmtId="49" fontId="11" fillId="5" borderId="60" xfId="0" applyNumberFormat="1" applyFont="1" applyFill="1" applyBorder="1" applyAlignment="1">
      <alignment horizontal="center"/>
    </xf>
    <xf numFmtId="49" fontId="12" fillId="5" borderId="38" xfId="0" applyNumberFormat="1" applyFont="1" applyFill="1" applyBorder="1" applyAlignment="1">
      <alignment horizontal="center"/>
    </xf>
    <xf numFmtId="0" fontId="12" fillId="5" borderId="38" xfId="0" applyNumberFormat="1" applyFont="1" applyFill="1" applyBorder="1" applyAlignment="1">
      <alignment horizontal="center"/>
    </xf>
    <xf numFmtId="49" fontId="10" fillId="5" borderId="60" xfId="0" applyNumberFormat="1" applyFont="1" applyFill="1" applyBorder="1" applyAlignment="1">
      <alignment horizontal="center"/>
    </xf>
    <xf numFmtId="0" fontId="11" fillId="5" borderId="60" xfId="0" applyNumberFormat="1" applyFont="1" applyFill="1" applyBorder="1" applyAlignment="1"/>
    <xf numFmtId="0" fontId="11" fillId="5" borderId="61" xfId="0" applyNumberFormat="1" applyFont="1" applyFill="1" applyBorder="1" applyAlignment="1"/>
    <xf numFmtId="0" fontId="11" fillId="5" borderId="43" xfId="0" applyNumberFormat="1" applyFont="1" applyFill="1" applyBorder="1" applyAlignment="1"/>
    <xf numFmtId="0" fontId="11" fillId="5" borderId="38" xfId="0" applyNumberFormat="1" applyFont="1" applyFill="1" applyBorder="1" applyAlignment="1">
      <alignment horizontal="center"/>
    </xf>
    <xf numFmtId="0" fontId="11" fillId="5" borderId="38" xfId="0" applyNumberFormat="1" applyFont="1" applyFill="1" applyBorder="1" applyAlignment="1"/>
    <xf numFmtId="0" fontId="11" fillId="5" borderId="62" xfId="0" applyNumberFormat="1" applyFont="1" applyFill="1" applyBorder="1" applyAlignment="1"/>
    <xf numFmtId="168" fontId="11" fillId="5" borderId="43" xfId="0" applyNumberFormat="1" applyFont="1" applyFill="1" applyBorder="1" applyAlignment="1"/>
    <xf numFmtId="4" fontId="11" fillId="5" borderId="38" xfId="0" applyNumberFormat="1" applyFont="1" applyFill="1" applyBorder="1" applyAlignment="1"/>
    <xf numFmtId="0" fontId="11" fillId="5" borderId="38" xfId="0" applyFont="1" applyFill="1" applyBorder="1" applyAlignment="1"/>
    <xf numFmtId="1" fontId="11" fillId="5" borderId="38" xfId="0" applyNumberFormat="1" applyFont="1" applyFill="1" applyBorder="1" applyAlignment="1"/>
    <xf numFmtId="49" fontId="13" fillId="5" borderId="38" xfId="0" applyNumberFormat="1" applyFont="1" applyFill="1" applyBorder="1" applyAlignment="1">
      <alignment horizontal="center"/>
    </xf>
    <xf numFmtId="164" fontId="13" fillId="5" borderId="38" xfId="0" applyNumberFormat="1" applyFont="1" applyFill="1" applyBorder="1" applyAlignment="1">
      <alignment horizontal="center"/>
    </xf>
    <xf numFmtId="164" fontId="13" fillId="5" borderId="38" xfId="0" applyNumberFormat="1" applyFont="1" applyFill="1" applyBorder="1" applyAlignment="1">
      <alignment horizontal="left"/>
    </xf>
    <xf numFmtId="49" fontId="13" fillId="5" borderId="38" xfId="0" applyNumberFormat="1" applyFont="1" applyFill="1" applyBorder="1" applyAlignment="1">
      <alignment horizontal="left"/>
    </xf>
    <xf numFmtId="0" fontId="11" fillId="5" borderId="44" xfId="0" applyNumberFormat="1" applyFont="1" applyFill="1" applyBorder="1" applyAlignment="1"/>
    <xf numFmtId="0" fontId="11" fillId="5" borderId="42" xfId="0" applyFont="1" applyFill="1" applyBorder="1" applyAlignment="1"/>
    <xf numFmtId="1" fontId="11" fillId="5" borderId="42" xfId="0" applyNumberFormat="1" applyFont="1" applyFill="1" applyBorder="1" applyAlignment="1"/>
    <xf numFmtId="49" fontId="11" fillId="5" borderId="38" xfId="0" applyNumberFormat="1" applyFont="1" applyFill="1" applyBorder="1" applyAlignment="1">
      <alignment horizontal="center"/>
    </xf>
    <xf numFmtId="16" fontId="11" fillId="5" borderId="43" xfId="0" applyNumberFormat="1" applyFont="1" applyFill="1" applyBorder="1" applyAlignment="1"/>
    <xf numFmtId="49" fontId="11" fillId="5" borderId="38" xfId="0" applyNumberFormat="1" applyFont="1" applyFill="1" applyBorder="1" applyAlignment="1"/>
    <xf numFmtId="49" fontId="11" fillId="5" borderId="63" xfId="0" applyNumberFormat="1" applyFont="1" applyFill="1" applyBorder="1" applyAlignment="1"/>
    <xf numFmtId="4" fontId="10" fillId="5" borderId="63" xfId="0" applyNumberFormat="1" applyFont="1" applyFill="1" applyBorder="1" applyAlignment="1"/>
    <xf numFmtId="4" fontId="10" fillId="5" borderId="66" xfId="0" applyNumberFormat="1" applyFont="1" applyFill="1" applyBorder="1" applyAlignment="1"/>
    <xf numFmtId="1" fontId="10" fillId="5" borderId="63" xfId="0" applyNumberFormat="1" applyFont="1" applyFill="1" applyBorder="1" applyAlignment="1"/>
    <xf numFmtId="0" fontId="11" fillId="5" borderId="63" xfId="0" applyNumberFormat="1" applyFont="1" applyFill="1" applyBorder="1" applyAlignment="1"/>
    <xf numFmtId="0" fontId="11" fillId="5" borderId="63" xfId="0" applyNumberFormat="1" applyFont="1" applyFill="1" applyBorder="1" applyAlignment="1">
      <alignment horizontal="left"/>
    </xf>
    <xf numFmtId="0" fontId="11" fillId="5" borderId="67" xfId="0" applyNumberFormat="1" applyFont="1" applyFill="1" applyBorder="1" applyAlignment="1">
      <alignment horizontal="left"/>
    </xf>
    <xf numFmtId="0" fontId="11" fillId="5" borderId="68" xfId="0" applyNumberFormat="1" applyFont="1" applyFill="1" applyBorder="1" applyAlignment="1"/>
    <xf numFmtId="0" fontId="11" fillId="5" borderId="53" xfId="0" applyNumberFormat="1" applyFont="1" applyFill="1" applyBorder="1" applyAlignment="1"/>
    <xf numFmtId="49" fontId="11" fillId="5" borderId="44" xfId="0" applyNumberFormat="1" applyFont="1" applyFill="1" applyBorder="1" applyAlignment="1"/>
    <xf numFmtId="49" fontId="11" fillId="5" borderId="53" xfId="0" applyNumberFormat="1" applyFont="1" applyFill="1" applyBorder="1" applyAlignment="1"/>
    <xf numFmtId="49" fontId="11" fillId="5" borderId="69" xfId="0" applyNumberFormat="1" applyFont="1" applyFill="1" applyBorder="1" applyAlignment="1"/>
    <xf numFmtId="49" fontId="11" fillId="5" borderId="59" xfId="0" applyNumberFormat="1" applyFont="1" applyFill="1" applyBorder="1" applyAlignment="1"/>
    <xf numFmtId="0" fontId="11" fillId="5" borderId="87" xfId="0" applyNumberFormat="1" applyFont="1" applyFill="1" applyBorder="1" applyAlignment="1"/>
    <xf numFmtId="0" fontId="1" fillId="0" borderId="88" xfId="0" applyFont="1" applyFill="1" applyBorder="1" applyAlignment="1" applyProtection="1"/>
    <xf numFmtId="16" fontId="0" fillId="0" borderId="17" xfId="0" applyNumberForma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7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71" xfId="0" applyFont="1" applyFill="1" applyBorder="1" applyAlignment="1" applyProtection="1">
      <alignment horizontal="center"/>
    </xf>
    <xf numFmtId="0" fontId="1" fillId="0" borderId="72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10" fillId="5" borderId="48" xfId="0" applyNumberFormat="1" applyFont="1" applyFill="1" applyBorder="1" applyAlignment="1">
      <alignment horizontal="center"/>
    </xf>
    <xf numFmtId="0" fontId="11" fillId="5" borderId="50" xfId="0" applyNumberFormat="1" applyFont="1" applyFill="1" applyBorder="1" applyAlignment="1"/>
    <xf numFmtId="49" fontId="18" fillId="5" borderId="74" xfId="0" applyNumberFormat="1" applyFont="1" applyFill="1" applyBorder="1" applyAlignment="1">
      <alignment horizontal="center"/>
    </xf>
    <xf numFmtId="0" fontId="11" fillId="5" borderId="75" xfId="0" applyNumberFormat="1" applyFont="1" applyFill="1" applyBorder="1" applyAlignment="1"/>
    <xf numFmtId="0" fontId="11" fillId="5" borderId="76" xfId="0" applyNumberFormat="1" applyFont="1" applyFill="1" applyBorder="1" applyAlignment="1"/>
    <xf numFmtId="0" fontId="11" fillId="5" borderId="49" xfId="0" applyNumberFormat="1" applyFont="1" applyFill="1" applyBorder="1" applyAlignment="1"/>
    <xf numFmtId="0" fontId="10" fillId="5" borderId="55" xfId="0" applyNumberFormat="1" applyFont="1" applyFill="1" applyBorder="1" applyAlignment="1">
      <alignment horizontal="center"/>
    </xf>
    <xf numFmtId="0" fontId="11" fillId="5" borderId="56" xfId="0" applyNumberFormat="1" applyFont="1" applyFill="1" applyBorder="1" applyAlignment="1"/>
    <xf numFmtId="0" fontId="11" fillId="5" borderId="57" xfId="0" applyNumberFormat="1" applyFont="1" applyFill="1" applyBorder="1" applyAlignment="1"/>
    <xf numFmtId="49" fontId="10" fillId="5" borderId="64" xfId="0" applyNumberFormat="1" applyFont="1" applyFill="1" applyBorder="1" applyAlignment="1">
      <alignment horizontal="center"/>
    </xf>
    <xf numFmtId="0" fontId="11" fillId="5" borderId="65" xfId="0" applyNumberFormat="1" applyFont="1" applyFill="1" applyBorder="1" applyAlignment="1"/>
    <xf numFmtId="0" fontId="7" fillId="0" borderId="89" xfId="0" applyFont="1" applyFill="1" applyBorder="1" applyAlignment="1" applyProtection="1">
      <alignment horizontal="center"/>
      <protection locked="0"/>
    </xf>
    <xf numFmtId="0" fontId="7" fillId="0" borderId="90" xfId="0" applyFont="1" applyFill="1" applyBorder="1" applyAlignment="1" applyProtection="1">
      <alignment horizontal="center"/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90" xfId="0" applyFont="1" applyFill="1" applyBorder="1" applyAlignment="1" applyProtection="1">
      <alignment horizontal="right"/>
    </xf>
    <xf numFmtId="0" fontId="1" fillId="0" borderId="92" xfId="0" applyFont="1" applyFill="1" applyBorder="1" applyAlignment="1" applyProtection="1">
      <alignment horizontal="center"/>
    </xf>
    <xf numFmtId="0" fontId="1" fillId="0" borderId="93" xfId="0" applyFont="1" applyFill="1" applyBorder="1" applyAlignment="1" applyProtection="1">
      <alignment horizontal="center"/>
    </xf>
    <xf numFmtId="0" fontId="1" fillId="0" borderId="94" xfId="0" applyFont="1" applyFill="1" applyBorder="1" applyAlignment="1" applyProtection="1">
      <alignment horizontal="center"/>
    </xf>
    <xf numFmtId="0" fontId="1" fillId="0" borderId="92" xfId="0" applyFont="1" applyFill="1" applyBorder="1" applyAlignment="1" applyProtection="1">
      <alignment horizontal="center"/>
    </xf>
    <xf numFmtId="0" fontId="1" fillId="0" borderId="95" xfId="0" applyFont="1" applyFill="1" applyBorder="1" applyAlignment="1" applyProtection="1">
      <alignment horizontal="center"/>
    </xf>
    <xf numFmtId="0" fontId="1" fillId="0" borderId="96" xfId="0" applyFont="1" applyFill="1" applyBorder="1" applyAlignment="1" applyProtection="1">
      <alignment horizontal="center"/>
    </xf>
    <xf numFmtId="14" fontId="0" fillId="0" borderId="17" xfId="0" applyNumberForma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Protection="1"/>
    <xf numFmtId="49" fontId="6" fillId="0" borderId="2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center" wrapText="1"/>
    </xf>
    <xf numFmtId="15" fontId="6" fillId="3" borderId="17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5" fontId="0" fillId="0" borderId="17" xfId="0" applyNumberFormat="1" applyFill="1" applyBorder="1" applyProtection="1">
      <protection locked="0"/>
    </xf>
    <xf numFmtId="4" fontId="19" fillId="0" borderId="2" xfId="0" applyNumberFormat="1" applyFont="1" applyFill="1" applyBorder="1" applyProtection="1">
      <protection locked="0"/>
    </xf>
    <xf numFmtId="4" fontId="19" fillId="0" borderId="2" xfId="0" applyNumberFormat="1" applyFont="1" applyFill="1" applyBorder="1" applyProtection="1"/>
    <xf numFmtId="164" fontId="20" fillId="0" borderId="2" xfId="1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3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14" fontId="7" fillId="0" borderId="14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9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97" xfId="0" applyFont="1" applyFill="1" applyBorder="1" applyAlignment="1" applyProtection="1">
      <alignment horizontal="center"/>
    </xf>
    <xf numFmtId="0" fontId="1" fillId="0" borderId="98" xfId="0" applyFont="1" applyFill="1" applyBorder="1" applyAlignment="1" applyProtection="1">
      <alignment horizontal="center"/>
    </xf>
    <xf numFmtId="4" fontId="1" fillId="0" borderId="99" xfId="0" applyNumberFormat="1" applyFont="1" applyFill="1" applyBorder="1" applyAlignment="1" applyProtection="1">
      <alignment horizontal="center" vertical="center"/>
    </xf>
    <xf numFmtId="1" fontId="1" fillId="0" borderId="99" xfId="0" applyNumberFormat="1" applyFont="1" applyFill="1" applyBorder="1" applyProtection="1"/>
    <xf numFmtId="0" fontId="6" fillId="0" borderId="99" xfId="0" applyFont="1" applyFill="1" applyBorder="1" applyProtection="1"/>
    <xf numFmtId="0" fontId="6" fillId="0" borderId="99" xfId="0" applyFont="1" applyFill="1" applyBorder="1" applyAlignment="1" applyProtection="1">
      <alignment horizontal="left"/>
    </xf>
    <xf numFmtId="0" fontId="6" fillId="0" borderId="100" xfId="0" applyFont="1" applyFill="1" applyBorder="1" applyAlignment="1" applyProtection="1">
      <alignment horizontal="left"/>
    </xf>
    <xf numFmtId="0" fontId="6" fillId="0" borderId="101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72" xfId="0" applyFont="1" applyFill="1" applyBorder="1" applyProtection="1"/>
    <xf numFmtId="4" fontId="0" fillId="0" borderId="0" xfId="0" applyNumberFormat="1" applyFill="1" applyBorder="1" applyProtection="1"/>
    <xf numFmtId="164" fontId="2" fillId="0" borderId="2" xfId="2" applyNumberFormat="1" applyFont="1" applyFill="1" applyBorder="1" applyAlignment="1" applyProtection="1">
      <alignment horizontal="center" wrapText="1"/>
      <protection locked="0"/>
    </xf>
    <xf numFmtId="4" fontId="0" fillId="2" borderId="2" xfId="0" applyNumberFormat="1" applyFill="1" applyBorder="1" applyProtection="1"/>
    <xf numFmtId="164" fontId="2" fillId="3" borderId="2" xfId="2" applyNumberFormat="1" applyFont="1" applyFill="1" applyBorder="1" applyAlignment="1" applyProtection="1">
      <alignment horizontal="center" wrapText="1"/>
      <protection locked="0"/>
    </xf>
    <xf numFmtId="14" fontId="6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</xf>
    <xf numFmtId="14" fontId="0" fillId="0" borderId="2" xfId="0" applyNumberFormat="1" applyFill="1" applyBorder="1" applyProtection="1"/>
    <xf numFmtId="0" fontId="0" fillId="0" borderId="2" xfId="0" applyFill="1" applyBorder="1" applyAlignment="1" applyProtection="1">
      <alignment horizontal="center"/>
    </xf>
    <xf numFmtId="2" fontId="0" fillId="0" borderId="2" xfId="0" applyNumberFormat="1" applyFill="1" applyBorder="1" applyProtection="1"/>
    <xf numFmtId="0" fontId="0" fillId="0" borderId="2" xfId="0" applyFill="1" applyBorder="1" applyProtection="1"/>
    <xf numFmtId="0" fontId="21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" fillId="0" borderId="102" xfId="0" applyFont="1" applyFill="1" applyBorder="1" applyAlignment="1" applyProtection="1">
      <alignment horizontal="center"/>
    </xf>
    <xf numFmtId="0" fontId="1" fillId="0" borderId="103" xfId="0" applyFon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19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</cellXfs>
  <cellStyles count="5">
    <cellStyle name="Normal" xfId="0" builtinId="0"/>
    <cellStyle name="Normal 2" xfId="3"/>
    <cellStyle name="Normal 3" xfId="4"/>
    <cellStyle name="Normal_Redistribution and journal forms.xls" xfId="1"/>
    <cellStyle name="Normal_Redistribution and journal forms.xls 2" xfId="2"/>
  </cellStyles>
  <dxfs count="52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corry/Box/Transactions/Purchasing%20cards%20-%20Barclaycard/2021%20-%202022%20Monthly%20Statements/Oct%202021/E%20Ward/Spreadsheet%20%20Octo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opLeftCell="A13" zoomScale="90" workbookViewId="0">
      <selection activeCell="B1" sqref="B1:E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79"/>
      <c r="C1" s="280"/>
      <c r="D1" s="280"/>
      <c r="E1" s="281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9" t="s">
        <v>184</v>
      </c>
      <c r="C3" s="280"/>
      <c r="D3" s="280"/>
      <c r="E3" s="281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44450</v>
      </c>
      <c r="D5" s="12" t="s">
        <v>5</v>
      </c>
      <c r="E5" s="102">
        <v>44479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283"/>
      <c r="I8" s="283"/>
      <c r="J8" s="284"/>
      <c r="K8" s="9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03" t="s">
        <v>26</v>
      </c>
      <c r="H10" s="103" t="s">
        <v>27</v>
      </c>
      <c r="I10" s="103" t="s">
        <v>28</v>
      </c>
      <c r="J10" s="103"/>
      <c r="K10" s="50" t="s">
        <v>29</v>
      </c>
      <c r="L10" s="27"/>
      <c r="M10" s="43"/>
      <c r="N10" s="28"/>
    </row>
    <row r="11" spans="1:26" ht="18" customHeight="1" x14ac:dyDescent="0.2">
      <c r="A11" s="24" t="s">
        <v>138</v>
      </c>
      <c r="B11" s="25" t="s">
        <v>31</v>
      </c>
      <c r="C11" s="25">
        <v>21.99</v>
      </c>
      <c r="D11" s="25"/>
      <c r="E11" s="25"/>
      <c r="F11" s="25">
        <v>21.99</v>
      </c>
      <c r="G11" s="103">
        <v>376</v>
      </c>
      <c r="H11" s="103">
        <v>4020</v>
      </c>
      <c r="I11" s="103"/>
      <c r="J11" s="103"/>
      <c r="K11" s="103" t="s">
        <v>139</v>
      </c>
      <c r="L11" s="27" t="s">
        <v>140</v>
      </c>
      <c r="M11" s="43" t="s">
        <v>100</v>
      </c>
      <c r="N11" s="43" t="s">
        <v>141</v>
      </c>
      <c r="O11" s="104"/>
    </row>
    <row r="12" spans="1:26" s="113" customFormat="1" ht="39" customHeight="1" x14ac:dyDescent="0.2">
      <c r="A12" s="105" t="s">
        <v>142</v>
      </c>
      <c r="B12" s="106" t="s">
        <v>31</v>
      </c>
      <c r="C12" s="106">
        <v>23.78</v>
      </c>
      <c r="D12" s="107">
        <v>0</v>
      </c>
      <c r="E12" s="108"/>
      <c r="F12" s="106">
        <v>23.78</v>
      </c>
      <c r="G12" s="109">
        <v>373</v>
      </c>
      <c r="H12" s="109">
        <v>4020</v>
      </c>
      <c r="I12" s="109"/>
      <c r="J12" s="109"/>
      <c r="K12" s="109"/>
      <c r="L12" s="110"/>
      <c r="M12" s="111" t="s">
        <v>143</v>
      </c>
      <c r="N12" s="111"/>
      <c r="O12" s="112"/>
      <c r="T12" s="114"/>
      <c r="U12" s="113" t="s">
        <v>144</v>
      </c>
    </row>
    <row r="13" spans="1:26" s="113" customFormat="1" ht="46.5" customHeight="1" x14ac:dyDescent="0.2">
      <c r="A13" s="105" t="s">
        <v>145</v>
      </c>
      <c r="B13" s="106" t="s">
        <v>31</v>
      </c>
      <c r="C13" s="115">
        <v>27</v>
      </c>
      <c r="D13" s="107">
        <v>0</v>
      </c>
      <c r="E13" s="108"/>
      <c r="F13" s="115">
        <f>C13</f>
        <v>27</v>
      </c>
      <c r="G13" s="109">
        <v>373</v>
      </c>
      <c r="H13" s="109">
        <v>4020</v>
      </c>
      <c r="I13" s="109"/>
      <c r="J13" s="109"/>
      <c r="K13" s="109" t="s">
        <v>146</v>
      </c>
      <c r="L13" s="110" t="s">
        <v>102</v>
      </c>
      <c r="M13" s="111" t="s">
        <v>147</v>
      </c>
      <c r="N13" s="111" t="s">
        <v>148</v>
      </c>
      <c r="O13" s="112"/>
      <c r="T13" s="114"/>
      <c r="U13" s="5" t="s">
        <v>144</v>
      </c>
    </row>
    <row r="14" spans="1:26" ht="20.100000000000001" customHeight="1" x14ac:dyDescent="0.25">
      <c r="A14" s="73" t="s">
        <v>149</v>
      </c>
      <c r="B14" s="74" t="s">
        <v>31</v>
      </c>
      <c r="C14" s="80">
        <v>64.95</v>
      </c>
      <c r="D14" s="32">
        <v>0</v>
      </c>
      <c r="E14" s="31"/>
      <c r="F14" s="81">
        <f>C14</f>
        <v>64.95</v>
      </c>
      <c r="G14" s="54">
        <v>376</v>
      </c>
      <c r="H14" s="109">
        <v>4020</v>
      </c>
      <c r="I14" s="54"/>
      <c r="J14" s="82"/>
      <c r="K14" s="82" t="s">
        <v>139</v>
      </c>
      <c r="L14" s="83" t="s">
        <v>150</v>
      </c>
      <c r="M14" s="84" t="s">
        <v>100</v>
      </c>
      <c r="N14" s="84" t="s">
        <v>141</v>
      </c>
      <c r="O14" s="104"/>
      <c r="P14" s="5" t="b">
        <f>OR(G14&lt;100,LEN(G14)=2)</f>
        <v>0</v>
      </c>
      <c r="Q14" s="5" t="b">
        <f>OR(H14&lt;1000,LEN(H14)=3)</f>
        <v>0</v>
      </c>
      <c r="R14" s="5" t="b">
        <f>IF(I14&lt;1000,TRUE)</f>
        <v>1</v>
      </c>
      <c r="S14" s="5" t="e">
        <f>OR(#REF!&lt;100000,LEN(#REF!)=5)</f>
        <v>#REF!</v>
      </c>
      <c r="T14" s="114"/>
    </row>
    <row r="15" spans="1:26" ht="20.100000000000001" customHeight="1" x14ac:dyDescent="0.25">
      <c r="A15" s="73" t="s">
        <v>149</v>
      </c>
      <c r="B15" s="74" t="s">
        <v>39</v>
      </c>
      <c r="C15" s="80">
        <v>40</v>
      </c>
      <c r="D15" s="32">
        <v>2.5</v>
      </c>
      <c r="E15" s="31"/>
      <c r="F15" s="81">
        <v>37.5</v>
      </c>
      <c r="G15" s="54">
        <v>376</v>
      </c>
      <c r="H15" s="109">
        <v>4020</v>
      </c>
      <c r="I15" s="54"/>
      <c r="J15" s="82"/>
      <c r="K15" s="82" t="s">
        <v>139</v>
      </c>
      <c r="L15" s="83" t="s">
        <v>105</v>
      </c>
      <c r="M15" s="84" t="s">
        <v>151</v>
      </c>
      <c r="N15" s="84" t="s">
        <v>141</v>
      </c>
      <c r="O15" s="104"/>
      <c r="T15" s="114"/>
    </row>
    <row r="16" spans="1:26" s="125" customFormat="1" ht="20.100000000000001" customHeight="1" x14ac:dyDescent="0.25">
      <c r="A16" s="116" t="s">
        <v>152</v>
      </c>
      <c r="B16" s="117" t="s">
        <v>31</v>
      </c>
      <c r="C16" s="80">
        <v>-64.989999999999995</v>
      </c>
      <c r="D16" s="118">
        <v>0</v>
      </c>
      <c r="E16" s="80"/>
      <c r="F16" s="119">
        <v>-64.989999999999995</v>
      </c>
      <c r="G16" s="120">
        <v>376</v>
      </c>
      <c r="H16" s="121">
        <v>4020</v>
      </c>
      <c r="I16" s="120"/>
      <c r="J16" s="122"/>
      <c r="K16" s="122" t="s">
        <v>139</v>
      </c>
      <c r="L16" s="123" t="s">
        <v>105</v>
      </c>
      <c r="M16" s="124" t="s">
        <v>100</v>
      </c>
      <c r="N16" s="124" t="s">
        <v>141</v>
      </c>
      <c r="T16" s="126"/>
    </row>
    <row r="17" spans="1:20" ht="20.100000000000001" customHeight="1" x14ac:dyDescent="0.25">
      <c r="A17" s="73" t="s">
        <v>152</v>
      </c>
      <c r="B17" s="74" t="s">
        <v>31</v>
      </c>
      <c r="C17" s="80">
        <v>15</v>
      </c>
      <c r="D17" s="32">
        <v>0</v>
      </c>
      <c r="E17" s="31"/>
      <c r="F17" s="81">
        <v>15</v>
      </c>
      <c r="G17" s="54">
        <v>376</v>
      </c>
      <c r="H17" s="109">
        <v>4020</v>
      </c>
      <c r="I17" s="54"/>
      <c r="J17" s="82"/>
      <c r="K17" s="82" t="s">
        <v>139</v>
      </c>
      <c r="L17" s="83" t="s">
        <v>104</v>
      </c>
      <c r="M17" s="84" t="s">
        <v>153</v>
      </c>
      <c r="N17" s="84" t="s">
        <v>104</v>
      </c>
      <c r="O17" s="104"/>
      <c r="T17" s="114"/>
    </row>
    <row r="18" spans="1:20" ht="20.100000000000001" customHeight="1" x14ac:dyDescent="0.25">
      <c r="A18" s="127" t="s">
        <v>152</v>
      </c>
      <c r="B18" s="128" t="s">
        <v>31</v>
      </c>
      <c r="C18" s="129">
        <v>15</v>
      </c>
      <c r="D18" s="107">
        <v>0</v>
      </c>
      <c r="E18" s="108"/>
      <c r="F18" s="130">
        <v>15</v>
      </c>
      <c r="G18" s="54">
        <v>376</v>
      </c>
      <c r="H18" s="109">
        <v>4020</v>
      </c>
      <c r="I18" s="131"/>
      <c r="J18" s="85"/>
      <c r="K18" s="85"/>
      <c r="L18" s="86" t="s">
        <v>103</v>
      </c>
      <c r="M18" s="132" t="s">
        <v>153</v>
      </c>
      <c r="N18" s="132" t="s">
        <v>104</v>
      </c>
      <c r="O18" s="104"/>
      <c r="T18" s="114"/>
    </row>
    <row r="19" spans="1:20" ht="20.100000000000001" customHeight="1" x14ac:dyDescent="0.25">
      <c r="A19" s="133" t="s">
        <v>152</v>
      </c>
      <c r="B19" s="134" t="s">
        <v>31</v>
      </c>
      <c r="C19" s="135">
        <v>256.5</v>
      </c>
      <c r="D19" s="107">
        <v>0</v>
      </c>
      <c r="E19" s="108"/>
      <c r="F19" s="136">
        <f>C19</f>
        <v>256.5</v>
      </c>
      <c r="G19" s="54">
        <v>376</v>
      </c>
      <c r="H19" s="109">
        <v>4020</v>
      </c>
      <c r="I19" s="137"/>
      <c r="J19" s="138"/>
      <c r="K19" s="138" t="s">
        <v>139</v>
      </c>
      <c r="L19" s="139" t="s">
        <v>105</v>
      </c>
      <c r="M19" s="140" t="s">
        <v>151</v>
      </c>
      <c r="N19" s="140" t="s">
        <v>141</v>
      </c>
      <c r="O19" s="104"/>
      <c r="T19" s="114"/>
    </row>
    <row r="20" spans="1:20" ht="20.100000000000001" customHeight="1" x14ac:dyDescent="0.25">
      <c r="A20" s="133" t="s">
        <v>152</v>
      </c>
      <c r="B20" s="134" t="s">
        <v>39</v>
      </c>
      <c r="C20" s="135">
        <v>79.989999999999995</v>
      </c>
      <c r="D20" s="107">
        <v>13.33</v>
      </c>
      <c r="E20" s="108"/>
      <c r="F20" s="136">
        <v>66.66</v>
      </c>
      <c r="G20" s="54">
        <v>376</v>
      </c>
      <c r="H20" s="109">
        <v>4020</v>
      </c>
      <c r="I20" s="137"/>
      <c r="J20" s="138"/>
      <c r="K20" s="138" t="s">
        <v>139</v>
      </c>
      <c r="L20" s="139" t="s">
        <v>105</v>
      </c>
      <c r="M20" s="140" t="s">
        <v>100</v>
      </c>
      <c r="N20" s="140" t="s">
        <v>141</v>
      </c>
      <c r="O20" s="104"/>
      <c r="T20" s="114"/>
    </row>
    <row r="21" spans="1:20" ht="20.100000000000001" customHeight="1" x14ac:dyDescent="0.25">
      <c r="A21" s="133" t="s">
        <v>152</v>
      </c>
      <c r="B21" s="134" t="s">
        <v>39</v>
      </c>
      <c r="C21" s="135">
        <v>27.7</v>
      </c>
      <c r="D21" s="107">
        <v>4.62</v>
      </c>
      <c r="E21" s="108"/>
      <c r="F21" s="136">
        <f>C21-D21</f>
        <v>23.08</v>
      </c>
      <c r="G21" s="54">
        <v>376</v>
      </c>
      <c r="H21" s="109">
        <v>4020</v>
      </c>
      <c r="I21" s="137"/>
      <c r="J21" s="138"/>
      <c r="K21" s="138" t="s">
        <v>139</v>
      </c>
      <c r="L21" s="139" t="s">
        <v>105</v>
      </c>
      <c r="M21" s="140" t="s">
        <v>154</v>
      </c>
      <c r="N21" s="140" t="s">
        <v>141</v>
      </c>
      <c r="O21" s="104"/>
      <c r="T21" s="114"/>
    </row>
    <row r="22" spans="1:20" ht="20.100000000000001" customHeight="1" x14ac:dyDescent="0.25">
      <c r="A22" s="133" t="s">
        <v>155</v>
      </c>
      <c r="B22" s="134" t="s">
        <v>31</v>
      </c>
      <c r="C22" s="108">
        <v>39.99</v>
      </c>
      <c r="D22" s="107">
        <v>0</v>
      </c>
      <c r="E22" s="108"/>
      <c r="F22" s="108">
        <v>39.99</v>
      </c>
      <c r="G22" s="54">
        <v>376</v>
      </c>
      <c r="H22" s="109">
        <v>4020</v>
      </c>
      <c r="I22" s="137"/>
      <c r="J22" s="138"/>
      <c r="K22" s="138" t="s">
        <v>139</v>
      </c>
      <c r="L22" s="139" t="s">
        <v>156</v>
      </c>
      <c r="M22" s="140" t="s">
        <v>101</v>
      </c>
      <c r="N22" s="140" t="s">
        <v>141</v>
      </c>
      <c r="T22" s="114"/>
    </row>
    <row r="23" spans="1:20" ht="20.100000000000001" customHeight="1" x14ac:dyDescent="0.25">
      <c r="A23" s="133" t="s">
        <v>157</v>
      </c>
      <c r="B23" s="134" t="s">
        <v>31</v>
      </c>
      <c r="C23" s="135">
        <v>19.07</v>
      </c>
      <c r="D23" s="107">
        <v>0</v>
      </c>
      <c r="E23" s="108"/>
      <c r="F23" s="136">
        <f>C23</f>
        <v>19.07</v>
      </c>
      <c r="G23" s="54">
        <v>376</v>
      </c>
      <c r="H23" s="109">
        <v>4020</v>
      </c>
      <c r="I23" s="137"/>
      <c r="J23" s="138"/>
      <c r="K23" s="138" t="s">
        <v>139</v>
      </c>
      <c r="L23" s="139" t="s">
        <v>158</v>
      </c>
      <c r="M23" s="140" t="s">
        <v>101</v>
      </c>
      <c r="N23" s="140" t="s">
        <v>141</v>
      </c>
      <c r="O23" s="104"/>
      <c r="T23" s="114"/>
    </row>
    <row r="24" spans="1:20" ht="20.100000000000001" customHeight="1" x14ac:dyDescent="0.25">
      <c r="A24" s="133" t="s">
        <v>159</v>
      </c>
      <c r="B24" s="134" t="s">
        <v>31</v>
      </c>
      <c r="C24" s="135">
        <v>106</v>
      </c>
      <c r="D24" s="107">
        <v>0</v>
      </c>
      <c r="E24" s="108"/>
      <c r="F24" s="136">
        <f>C24</f>
        <v>106</v>
      </c>
      <c r="G24" s="137">
        <v>373</v>
      </c>
      <c r="H24" s="109">
        <v>4020</v>
      </c>
      <c r="I24" s="137"/>
      <c r="J24" s="138"/>
      <c r="K24" s="138" t="s">
        <v>146</v>
      </c>
      <c r="L24" s="139" t="s">
        <v>160</v>
      </c>
      <c r="M24" s="140" t="s">
        <v>161</v>
      </c>
      <c r="N24" s="140" t="s">
        <v>162</v>
      </c>
      <c r="O24" s="104"/>
      <c r="T24" s="114"/>
    </row>
    <row r="25" spans="1:20" ht="20.100000000000001" customHeight="1" x14ac:dyDescent="0.25">
      <c r="A25" s="133" t="s">
        <v>163</v>
      </c>
      <c r="B25" s="134" t="s">
        <v>31</v>
      </c>
      <c r="C25" s="135">
        <v>288.77</v>
      </c>
      <c r="D25" s="107">
        <v>0</v>
      </c>
      <c r="E25" s="108"/>
      <c r="F25" s="136">
        <f>C25</f>
        <v>288.77</v>
      </c>
      <c r="G25" s="137">
        <v>373</v>
      </c>
      <c r="H25" s="109">
        <v>4020</v>
      </c>
      <c r="I25" s="137"/>
      <c r="J25" s="138"/>
      <c r="K25" s="138" t="s">
        <v>146</v>
      </c>
      <c r="L25" s="139" t="s">
        <v>164</v>
      </c>
      <c r="M25" s="140" t="s">
        <v>165</v>
      </c>
      <c r="N25" s="140" t="s">
        <v>162</v>
      </c>
      <c r="O25" s="104"/>
      <c r="T25" s="114"/>
    </row>
    <row r="26" spans="1:20" ht="20.100000000000001" customHeight="1" x14ac:dyDescent="0.25">
      <c r="A26" s="133" t="s">
        <v>163</v>
      </c>
      <c r="B26" s="134" t="s">
        <v>31</v>
      </c>
      <c r="C26" s="135">
        <v>31.45</v>
      </c>
      <c r="D26" s="107">
        <v>0</v>
      </c>
      <c r="E26" s="108"/>
      <c r="F26" s="136">
        <v>31.45</v>
      </c>
      <c r="G26" s="137">
        <v>373</v>
      </c>
      <c r="H26" s="109">
        <v>4020</v>
      </c>
      <c r="I26" s="137"/>
      <c r="J26" s="138"/>
      <c r="K26" s="138" t="s">
        <v>146</v>
      </c>
      <c r="L26" s="139" t="s">
        <v>164</v>
      </c>
      <c r="M26" s="140" t="s">
        <v>106</v>
      </c>
      <c r="N26" s="140" t="s">
        <v>162</v>
      </c>
      <c r="O26" s="104"/>
      <c r="T26" s="114"/>
    </row>
    <row r="27" spans="1:20" ht="20.100000000000001" customHeight="1" x14ac:dyDescent="0.25">
      <c r="A27" s="133" t="s">
        <v>163</v>
      </c>
      <c r="B27" s="134" t="s">
        <v>31</v>
      </c>
      <c r="C27" s="135">
        <v>93</v>
      </c>
      <c r="D27" s="107">
        <v>0</v>
      </c>
      <c r="E27" s="108"/>
      <c r="F27" s="136">
        <v>93</v>
      </c>
      <c r="G27" s="137">
        <v>376</v>
      </c>
      <c r="H27" s="109">
        <v>4020</v>
      </c>
      <c r="I27" s="137"/>
      <c r="J27" s="138"/>
      <c r="K27" s="138" t="s">
        <v>139</v>
      </c>
      <c r="L27" s="139" t="s">
        <v>166</v>
      </c>
      <c r="M27" s="140" t="s">
        <v>101</v>
      </c>
      <c r="N27" s="140" t="s">
        <v>167</v>
      </c>
      <c r="O27" s="104"/>
      <c r="T27" s="114"/>
    </row>
    <row r="28" spans="1:20" ht="20.100000000000001" customHeight="1" x14ac:dyDescent="0.25">
      <c r="A28" s="133" t="s">
        <v>163</v>
      </c>
      <c r="B28" s="134" t="s">
        <v>31</v>
      </c>
      <c r="C28" s="135">
        <v>169.95</v>
      </c>
      <c r="D28" s="107">
        <v>0</v>
      </c>
      <c r="E28" s="108"/>
      <c r="F28" s="136">
        <v>169.95</v>
      </c>
      <c r="G28" s="137">
        <v>376</v>
      </c>
      <c r="H28" s="109">
        <v>4020</v>
      </c>
      <c r="I28" s="137"/>
      <c r="J28" s="138"/>
      <c r="K28" s="138" t="s">
        <v>139</v>
      </c>
      <c r="L28" s="139" t="s">
        <v>168</v>
      </c>
      <c r="M28" s="140" t="s">
        <v>169</v>
      </c>
      <c r="N28" s="140" t="s">
        <v>170</v>
      </c>
      <c r="O28" s="104"/>
      <c r="T28" s="114"/>
    </row>
    <row r="29" spans="1:20" ht="20.100000000000001" customHeight="1" x14ac:dyDescent="0.25">
      <c r="A29" s="133" t="s">
        <v>163</v>
      </c>
      <c r="B29" s="134" t="s">
        <v>31</v>
      </c>
      <c r="C29" s="135">
        <v>37</v>
      </c>
      <c r="D29" s="107">
        <v>0</v>
      </c>
      <c r="E29" s="108"/>
      <c r="F29" s="136">
        <v>37</v>
      </c>
      <c r="G29" s="137">
        <v>373</v>
      </c>
      <c r="H29" s="109">
        <v>4020</v>
      </c>
      <c r="I29" s="137"/>
      <c r="J29" s="138"/>
      <c r="K29" s="138" t="s">
        <v>146</v>
      </c>
      <c r="L29" s="139" t="s">
        <v>164</v>
      </c>
      <c r="M29" s="140" t="s">
        <v>171</v>
      </c>
      <c r="N29" s="140" t="s">
        <v>162</v>
      </c>
      <c r="O29" s="104"/>
      <c r="T29" s="114"/>
    </row>
    <row r="30" spans="1:20" ht="20.100000000000001" customHeight="1" x14ac:dyDescent="0.25">
      <c r="A30" s="133" t="s">
        <v>172</v>
      </c>
      <c r="B30" s="134" t="s">
        <v>31</v>
      </c>
      <c r="C30" s="135">
        <v>33.950000000000003</v>
      </c>
      <c r="D30" s="107">
        <v>0</v>
      </c>
      <c r="E30" s="108"/>
      <c r="F30" s="136">
        <v>33.950000000000003</v>
      </c>
      <c r="G30" s="137">
        <v>373</v>
      </c>
      <c r="H30" s="109">
        <v>4020</v>
      </c>
      <c r="I30" s="137"/>
      <c r="J30" s="138"/>
      <c r="K30" s="138" t="s">
        <v>146</v>
      </c>
      <c r="L30" s="139" t="s">
        <v>164</v>
      </c>
      <c r="M30" s="140" t="s">
        <v>165</v>
      </c>
      <c r="N30" s="140" t="s">
        <v>162</v>
      </c>
      <c r="O30" s="104"/>
      <c r="T30" s="114"/>
    </row>
    <row r="31" spans="1:20" ht="20.100000000000001" customHeight="1" x14ac:dyDescent="0.25">
      <c r="A31" s="133" t="s">
        <v>172</v>
      </c>
      <c r="B31" s="134" t="s">
        <v>39</v>
      </c>
      <c r="C31" s="135">
        <v>16</v>
      </c>
      <c r="D31" s="107">
        <v>2.67</v>
      </c>
      <c r="E31" s="108"/>
      <c r="F31" s="136">
        <v>13.33</v>
      </c>
      <c r="G31" s="137">
        <v>373</v>
      </c>
      <c r="H31" s="109">
        <v>4020</v>
      </c>
      <c r="I31" s="137"/>
      <c r="J31" s="138"/>
      <c r="K31" s="138" t="s">
        <v>146</v>
      </c>
      <c r="L31" s="139" t="s">
        <v>105</v>
      </c>
      <c r="M31" s="140" t="s">
        <v>99</v>
      </c>
      <c r="N31" s="140" t="s">
        <v>141</v>
      </c>
      <c r="O31" s="104"/>
      <c r="T31" s="114"/>
    </row>
    <row r="32" spans="1:20" ht="20.100000000000001" customHeight="1" x14ac:dyDescent="0.25">
      <c r="A32" s="133" t="s">
        <v>173</v>
      </c>
      <c r="B32" s="134" t="s">
        <v>36</v>
      </c>
      <c r="C32" s="135">
        <v>13.7</v>
      </c>
      <c r="D32" s="107">
        <v>0</v>
      </c>
      <c r="E32" s="108"/>
      <c r="F32" s="136">
        <f>C32</f>
        <v>13.7</v>
      </c>
      <c r="G32" s="137">
        <v>373</v>
      </c>
      <c r="H32" s="109">
        <v>4020</v>
      </c>
      <c r="I32" s="137"/>
      <c r="J32" s="138"/>
      <c r="K32" s="138" t="s">
        <v>146</v>
      </c>
      <c r="L32" s="139" t="s">
        <v>174</v>
      </c>
      <c r="M32" s="140" t="s">
        <v>175</v>
      </c>
      <c r="N32" s="140" t="s">
        <v>176</v>
      </c>
      <c r="O32" s="104"/>
      <c r="T32" s="114"/>
    </row>
    <row r="33" spans="1:20" ht="20.100000000000001" customHeight="1" x14ac:dyDescent="0.25">
      <c r="A33" s="133" t="s">
        <v>173</v>
      </c>
      <c r="B33" s="134" t="s">
        <v>31</v>
      </c>
      <c r="C33" s="135">
        <v>17.75</v>
      </c>
      <c r="D33" s="107">
        <v>0</v>
      </c>
      <c r="E33" s="108"/>
      <c r="F33" s="136">
        <v>17.75</v>
      </c>
      <c r="G33" s="137">
        <v>373</v>
      </c>
      <c r="H33" s="109">
        <v>4020</v>
      </c>
      <c r="I33" s="137"/>
      <c r="J33" s="138"/>
      <c r="K33" s="138" t="s">
        <v>146</v>
      </c>
      <c r="L33" s="139" t="s">
        <v>164</v>
      </c>
      <c r="M33" s="140" t="s">
        <v>177</v>
      </c>
      <c r="N33" s="140" t="s">
        <v>162</v>
      </c>
      <c r="O33" s="104"/>
      <c r="T33" s="114"/>
    </row>
    <row r="34" spans="1:20" ht="20.100000000000001" customHeight="1" x14ac:dyDescent="0.25">
      <c r="A34" s="133" t="s">
        <v>178</v>
      </c>
      <c r="B34" s="134" t="s">
        <v>31</v>
      </c>
      <c r="C34" s="135">
        <v>38.69</v>
      </c>
      <c r="D34" s="107">
        <v>0</v>
      </c>
      <c r="E34" s="108"/>
      <c r="F34" s="136">
        <f>C34</f>
        <v>38.69</v>
      </c>
      <c r="G34" s="137">
        <v>376</v>
      </c>
      <c r="H34" s="109">
        <v>4020</v>
      </c>
      <c r="I34" s="137"/>
      <c r="J34" s="138"/>
      <c r="K34" s="138" t="s">
        <v>139</v>
      </c>
      <c r="L34" s="139" t="s">
        <v>166</v>
      </c>
      <c r="M34" s="140" t="s">
        <v>101</v>
      </c>
      <c r="N34" s="140" t="s">
        <v>167</v>
      </c>
      <c r="O34" s="104"/>
      <c r="T34" s="114"/>
    </row>
    <row r="35" spans="1:20" ht="20.100000000000001" customHeight="1" x14ac:dyDescent="0.25">
      <c r="A35" s="133" t="s">
        <v>179</v>
      </c>
      <c r="B35" s="134" t="s">
        <v>31</v>
      </c>
      <c r="C35" s="135">
        <v>11.8</v>
      </c>
      <c r="D35" s="107">
        <v>0</v>
      </c>
      <c r="E35" s="108"/>
      <c r="F35" s="136">
        <f>C35</f>
        <v>11.8</v>
      </c>
      <c r="G35" s="137">
        <v>373</v>
      </c>
      <c r="H35" s="109">
        <v>4020</v>
      </c>
      <c r="I35" s="137"/>
      <c r="J35" s="138"/>
      <c r="K35" s="138" t="s">
        <v>146</v>
      </c>
      <c r="L35" s="139" t="s">
        <v>180</v>
      </c>
      <c r="M35" s="140" t="s">
        <v>181</v>
      </c>
      <c r="N35" s="140" t="s">
        <v>182</v>
      </c>
      <c r="O35" s="104"/>
      <c r="T35" s="114"/>
    </row>
    <row r="36" spans="1:20" ht="20.100000000000001" customHeight="1" x14ac:dyDescent="0.25">
      <c r="A36" s="133" t="s">
        <v>179</v>
      </c>
      <c r="B36" s="134" t="s">
        <v>31</v>
      </c>
      <c r="C36" s="135">
        <v>11.8</v>
      </c>
      <c r="D36" s="107">
        <v>0</v>
      </c>
      <c r="E36" s="108"/>
      <c r="F36" s="136">
        <f>C36</f>
        <v>11.8</v>
      </c>
      <c r="G36" s="137">
        <v>373</v>
      </c>
      <c r="H36" s="109">
        <v>4020</v>
      </c>
      <c r="I36" s="137"/>
      <c r="J36" s="138"/>
      <c r="K36" s="138" t="s">
        <v>146</v>
      </c>
      <c r="L36" s="139" t="s">
        <v>180</v>
      </c>
      <c r="M36" s="140" t="s">
        <v>181</v>
      </c>
      <c r="N36" s="140" t="s">
        <v>182</v>
      </c>
      <c r="O36" s="104"/>
      <c r="T36" s="114"/>
    </row>
    <row r="37" spans="1:20" ht="20.100000000000001" customHeight="1" x14ac:dyDescent="0.25">
      <c r="A37" s="133" t="s">
        <v>179</v>
      </c>
      <c r="B37" s="134" t="s">
        <v>31</v>
      </c>
      <c r="C37" s="135">
        <v>22</v>
      </c>
      <c r="D37" s="107">
        <v>0</v>
      </c>
      <c r="E37" s="108"/>
      <c r="F37" s="136">
        <f>C37</f>
        <v>22</v>
      </c>
      <c r="G37" s="137">
        <v>376</v>
      </c>
      <c r="H37" s="109">
        <v>4020</v>
      </c>
      <c r="I37" s="137"/>
      <c r="J37" s="138"/>
      <c r="K37" s="138" t="s">
        <v>139</v>
      </c>
      <c r="L37" s="139" t="s">
        <v>183</v>
      </c>
      <c r="M37" s="140" t="s">
        <v>100</v>
      </c>
      <c r="N37" s="140" t="s">
        <v>141</v>
      </c>
      <c r="O37" s="104"/>
      <c r="T37" s="114"/>
    </row>
    <row r="38" spans="1:20" ht="20.100000000000001" customHeight="1" x14ac:dyDescent="0.25">
      <c r="A38" s="133"/>
      <c r="B38" s="134"/>
      <c r="C38" s="135"/>
      <c r="D38" s="107"/>
      <c r="E38" s="108"/>
      <c r="F38" s="136"/>
      <c r="G38" s="137"/>
      <c r="H38" s="137"/>
      <c r="I38" s="137"/>
      <c r="J38" s="138"/>
      <c r="K38" s="138"/>
      <c r="L38" s="139"/>
      <c r="M38" s="140"/>
      <c r="N38" s="140"/>
    </row>
    <row r="39" spans="1:20" ht="20.100000000000001" customHeight="1" thickBot="1" x14ac:dyDescent="0.25">
      <c r="A39" s="288" t="s">
        <v>34</v>
      </c>
      <c r="B39" s="289"/>
      <c r="C39" s="39">
        <v>1457.84</v>
      </c>
      <c r="D39" s="39">
        <f>SUM(D14:D38)</f>
        <v>23.119999999999997</v>
      </c>
      <c r="E39" s="39"/>
      <c r="F39" s="39">
        <f>SUM(F11:F38)</f>
        <v>1434.72</v>
      </c>
      <c r="G39" s="55"/>
      <c r="H39" s="55"/>
      <c r="I39" s="55"/>
      <c r="J39" s="40"/>
      <c r="K39" s="40"/>
      <c r="L39" s="46"/>
      <c r="M39" s="52"/>
      <c r="N39" s="47"/>
    </row>
    <row r="40" spans="1:20" x14ac:dyDescent="0.2">
      <c r="C40" s="87"/>
      <c r="F40" s="87"/>
    </row>
    <row r="41" spans="1:20" x14ac:dyDescent="0.2">
      <c r="B41" s="282" t="s">
        <v>35</v>
      </c>
      <c r="C41" s="284"/>
    </row>
    <row r="42" spans="1:20" x14ac:dyDescent="0.2">
      <c r="B42" s="41" t="s">
        <v>36</v>
      </c>
      <c r="C42" s="42" t="s">
        <v>37</v>
      </c>
      <c r="D42" s="87"/>
    </row>
    <row r="43" spans="1:20" x14ac:dyDescent="0.2">
      <c r="B43" s="41" t="s">
        <v>31</v>
      </c>
      <c r="C43" s="42" t="s">
        <v>38</v>
      </c>
      <c r="F43" s="88"/>
      <c r="G43" s="88"/>
      <c r="H43" s="88"/>
      <c r="I43" s="88"/>
      <c r="J43" s="88"/>
      <c r="K43" s="88"/>
      <c r="L43" s="88"/>
      <c r="M43" s="88"/>
    </row>
    <row r="44" spans="1:20" ht="15.75" x14ac:dyDescent="0.25">
      <c r="B44" s="41" t="s">
        <v>39</v>
      </c>
      <c r="C44" s="42" t="s">
        <v>40</v>
      </c>
      <c r="F44" s="88"/>
      <c r="G44" s="88"/>
      <c r="H44" s="141"/>
      <c r="I44" s="88"/>
      <c r="J44" s="88"/>
      <c r="K44" s="88"/>
      <c r="L44" s="88"/>
      <c r="M44" s="88"/>
    </row>
    <row r="45" spans="1:20" ht="15.75" x14ac:dyDescent="0.25">
      <c r="B45" s="41" t="s">
        <v>107</v>
      </c>
      <c r="C45" s="42" t="s">
        <v>108</v>
      </c>
      <c r="F45" s="88"/>
      <c r="G45" s="88"/>
      <c r="H45" s="141"/>
      <c r="I45" s="88"/>
      <c r="J45" s="88"/>
      <c r="K45" s="88"/>
      <c r="L45" s="88"/>
      <c r="M45" s="88"/>
    </row>
    <row r="46" spans="1:20" ht="15.75" x14ac:dyDescent="0.25">
      <c r="B46" s="43" t="s">
        <v>33</v>
      </c>
      <c r="C46" s="98" t="s">
        <v>41</v>
      </c>
      <c r="F46" s="88"/>
      <c r="G46" s="88"/>
      <c r="H46" s="141"/>
      <c r="I46" s="88"/>
      <c r="J46" s="88"/>
      <c r="K46" s="88"/>
      <c r="L46" s="88"/>
      <c r="M46" s="88"/>
    </row>
    <row r="47" spans="1:20" ht="15.75" x14ac:dyDescent="0.25">
      <c r="F47" s="88"/>
      <c r="G47" s="88"/>
      <c r="H47" s="141"/>
      <c r="I47" s="88"/>
      <c r="J47" s="88"/>
      <c r="K47" s="88"/>
      <c r="L47" s="88"/>
      <c r="M47" s="88"/>
    </row>
    <row r="48" spans="1:20" ht="15.75" x14ac:dyDescent="0.25">
      <c r="F48" s="88"/>
      <c r="G48" s="88"/>
      <c r="H48" s="141"/>
      <c r="I48" s="88"/>
      <c r="J48" s="88"/>
      <c r="K48" s="88"/>
      <c r="L48" s="88"/>
      <c r="M48" s="88"/>
    </row>
    <row r="49" spans="2:13" ht="15.75" x14ac:dyDescent="0.25">
      <c r="B49" s="290"/>
      <c r="C49" s="290"/>
      <c r="F49" s="88"/>
      <c r="G49" s="88"/>
      <c r="H49" s="141"/>
      <c r="I49" s="88"/>
      <c r="J49" s="88"/>
      <c r="K49" s="88"/>
      <c r="L49" s="88"/>
      <c r="M49" s="88"/>
    </row>
    <row r="50" spans="2:13" ht="15.75" x14ac:dyDescent="0.25">
      <c r="F50" s="88"/>
      <c r="G50" s="88"/>
      <c r="H50" s="141"/>
      <c r="I50" s="88"/>
      <c r="J50" s="88"/>
      <c r="K50" s="88"/>
      <c r="L50" s="88"/>
      <c r="M50" s="88"/>
    </row>
    <row r="51" spans="2:13" ht="15.75" x14ac:dyDescent="0.25">
      <c r="F51" s="88"/>
      <c r="G51" s="88"/>
      <c r="H51" s="141"/>
      <c r="I51" s="88"/>
      <c r="J51" s="88"/>
      <c r="K51" s="88"/>
      <c r="L51" s="88"/>
      <c r="M51" s="88"/>
    </row>
    <row r="52" spans="2:13" x14ac:dyDescent="0.2">
      <c r="F52" s="88"/>
      <c r="G52" s="88"/>
      <c r="H52" s="88"/>
      <c r="I52" s="88"/>
      <c r="J52" s="88"/>
      <c r="K52" s="88"/>
      <c r="L52" s="88"/>
      <c r="M52" s="88"/>
    </row>
  </sheetData>
  <mergeCells count="7">
    <mergeCell ref="B41:C41"/>
    <mergeCell ref="B49:C49"/>
    <mergeCell ref="B1:E1"/>
    <mergeCell ref="B3:E3"/>
    <mergeCell ref="G8:J8"/>
    <mergeCell ref="G9:J9"/>
    <mergeCell ref="A39:B39"/>
  </mergeCells>
  <conditionalFormatting sqref="J14:K37">
    <cfRule type="expression" priority="13" stopIfTrue="1">
      <formula>AND(SUM($P14:$T14)&gt;0,NOT(ISBLANK(J14)))</formula>
    </cfRule>
    <cfRule type="expression" dxfId="526" priority="14" stopIfTrue="1">
      <formula>SUM($P14:$T14)&gt;0</formula>
    </cfRule>
  </conditionalFormatting>
  <conditionalFormatting sqref="B1:E1 B3:E3 C14:C37">
    <cfRule type="expression" dxfId="525" priority="15" stopIfTrue="1">
      <formula>ISBLANK(B1)</formula>
    </cfRule>
  </conditionalFormatting>
  <conditionalFormatting sqref="L14:N37">
    <cfRule type="expression" dxfId="524" priority="16" stopIfTrue="1">
      <formula>AND(NOT(ISBLANK($C14)),ISBLANK(L14))</formula>
    </cfRule>
  </conditionalFormatting>
  <conditionalFormatting sqref="B14:B37">
    <cfRule type="expression" dxfId="523" priority="17" stopIfTrue="1">
      <formula>AND(NOT(ISBLANK(C14)),ISBLANK(B14))</formula>
    </cfRule>
  </conditionalFormatting>
  <conditionalFormatting sqref="A14:A37">
    <cfRule type="expression" dxfId="522" priority="18" stopIfTrue="1">
      <formula>AND(NOT(ISBLANK(C14)),ISBLANK(A14))</formula>
    </cfRule>
  </conditionalFormatting>
  <conditionalFormatting sqref="E14:E37">
    <cfRule type="expression" dxfId="521" priority="19" stopIfTrue="1">
      <formula>AND(NOT(ISBLANK(C14)),ISBLANK(E14),B14="S")</formula>
    </cfRule>
  </conditionalFormatting>
  <conditionalFormatting sqref="C5">
    <cfRule type="expression" dxfId="520" priority="12" stopIfTrue="1">
      <formula>ISBLANK(C5)</formula>
    </cfRule>
  </conditionalFormatting>
  <conditionalFormatting sqref="F18">
    <cfRule type="expression" dxfId="519" priority="11" stopIfTrue="1">
      <formula>ISBLANK(F18)</formula>
    </cfRule>
  </conditionalFormatting>
  <conditionalFormatting sqref="J38:K38">
    <cfRule type="expression" priority="4" stopIfTrue="1">
      <formula>AND(SUM($P38:$T38)&gt;0,NOT(ISBLANK(J38)))</formula>
    </cfRule>
    <cfRule type="expression" dxfId="518" priority="5" stopIfTrue="1">
      <formula>SUM($P38:$T38)&gt;0</formula>
    </cfRule>
  </conditionalFormatting>
  <conditionalFormatting sqref="C38">
    <cfRule type="expression" dxfId="517" priority="6" stopIfTrue="1">
      <formula>ISBLANK(C38)</formula>
    </cfRule>
  </conditionalFormatting>
  <conditionalFormatting sqref="L38:N38">
    <cfRule type="expression" dxfId="516" priority="7" stopIfTrue="1">
      <formula>AND(NOT(ISBLANK($C38)),ISBLANK(L38))</formula>
    </cfRule>
  </conditionalFormatting>
  <conditionalFormatting sqref="B38">
    <cfRule type="expression" dxfId="515" priority="8" stopIfTrue="1">
      <formula>AND(NOT(ISBLANK(C38)),ISBLANK(B38))</formula>
    </cfRule>
  </conditionalFormatting>
  <conditionalFormatting sqref="A38">
    <cfRule type="expression" dxfId="514" priority="9" stopIfTrue="1">
      <formula>AND(NOT(ISBLANK(C38)),ISBLANK(A38))</formula>
    </cfRule>
  </conditionalFormatting>
  <conditionalFormatting sqref="E38">
    <cfRule type="expression" dxfId="513" priority="10" stopIfTrue="1">
      <formula>AND(NOT(ISBLANK(C38)),ISBLANK(E38),B38="S")</formula>
    </cfRule>
  </conditionalFormatting>
  <conditionalFormatting sqref="E12">
    <cfRule type="expression" dxfId="512" priority="3" stopIfTrue="1">
      <formula>AND(NOT(ISBLANK(C12)),ISBLANK(E12),B12="S")</formula>
    </cfRule>
  </conditionalFormatting>
  <conditionalFormatting sqref="E13">
    <cfRule type="expression" dxfId="511" priority="2" stopIfTrue="1">
      <formula>AND(NOT(ISBLANK(C13)),ISBLANK(E13),B13="S")</formula>
    </cfRule>
  </conditionalFormatting>
  <conditionalFormatting sqref="F22">
    <cfRule type="expression" dxfId="510" priority="1" stopIfTrue="1">
      <formula>ISBLANK(F22)</formula>
    </cfRule>
  </conditionalFormatting>
  <dataValidations count="2">
    <dataValidation type="list" allowBlank="1" showInputMessage="1" showErrorMessage="1" sqref="B14:B38">
      <formula1>$B$42:$B$46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'C:\Users\Patricia.corry\Box\Transactions\Purchasing cards - Barclaycard\2021 - 2022 Monthly Statements\Oct 2021\E Ward\[Spreadsheet  October 2021.xlsx]Sheet2'!#REF!</xm:f>
          </x14:formula1>
          <xm:sqref>B1:E1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sqref="A1:XFD1048576"/>
    </sheetView>
  </sheetViews>
  <sheetFormatPr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6.28515625" customWidth="1"/>
    <col min="12" max="12" width="68.4257812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42" t="s">
        <v>0</v>
      </c>
      <c r="B1" s="291" t="s">
        <v>42</v>
      </c>
      <c r="C1" s="292"/>
      <c r="D1" s="292"/>
      <c r="E1" s="293"/>
      <c r="F1" s="143"/>
      <c r="G1" s="143"/>
      <c r="H1" s="143"/>
      <c r="I1" s="143"/>
      <c r="J1" s="143"/>
      <c r="K1" s="143"/>
      <c r="L1" s="144"/>
      <c r="M1" s="144"/>
      <c r="N1" s="145"/>
    </row>
    <row r="2" spans="1:26" x14ac:dyDescent="0.2">
      <c r="A2" s="146"/>
      <c r="N2" s="147"/>
    </row>
    <row r="3" spans="1:26" ht="14.25" x14ac:dyDescent="0.2">
      <c r="A3" s="148" t="s">
        <v>2</v>
      </c>
      <c r="B3" s="291" t="s">
        <v>185</v>
      </c>
      <c r="C3" s="292"/>
      <c r="D3" s="292"/>
      <c r="E3" s="293"/>
      <c r="F3" s="149"/>
      <c r="G3" s="149"/>
      <c r="H3" s="149"/>
      <c r="I3" s="149"/>
      <c r="J3" s="149"/>
      <c r="K3" s="149"/>
      <c r="N3" s="147"/>
    </row>
    <row r="4" spans="1:26" x14ac:dyDescent="0.2">
      <c r="A4" s="146"/>
      <c r="N4" s="147"/>
    </row>
    <row r="5" spans="1:26" ht="25.5" x14ac:dyDescent="0.2">
      <c r="A5" s="150" t="s">
        <v>3</v>
      </c>
      <c r="B5" s="151" t="s">
        <v>4</v>
      </c>
      <c r="C5" s="152">
        <v>44470</v>
      </c>
      <c r="D5" s="151" t="s">
        <v>5</v>
      </c>
      <c r="E5" s="152"/>
      <c r="F5" s="149"/>
      <c r="G5" s="153"/>
      <c r="H5" s="154"/>
      <c r="I5" s="154"/>
      <c r="J5" s="154"/>
      <c r="K5" s="154"/>
      <c r="N5" s="147"/>
    </row>
    <row r="6" spans="1:26" x14ac:dyDescent="0.2">
      <c r="A6" s="146"/>
      <c r="N6" s="147"/>
    </row>
    <row r="7" spans="1:26" x14ac:dyDescent="0.2">
      <c r="A7" s="146"/>
      <c r="N7" s="147"/>
    </row>
    <row r="8" spans="1:26" x14ac:dyDescent="0.2">
      <c r="A8" s="155" t="s">
        <v>6</v>
      </c>
      <c r="B8" s="156" t="s">
        <v>7</v>
      </c>
      <c r="C8" s="156" t="s">
        <v>8</v>
      </c>
      <c r="D8" s="156" t="s">
        <v>7</v>
      </c>
      <c r="E8" s="156" t="s">
        <v>9</v>
      </c>
      <c r="F8" s="156" t="s">
        <v>10</v>
      </c>
      <c r="G8" s="294" t="s">
        <v>11</v>
      </c>
      <c r="H8" s="295"/>
      <c r="I8" s="295"/>
      <c r="J8" s="296"/>
      <c r="K8" s="155" t="s">
        <v>12</v>
      </c>
      <c r="L8" s="156" t="s">
        <v>13</v>
      </c>
      <c r="M8" s="157" t="s">
        <v>14</v>
      </c>
      <c r="N8" s="157" t="s">
        <v>15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">
      <c r="A9" s="159" t="s">
        <v>16</v>
      </c>
      <c r="B9" s="160" t="s">
        <v>17</v>
      </c>
      <c r="C9" s="160" t="s">
        <v>18</v>
      </c>
      <c r="D9" s="160" t="s">
        <v>18</v>
      </c>
      <c r="E9" s="160" t="s">
        <v>19</v>
      </c>
      <c r="F9" s="160" t="s">
        <v>18</v>
      </c>
      <c r="G9" s="297"/>
      <c r="H9" s="298"/>
      <c r="I9" s="298"/>
      <c r="J9" s="299"/>
      <c r="K9" s="159" t="s">
        <v>20</v>
      </c>
      <c r="L9" s="160" t="s">
        <v>21</v>
      </c>
      <c r="M9" s="161"/>
      <c r="N9" s="162" t="s">
        <v>22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">
      <c r="A10" s="163" t="s">
        <v>23</v>
      </c>
      <c r="B10" s="164" t="s">
        <v>24</v>
      </c>
      <c r="C10" s="164" t="s">
        <v>25</v>
      </c>
      <c r="D10" s="164" t="s">
        <v>25</v>
      </c>
      <c r="E10" s="164" t="s">
        <v>25</v>
      </c>
      <c r="F10" s="164" t="s">
        <v>25</v>
      </c>
      <c r="G10" s="165" t="s">
        <v>26</v>
      </c>
      <c r="H10" s="165" t="s">
        <v>27</v>
      </c>
      <c r="I10" s="165" t="s">
        <v>28</v>
      </c>
      <c r="J10" s="165"/>
      <c r="K10" s="166" t="s">
        <v>29</v>
      </c>
      <c r="L10" s="167"/>
      <c r="M10" s="168"/>
      <c r="N10" s="169"/>
    </row>
    <row r="11" spans="1:26" ht="0.75" customHeight="1" x14ac:dyDescent="0.2">
      <c r="A11" s="170"/>
      <c r="B11" s="164"/>
      <c r="C11" s="164"/>
      <c r="D11" s="164"/>
      <c r="E11" s="164"/>
      <c r="F11" s="164"/>
      <c r="G11" s="165"/>
      <c r="H11" s="165"/>
      <c r="I11" s="165"/>
      <c r="J11" s="165"/>
      <c r="K11" s="165"/>
      <c r="L11" s="167"/>
      <c r="M11" s="168"/>
      <c r="N11" s="168"/>
    </row>
    <row r="12" spans="1:26" ht="0.75" customHeight="1" x14ac:dyDescent="0.2">
      <c r="A12" s="170"/>
      <c r="B12" s="164"/>
      <c r="C12" s="164"/>
      <c r="D12" s="164"/>
      <c r="E12" s="164"/>
      <c r="F12" s="164"/>
      <c r="G12" s="165"/>
      <c r="H12" s="165"/>
      <c r="I12" s="165"/>
      <c r="J12" s="165"/>
      <c r="K12" s="165"/>
      <c r="L12" s="167"/>
      <c r="M12" s="168"/>
      <c r="N12" s="168"/>
    </row>
    <row r="13" spans="1:26" ht="15.75" x14ac:dyDescent="0.25">
      <c r="A13" s="97">
        <v>44448</v>
      </c>
      <c r="B13" s="171" t="s">
        <v>31</v>
      </c>
      <c r="C13" s="172">
        <v>238</v>
      </c>
      <c r="D13" s="173"/>
      <c r="E13" s="174"/>
      <c r="F13" s="175">
        <v>238</v>
      </c>
      <c r="G13">
        <v>371</v>
      </c>
      <c r="H13">
        <v>8021</v>
      </c>
      <c r="J13" s="176" t="s">
        <v>39</v>
      </c>
      <c r="K13" s="177" t="s">
        <v>186</v>
      </c>
      <c r="L13" s="178" t="s">
        <v>187</v>
      </c>
      <c r="M13" s="179" t="s">
        <v>188</v>
      </c>
      <c r="N13" s="179" t="s">
        <v>189</v>
      </c>
      <c r="P13" t="b">
        <f>OR(G14&lt;100,LEN(G14)=2)</f>
        <v>1</v>
      </c>
      <c r="Q13" t="b">
        <f>OR(H14&lt;1000,LEN(H14)=3)</f>
        <v>1</v>
      </c>
      <c r="R13" t="b">
        <f>IF(I14&lt;1000,TRUE)</f>
        <v>1</v>
      </c>
      <c r="S13" t="e">
        <f>OR(#REF!&lt;100000,LEN(#REF!)=5)</f>
        <v>#REF!</v>
      </c>
    </row>
    <row r="14" spans="1:26" ht="15.75" x14ac:dyDescent="0.25">
      <c r="A14" s="180"/>
      <c r="B14" s="171"/>
      <c r="C14" s="174"/>
      <c r="D14" s="173" t="str">
        <f t="shared" ref="D14:D33" si="0">IF(B14="S",IF(ISBLANK(E14),ROUND(C14*0.2/1.2,2),E14),"")</f>
        <v/>
      </c>
      <c r="E14" s="174"/>
      <c r="F14" s="175"/>
      <c r="G14" s="181"/>
      <c r="H14" s="181"/>
      <c r="I14" s="181"/>
      <c r="J14" s="176" t="s">
        <v>39</v>
      </c>
      <c r="K14" s="177"/>
      <c r="L14" s="182"/>
      <c r="M14" s="182"/>
      <c r="N14" s="182"/>
      <c r="P14" t="b">
        <f>OR(G16&lt;100,LEN(G16)=2)</f>
        <v>1</v>
      </c>
      <c r="Q14" t="b">
        <f>OR(H16&lt;1000,LEN(H16)=3)</f>
        <v>1</v>
      </c>
      <c r="R14" t="b">
        <f>IF(I16&lt;1000,TRUE)</f>
        <v>1</v>
      </c>
      <c r="S14" t="e">
        <f>OR(#REF!&lt;100000,LEN(#REF!)=5)</f>
        <v>#REF!</v>
      </c>
    </row>
    <row r="15" spans="1:26" ht="15.75" x14ac:dyDescent="0.25">
      <c r="A15" s="180"/>
      <c r="B15" s="171"/>
      <c r="C15" s="174"/>
      <c r="D15" s="173"/>
      <c r="E15" s="174"/>
      <c r="F15" s="175"/>
      <c r="G15" s="181"/>
      <c r="H15" s="181"/>
      <c r="I15" s="181"/>
      <c r="J15" s="176"/>
      <c r="K15" s="177"/>
      <c r="L15" s="182"/>
      <c r="M15" s="182"/>
      <c r="N15" s="182"/>
    </row>
    <row r="16" spans="1:26" ht="15.75" x14ac:dyDescent="0.25">
      <c r="A16" s="180"/>
      <c r="B16" s="183"/>
      <c r="C16" s="174"/>
      <c r="D16" s="173" t="str">
        <f t="shared" si="0"/>
        <v/>
      </c>
      <c r="E16" s="174"/>
      <c r="F16" s="175"/>
      <c r="G16" s="181"/>
      <c r="H16" s="181"/>
      <c r="I16" s="184"/>
      <c r="J16" s="176" t="s">
        <v>39</v>
      </c>
      <c r="K16" s="177"/>
      <c r="L16" s="182"/>
      <c r="M16" s="182"/>
      <c r="N16" s="182"/>
      <c r="P16" t="b">
        <f>OR(G17&lt;100,LEN(G17)=2)</f>
        <v>1</v>
      </c>
      <c r="Q16" t="b">
        <f>OR(H17&lt;1000,LEN(H17)=3)</f>
        <v>1</v>
      </c>
      <c r="R16" t="b">
        <f>IF(I17&lt;1000,TRUE)</f>
        <v>1</v>
      </c>
      <c r="S16" t="e">
        <f>OR(#REF!&lt;100000,LEN(#REF!)=5)</f>
        <v>#REF!</v>
      </c>
    </row>
    <row r="17" spans="1:19" ht="15.75" x14ac:dyDescent="0.25">
      <c r="A17" s="180"/>
      <c r="B17" s="183"/>
      <c r="C17" s="174"/>
      <c r="D17" s="173" t="str">
        <f t="shared" si="0"/>
        <v/>
      </c>
      <c r="E17" s="174"/>
      <c r="F17" s="175"/>
      <c r="G17" s="181"/>
      <c r="H17" s="181"/>
      <c r="I17" s="181"/>
      <c r="J17" s="176" t="s">
        <v>39</v>
      </c>
      <c r="K17" s="177"/>
      <c r="L17" s="185"/>
      <c r="M17" s="182"/>
      <c r="N17" s="182"/>
      <c r="P17" t="e">
        <f>OR(#REF!&lt;100,LEN(#REF!)=2)</f>
        <v>#REF!</v>
      </c>
      <c r="Q17" t="e">
        <f>OR(#REF!&lt;1000,LEN(#REF!)=3)</f>
        <v>#REF!</v>
      </c>
      <c r="R17" t="e">
        <f>IF(#REF!&lt;1000,TRUE)</f>
        <v>#REF!</v>
      </c>
      <c r="S17" t="e">
        <f>OR(#REF!&lt;100000,LEN(#REF!)=5)</f>
        <v>#REF!</v>
      </c>
    </row>
    <row r="18" spans="1:19" ht="15.75" x14ac:dyDescent="0.25">
      <c r="A18" s="180"/>
      <c r="B18" s="171"/>
      <c r="C18" s="174"/>
      <c r="D18" s="173" t="str">
        <f t="shared" si="0"/>
        <v/>
      </c>
      <c r="E18" s="174"/>
      <c r="F18" s="175"/>
      <c r="G18" s="181"/>
      <c r="H18" s="181"/>
      <c r="I18" s="181"/>
      <c r="J18" s="176" t="s">
        <v>39</v>
      </c>
      <c r="K18" s="177"/>
      <c r="L18" s="185"/>
      <c r="M18" s="182"/>
      <c r="N18" s="182"/>
      <c r="P18" t="b">
        <f t="shared" ref="P18:P33" si="1">OR(G18&lt;100,LEN(G18)=2)</f>
        <v>1</v>
      </c>
      <c r="Q18" t="b">
        <f t="shared" ref="Q18:Q33" si="2">OR(H18&lt;1000,LEN(H18)=3)</f>
        <v>1</v>
      </c>
      <c r="R18" t="b">
        <f t="shared" ref="R18:R33" si="3">IF(I18&lt;1000,TRUE)</f>
        <v>1</v>
      </c>
      <c r="S18" t="e">
        <f>OR(#REF!&lt;100000,LEN(#REF!)=5)</f>
        <v>#REF!</v>
      </c>
    </row>
    <row r="19" spans="1:19" ht="15.75" x14ac:dyDescent="0.25">
      <c r="A19" s="180"/>
      <c r="B19" s="171"/>
      <c r="C19" s="174"/>
      <c r="D19" s="173" t="str">
        <f t="shared" si="0"/>
        <v/>
      </c>
      <c r="E19" s="174"/>
      <c r="F19" s="175"/>
      <c r="G19" s="181"/>
      <c r="H19" s="181"/>
      <c r="I19" s="181"/>
      <c r="J19" s="176" t="s">
        <v>39</v>
      </c>
      <c r="K19" s="177"/>
      <c r="L19" s="185"/>
      <c r="M19" s="182"/>
      <c r="N19" s="182"/>
      <c r="P19" t="b">
        <f t="shared" si="1"/>
        <v>1</v>
      </c>
      <c r="Q19" t="b">
        <f t="shared" si="2"/>
        <v>1</v>
      </c>
      <c r="R19" t="b">
        <f t="shared" si="3"/>
        <v>1</v>
      </c>
      <c r="S19" t="e">
        <f>OR(#REF!&lt;100000,LEN(#REF!)=5)</f>
        <v>#REF!</v>
      </c>
    </row>
    <row r="20" spans="1:19" ht="15.75" x14ac:dyDescent="0.25">
      <c r="A20" s="180"/>
      <c r="B20" s="171"/>
      <c r="C20" s="174"/>
      <c r="D20" s="173" t="str">
        <f t="shared" si="0"/>
        <v/>
      </c>
      <c r="E20" s="174"/>
      <c r="F20" s="175"/>
      <c r="G20" s="181"/>
      <c r="H20" s="181"/>
      <c r="I20" s="181"/>
      <c r="J20" s="176" t="s">
        <v>39</v>
      </c>
      <c r="K20" s="177"/>
      <c r="L20" s="185"/>
      <c r="M20" s="182"/>
      <c r="N20" s="182"/>
      <c r="P20" t="b">
        <f t="shared" si="1"/>
        <v>1</v>
      </c>
      <c r="Q20" t="b">
        <f t="shared" si="2"/>
        <v>1</v>
      </c>
      <c r="R20" t="b">
        <f t="shared" si="3"/>
        <v>1</v>
      </c>
      <c r="S20" t="e">
        <f>OR(#REF!&lt;100000,LEN(#REF!)=5)</f>
        <v>#REF!</v>
      </c>
    </row>
    <row r="21" spans="1:19" ht="15.75" x14ac:dyDescent="0.25">
      <c r="A21" s="180"/>
      <c r="B21" s="171"/>
      <c r="C21" s="174"/>
      <c r="D21" s="173" t="str">
        <f t="shared" si="0"/>
        <v/>
      </c>
      <c r="E21" s="174"/>
      <c r="F21" s="175"/>
      <c r="G21" s="181"/>
      <c r="H21" s="181"/>
      <c r="I21" s="181"/>
      <c r="J21" s="176" t="s">
        <v>39</v>
      </c>
      <c r="K21" s="177"/>
      <c r="L21" s="185"/>
      <c r="M21" s="182"/>
      <c r="N21" s="182"/>
      <c r="P21" t="b">
        <f t="shared" si="1"/>
        <v>1</v>
      </c>
      <c r="Q21" t="b">
        <f t="shared" si="2"/>
        <v>1</v>
      </c>
      <c r="R21" t="b">
        <f t="shared" si="3"/>
        <v>1</v>
      </c>
      <c r="S21" t="e">
        <f>OR(#REF!&lt;100000,LEN(#REF!)=5)</f>
        <v>#REF!</v>
      </c>
    </row>
    <row r="22" spans="1:19" ht="15.75" x14ac:dyDescent="0.25">
      <c r="A22" s="180"/>
      <c r="B22" s="171"/>
      <c r="C22" s="174"/>
      <c r="D22" s="173" t="str">
        <f t="shared" si="0"/>
        <v/>
      </c>
      <c r="E22" s="174"/>
      <c r="F22" s="175"/>
      <c r="G22" s="181"/>
      <c r="H22" s="181"/>
      <c r="I22" s="181" t="s">
        <v>109</v>
      </c>
      <c r="J22" s="176" t="s">
        <v>39</v>
      </c>
      <c r="K22" s="177"/>
      <c r="L22" s="185"/>
      <c r="M22" s="182"/>
      <c r="N22" s="182"/>
      <c r="P22" t="b">
        <f t="shared" si="1"/>
        <v>1</v>
      </c>
      <c r="Q22" t="b">
        <f t="shared" si="2"/>
        <v>1</v>
      </c>
      <c r="R22" t="b">
        <f t="shared" si="3"/>
        <v>0</v>
      </c>
      <c r="S22" t="e">
        <f>OR(#REF!&lt;100000,LEN(#REF!)=5)</f>
        <v>#REF!</v>
      </c>
    </row>
    <row r="23" spans="1:19" ht="15.75" x14ac:dyDescent="0.25">
      <c r="A23" s="180"/>
      <c r="B23" s="171"/>
      <c r="C23" s="174"/>
      <c r="D23" s="173" t="str">
        <f t="shared" si="0"/>
        <v/>
      </c>
      <c r="E23" s="174"/>
      <c r="F23" s="175"/>
      <c r="G23" s="181"/>
      <c r="H23" s="181"/>
      <c r="I23" s="181" t="s">
        <v>109</v>
      </c>
      <c r="J23" s="176" t="s">
        <v>39</v>
      </c>
      <c r="K23" s="177"/>
      <c r="L23" s="185"/>
      <c r="M23" s="182"/>
      <c r="N23" s="182"/>
      <c r="P23" t="b">
        <f t="shared" si="1"/>
        <v>1</v>
      </c>
      <c r="Q23" t="b">
        <f t="shared" si="2"/>
        <v>1</v>
      </c>
      <c r="R23" t="b">
        <f t="shared" si="3"/>
        <v>0</v>
      </c>
      <c r="S23" t="e">
        <f>OR(#REF!&lt;100000,LEN(#REF!)=5)</f>
        <v>#REF!</v>
      </c>
    </row>
    <row r="24" spans="1:19" ht="15.75" x14ac:dyDescent="0.25">
      <c r="A24" s="180"/>
      <c r="B24" s="171"/>
      <c r="C24" s="174"/>
      <c r="D24" s="173" t="str">
        <f t="shared" si="0"/>
        <v/>
      </c>
      <c r="E24" s="174"/>
      <c r="F24" s="175"/>
      <c r="G24" s="181"/>
      <c r="H24" s="181"/>
      <c r="I24" s="181" t="s">
        <v>109</v>
      </c>
      <c r="J24" s="176" t="s">
        <v>39</v>
      </c>
      <c r="K24" s="177"/>
      <c r="L24" s="185"/>
      <c r="M24" s="182"/>
      <c r="N24" s="182"/>
      <c r="P24" t="b">
        <f t="shared" si="1"/>
        <v>1</v>
      </c>
      <c r="Q24" t="b">
        <f t="shared" si="2"/>
        <v>1</v>
      </c>
      <c r="R24" t="b">
        <f t="shared" si="3"/>
        <v>0</v>
      </c>
      <c r="S24" t="e">
        <f>OR(#REF!&lt;100000,LEN(#REF!)=5)</f>
        <v>#REF!</v>
      </c>
    </row>
    <row r="25" spans="1:19" ht="15.75" x14ac:dyDescent="0.25">
      <c r="A25" s="180"/>
      <c r="B25" s="171"/>
      <c r="C25" s="174"/>
      <c r="D25" s="173" t="str">
        <f t="shared" si="0"/>
        <v/>
      </c>
      <c r="E25" s="174"/>
      <c r="F25" s="175"/>
      <c r="G25" s="181"/>
      <c r="H25" s="181"/>
      <c r="I25" s="181" t="s">
        <v>109</v>
      </c>
      <c r="J25" s="176" t="s">
        <v>39</v>
      </c>
      <c r="K25" s="177"/>
      <c r="L25" s="185"/>
      <c r="M25" s="182"/>
      <c r="N25" s="182"/>
      <c r="P25" t="b">
        <f t="shared" si="1"/>
        <v>1</v>
      </c>
      <c r="Q25" t="b">
        <f t="shared" si="2"/>
        <v>1</v>
      </c>
      <c r="R25" t="b">
        <f t="shared" si="3"/>
        <v>0</v>
      </c>
      <c r="S25" t="e">
        <f>OR(#REF!&lt;100000,LEN(#REF!)=5)</f>
        <v>#REF!</v>
      </c>
    </row>
    <row r="26" spans="1:19" ht="15.75" x14ac:dyDescent="0.25">
      <c r="A26" s="180"/>
      <c r="B26" s="171"/>
      <c r="C26" s="174"/>
      <c r="D26" s="173"/>
      <c r="E26" s="174"/>
      <c r="F26" s="175"/>
      <c r="G26" s="181"/>
      <c r="H26" s="181"/>
      <c r="I26" s="181" t="s">
        <v>109</v>
      </c>
      <c r="J26" s="176" t="s">
        <v>39</v>
      </c>
      <c r="K26" s="177"/>
      <c r="L26" s="185"/>
      <c r="M26" s="182"/>
      <c r="N26" s="182"/>
      <c r="P26" t="b">
        <f t="shared" si="1"/>
        <v>1</v>
      </c>
      <c r="Q26" t="b">
        <f t="shared" si="2"/>
        <v>1</v>
      </c>
      <c r="R26" t="b">
        <f t="shared" si="3"/>
        <v>0</v>
      </c>
      <c r="S26" t="e">
        <f>OR(#REF!&lt;100000,LEN(#REF!)=5)</f>
        <v>#REF!</v>
      </c>
    </row>
    <row r="27" spans="1:19" ht="15.75" x14ac:dyDescent="0.25">
      <c r="A27" s="180"/>
      <c r="B27" s="171"/>
      <c r="C27" s="174"/>
      <c r="D27" s="173" t="str">
        <f t="shared" si="0"/>
        <v/>
      </c>
      <c r="E27" s="174"/>
      <c r="F27" s="175" t="s">
        <v>109</v>
      </c>
      <c r="G27" s="181"/>
      <c r="H27" s="181"/>
      <c r="I27" s="181" t="s">
        <v>109</v>
      </c>
      <c r="J27" s="176" t="s">
        <v>39</v>
      </c>
      <c r="K27" s="177"/>
      <c r="L27" s="185"/>
      <c r="M27" s="182"/>
      <c r="N27" s="182"/>
      <c r="P27" t="b">
        <f t="shared" si="1"/>
        <v>1</v>
      </c>
      <c r="Q27" t="b">
        <f t="shared" si="2"/>
        <v>1</v>
      </c>
      <c r="R27" t="b">
        <f t="shared" si="3"/>
        <v>0</v>
      </c>
      <c r="S27" t="e">
        <f>OR(#REF!&lt;100000,LEN(#REF!)=5)</f>
        <v>#REF!</v>
      </c>
    </row>
    <row r="28" spans="1:19" ht="15.75" x14ac:dyDescent="0.25">
      <c r="A28" s="180"/>
      <c r="B28" s="171"/>
      <c r="C28" s="174"/>
      <c r="D28" s="173" t="str">
        <f t="shared" si="0"/>
        <v/>
      </c>
      <c r="E28" s="174"/>
      <c r="F28" s="175" t="s">
        <v>109</v>
      </c>
      <c r="G28" s="181"/>
      <c r="H28" s="181"/>
      <c r="I28" s="181" t="s">
        <v>109</v>
      </c>
      <c r="J28" s="176" t="s">
        <v>39</v>
      </c>
      <c r="K28" s="177"/>
      <c r="L28" s="185"/>
      <c r="M28" s="182"/>
      <c r="N28" s="182"/>
      <c r="P28" t="b">
        <f t="shared" si="1"/>
        <v>1</v>
      </c>
      <c r="Q28" t="b">
        <f t="shared" si="2"/>
        <v>1</v>
      </c>
      <c r="R28" t="b">
        <f t="shared" si="3"/>
        <v>0</v>
      </c>
      <c r="S28" t="e">
        <f>OR(#REF!&lt;100000,LEN(#REF!)=5)</f>
        <v>#REF!</v>
      </c>
    </row>
    <row r="29" spans="1:19" ht="15.75" x14ac:dyDescent="0.25">
      <c r="A29" s="180"/>
      <c r="B29" s="171"/>
      <c r="C29" s="174"/>
      <c r="D29" s="173" t="str">
        <f t="shared" si="0"/>
        <v/>
      </c>
      <c r="E29" s="174"/>
      <c r="F29" s="175" t="s">
        <v>109</v>
      </c>
      <c r="G29" s="181"/>
      <c r="H29" s="181"/>
      <c r="I29" s="181" t="s">
        <v>109</v>
      </c>
      <c r="J29" s="176" t="s">
        <v>39</v>
      </c>
      <c r="K29" s="177"/>
      <c r="L29" s="185"/>
      <c r="M29" s="182"/>
      <c r="N29" s="182"/>
      <c r="P29" t="b">
        <f t="shared" si="1"/>
        <v>1</v>
      </c>
      <c r="Q29" t="b">
        <f t="shared" si="2"/>
        <v>1</v>
      </c>
      <c r="R29" t="b">
        <f t="shared" si="3"/>
        <v>0</v>
      </c>
      <c r="S29" t="e">
        <f>OR(#REF!&lt;100000,LEN(#REF!)=5)</f>
        <v>#REF!</v>
      </c>
    </row>
    <row r="30" spans="1:19" ht="15.75" x14ac:dyDescent="0.25">
      <c r="A30" s="180"/>
      <c r="B30" s="171"/>
      <c r="C30" s="174"/>
      <c r="D30" s="173" t="str">
        <f t="shared" si="0"/>
        <v/>
      </c>
      <c r="E30" s="174"/>
      <c r="F30" s="175" t="s">
        <v>109</v>
      </c>
      <c r="G30" s="181"/>
      <c r="H30" s="181"/>
      <c r="I30" s="181" t="s">
        <v>109</v>
      </c>
      <c r="J30" s="176" t="s">
        <v>39</v>
      </c>
      <c r="K30" s="177"/>
      <c r="L30" s="185"/>
      <c r="M30" s="182"/>
      <c r="N30" s="182"/>
      <c r="P30" t="b">
        <f t="shared" si="1"/>
        <v>1</v>
      </c>
      <c r="Q30" t="b">
        <f t="shared" si="2"/>
        <v>1</v>
      </c>
      <c r="R30" t="b">
        <f t="shared" si="3"/>
        <v>0</v>
      </c>
      <c r="S30" t="e">
        <f>OR(#REF!&lt;100000,LEN(#REF!)=5)</f>
        <v>#REF!</v>
      </c>
    </row>
    <row r="31" spans="1:19" ht="15.75" x14ac:dyDescent="0.25">
      <c r="A31" s="180"/>
      <c r="B31" s="171"/>
      <c r="C31" s="174"/>
      <c r="D31" s="173" t="str">
        <f t="shared" si="0"/>
        <v/>
      </c>
      <c r="E31" s="174"/>
      <c r="F31" s="175" t="s">
        <v>109</v>
      </c>
      <c r="G31" s="181"/>
      <c r="H31" s="181"/>
      <c r="I31" s="181" t="s">
        <v>109</v>
      </c>
      <c r="J31" s="176" t="s">
        <v>39</v>
      </c>
      <c r="K31" s="177"/>
      <c r="L31" s="185"/>
      <c r="M31" s="182"/>
      <c r="N31" s="182"/>
      <c r="P31" t="b">
        <f t="shared" si="1"/>
        <v>1</v>
      </c>
      <c r="Q31" t="b">
        <f t="shared" si="2"/>
        <v>1</v>
      </c>
      <c r="R31" t="b">
        <f t="shared" si="3"/>
        <v>0</v>
      </c>
      <c r="S31" t="e">
        <f>OR(#REF!&lt;100000,LEN(#REF!)=5)</f>
        <v>#REF!</v>
      </c>
    </row>
    <row r="32" spans="1:19" ht="15.75" x14ac:dyDescent="0.25">
      <c r="A32" s="180"/>
      <c r="B32" s="171"/>
      <c r="C32" s="174"/>
      <c r="D32" s="173" t="str">
        <f t="shared" si="0"/>
        <v/>
      </c>
      <c r="E32" s="174"/>
      <c r="F32" s="175" t="s">
        <v>109</v>
      </c>
      <c r="G32" s="181"/>
      <c r="H32" s="181"/>
      <c r="I32" s="181" t="s">
        <v>109</v>
      </c>
      <c r="J32" s="176" t="s">
        <v>39</v>
      </c>
      <c r="K32" s="177"/>
      <c r="L32" s="182"/>
      <c r="M32" s="182"/>
      <c r="N32" s="182"/>
      <c r="P32" t="b">
        <f t="shared" si="1"/>
        <v>1</v>
      </c>
      <c r="Q32" t="b">
        <f t="shared" si="2"/>
        <v>1</v>
      </c>
      <c r="R32" t="b">
        <f t="shared" si="3"/>
        <v>0</v>
      </c>
      <c r="S32" t="e">
        <f>OR(#REF!&lt;100000,LEN(#REF!)=5)</f>
        <v>#REF!</v>
      </c>
    </row>
    <row r="33" spans="1:19" ht="16.5" thickBot="1" x14ac:dyDescent="0.3">
      <c r="A33" s="180"/>
      <c r="B33" s="171"/>
      <c r="C33" s="174"/>
      <c r="D33" s="186" t="str">
        <f t="shared" si="0"/>
        <v/>
      </c>
      <c r="E33" s="174"/>
      <c r="F33" s="175" t="s">
        <v>109</v>
      </c>
      <c r="G33" s="181"/>
      <c r="H33" s="181"/>
      <c r="I33" s="181" t="s">
        <v>109</v>
      </c>
      <c r="J33" s="176" t="s">
        <v>39</v>
      </c>
      <c r="K33" s="177"/>
      <c r="L33" s="182"/>
      <c r="M33" s="182"/>
      <c r="N33" s="182"/>
      <c r="P33" t="b">
        <f t="shared" si="1"/>
        <v>1</v>
      </c>
      <c r="Q33" t="b">
        <f t="shared" si="2"/>
        <v>1</v>
      </c>
      <c r="R33" t="b">
        <f t="shared" si="3"/>
        <v>0</v>
      </c>
      <c r="S33" t="e">
        <f>OR(#REF!&lt;100000,LEN(#REF!)=5)</f>
        <v>#REF!</v>
      </c>
    </row>
    <row r="34" spans="1:19" ht="13.5" thickBot="1" x14ac:dyDescent="0.25">
      <c r="A34" s="300" t="s">
        <v>34</v>
      </c>
      <c r="B34" s="301"/>
      <c r="C34" s="187">
        <f>SUM(C13:C33)</f>
        <v>238</v>
      </c>
      <c r="D34" s="187">
        <f>SUM(D13:D33)</f>
        <v>0</v>
      </c>
      <c r="E34" s="187"/>
      <c r="F34" s="187">
        <f>SUM(F13:F33)</f>
        <v>238</v>
      </c>
      <c r="G34" s="188"/>
      <c r="H34" s="188"/>
      <c r="I34" s="188"/>
      <c r="J34" s="189"/>
      <c r="K34" s="189"/>
      <c r="L34" s="190"/>
      <c r="M34" s="191"/>
      <c r="N34" s="192"/>
    </row>
    <row r="36" spans="1:19" x14ac:dyDescent="0.2">
      <c r="B36" s="294" t="s">
        <v>35</v>
      </c>
      <c r="C36" s="296"/>
    </row>
    <row r="37" spans="1:19" x14ac:dyDescent="0.2">
      <c r="B37" s="193" t="s">
        <v>36</v>
      </c>
      <c r="C37" s="194" t="s">
        <v>37</v>
      </c>
    </row>
    <row r="38" spans="1:19" x14ac:dyDescent="0.2">
      <c r="B38" s="193" t="s">
        <v>31</v>
      </c>
      <c r="C38" s="194" t="s">
        <v>38</v>
      </c>
    </row>
    <row r="39" spans="1:19" x14ac:dyDescent="0.2">
      <c r="B39" s="193" t="s">
        <v>39</v>
      </c>
      <c r="C39" s="194" t="s">
        <v>40</v>
      </c>
    </row>
    <row r="40" spans="1:19" x14ac:dyDescent="0.2">
      <c r="B40" s="168" t="s">
        <v>33</v>
      </c>
      <c r="C40" s="195" t="s">
        <v>41</v>
      </c>
    </row>
  </sheetData>
  <mergeCells count="6">
    <mergeCell ref="B36:C36"/>
    <mergeCell ref="B1:E1"/>
    <mergeCell ref="B3:E3"/>
    <mergeCell ref="G8:J8"/>
    <mergeCell ref="G9:J9"/>
    <mergeCell ref="A34:B34"/>
  </mergeCells>
  <conditionalFormatting sqref="J13:J33">
    <cfRule type="expression" priority="2" stopIfTrue="1">
      <formula>AND(SUM($P13:$T13)&gt;0,NOT(ISBLANK(J13)))</formula>
    </cfRule>
    <cfRule type="expression" dxfId="509" priority="3" stopIfTrue="1">
      <formula>SUM($P13:$T13)&gt;0</formula>
    </cfRule>
  </conditionalFormatting>
  <conditionalFormatting sqref="E5 C5 B1:E1 B3:E3 C14:C33">
    <cfRule type="expression" dxfId="508" priority="4" stopIfTrue="1">
      <formula>ISBLANK(B1)</formula>
    </cfRule>
  </conditionalFormatting>
  <conditionalFormatting sqref="L32:N33 L14:N15 L16 N16">
    <cfRule type="expression" dxfId="507" priority="5" stopIfTrue="1">
      <formula>AND(NOT(ISBLANK($C14)),ISBLANK(L14))</formula>
    </cfRule>
  </conditionalFormatting>
  <conditionalFormatting sqref="B13:B33">
    <cfRule type="expression" dxfId="506" priority="6" stopIfTrue="1">
      <formula>AND(NOT(ISBLANK(C13)),ISBLANK(B13))</formula>
    </cfRule>
  </conditionalFormatting>
  <conditionalFormatting sqref="A14:A33">
    <cfRule type="expression" dxfId="505" priority="7" stopIfTrue="1">
      <formula>AND(NOT(ISBLANK(C14)),ISBLANK(A14))</formula>
    </cfRule>
  </conditionalFormatting>
  <conditionalFormatting sqref="L17:M31 M16">
    <cfRule type="expression" dxfId="504" priority="1" stopIfTrue="1">
      <formula>AND(NOT(ISBLANK($C20)),ISBLANK(L16))</formula>
    </cfRule>
  </conditionalFormatting>
  <conditionalFormatting sqref="N17:N31">
    <cfRule type="expression" dxfId="503" priority="8" stopIfTrue="1">
      <formula>AND(NOT(ISBLANK($C17)),ISBLANK(N17))</formula>
    </cfRule>
  </conditionalFormatting>
  <conditionalFormatting sqref="E13:E33">
    <cfRule type="expression" dxfId="502" priority="9" stopIfTrue="1">
      <formula>AND(NOT(ISBLANK(C14)),ISBLANK(E13),B14="S")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3:B33">
      <formula1>$B$37:$B$40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80" zoomScaleNormal="80" workbookViewId="0">
      <selection activeCell="H4" sqref="H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6.5703125" style="5" bestFit="1" customWidth="1"/>
    <col min="13" max="13" width="27.42578125" style="5" customWidth="1"/>
    <col min="14" max="14" width="31.285156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79" t="s">
        <v>1</v>
      </c>
      <c r="C1" s="280"/>
      <c r="D1" s="280"/>
      <c r="E1" s="281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9" t="s">
        <v>122</v>
      </c>
      <c r="C3" s="280"/>
      <c r="D3" s="280"/>
      <c r="E3" s="281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44450</v>
      </c>
      <c r="D5" s="12" t="s">
        <v>5</v>
      </c>
      <c r="E5" s="99">
        <v>44479</v>
      </c>
      <c r="F5" s="89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283"/>
      <c r="I8" s="283"/>
      <c r="J8" s="284"/>
      <c r="K8" s="9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6" t="s">
        <v>190</v>
      </c>
      <c r="B12" s="30" t="s">
        <v>39</v>
      </c>
      <c r="C12" s="31">
        <v>237.42</v>
      </c>
      <c r="D12" s="32">
        <f t="shared" ref="D12:D28" si="0">IF(B12="S",IF(ISBLANK(E12),ROUND(C12*0.2/1.2,2),E12),"")</f>
        <v>39.57</v>
      </c>
      <c r="E12" s="31"/>
      <c r="F12" s="81">
        <f t="shared" ref="F12:F29" si="1">C12-D12</f>
        <v>197.85</v>
      </c>
      <c r="G12" s="54">
        <v>516</v>
      </c>
      <c r="H12" s="54">
        <v>4001</v>
      </c>
      <c r="I12" s="91"/>
      <c r="J12" s="37" t="s">
        <v>84</v>
      </c>
      <c r="K12" s="37" t="s">
        <v>122</v>
      </c>
      <c r="L12" s="45" t="s">
        <v>191</v>
      </c>
      <c r="M12" s="45" t="s">
        <v>192</v>
      </c>
      <c r="N12" s="45" t="s">
        <v>193</v>
      </c>
      <c r="O12" s="5" t="s">
        <v>194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6" t="s">
        <v>195</v>
      </c>
      <c r="B13" s="30" t="s">
        <v>39</v>
      </c>
      <c r="C13" s="31">
        <v>23</v>
      </c>
      <c r="D13" s="32">
        <f t="shared" si="0"/>
        <v>3.83</v>
      </c>
      <c r="E13" s="31"/>
      <c r="F13" s="81">
        <f t="shared" si="1"/>
        <v>19.170000000000002</v>
      </c>
      <c r="G13" s="54">
        <v>516</v>
      </c>
      <c r="H13" s="54">
        <v>4001</v>
      </c>
      <c r="I13" s="91"/>
      <c r="J13" s="37" t="s">
        <v>39</v>
      </c>
      <c r="K13" s="37" t="s">
        <v>122</v>
      </c>
      <c r="L13" s="45" t="s">
        <v>196</v>
      </c>
      <c r="M13" s="45" t="s">
        <v>197</v>
      </c>
      <c r="N13" s="45" t="s">
        <v>198</v>
      </c>
      <c r="O13" s="104"/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20.100000000000001" customHeight="1" x14ac:dyDescent="0.25">
      <c r="A14" s="56" t="s">
        <v>195</v>
      </c>
      <c r="B14" s="30" t="s">
        <v>39</v>
      </c>
      <c r="C14" s="31">
        <v>61.85</v>
      </c>
      <c r="D14" s="196">
        <v>10.31</v>
      </c>
      <c r="E14" s="31"/>
      <c r="F14" s="81">
        <f t="shared" si="1"/>
        <v>51.54</v>
      </c>
      <c r="G14" s="54">
        <v>516</v>
      </c>
      <c r="H14" s="54">
        <v>4001</v>
      </c>
      <c r="I14" s="91"/>
      <c r="J14" s="37" t="s">
        <v>39</v>
      </c>
      <c r="K14" s="37" t="s">
        <v>122</v>
      </c>
      <c r="L14" s="45" t="s">
        <v>199</v>
      </c>
      <c r="M14" s="45" t="s">
        <v>197</v>
      </c>
      <c r="N14" s="45" t="s">
        <v>198</v>
      </c>
      <c r="O14" s="104"/>
    </row>
    <row r="15" spans="1:26" ht="20.100000000000001" customHeight="1" x14ac:dyDescent="0.25">
      <c r="A15" s="56" t="s">
        <v>200</v>
      </c>
      <c r="B15" s="30" t="s">
        <v>84</v>
      </c>
      <c r="C15" s="31">
        <v>18.45</v>
      </c>
      <c r="D15" s="32">
        <f t="shared" si="0"/>
        <v>3.08</v>
      </c>
      <c r="E15" s="31"/>
      <c r="F15" s="81">
        <f t="shared" si="1"/>
        <v>15.37</v>
      </c>
      <c r="G15" s="54">
        <v>516</v>
      </c>
      <c r="H15" s="54">
        <v>4020</v>
      </c>
      <c r="I15" s="91"/>
      <c r="J15" s="37" t="s">
        <v>84</v>
      </c>
      <c r="K15" s="37" t="s">
        <v>122</v>
      </c>
      <c r="L15" s="45" t="s">
        <v>201</v>
      </c>
      <c r="M15" s="45" t="s">
        <v>112</v>
      </c>
      <c r="N15" s="45" t="s">
        <v>202</v>
      </c>
      <c r="O15" s="104"/>
    </row>
    <row r="16" spans="1:26" ht="15.75" x14ac:dyDescent="0.25">
      <c r="A16" s="56"/>
      <c r="B16" s="30"/>
      <c r="C16" s="31"/>
      <c r="D16" s="32"/>
      <c r="E16" s="31"/>
      <c r="F16" s="81"/>
      <c r="G16" s="54"/>
      <c r="H16" s="54"/>
      <c r="I16" s="91"/>
      <c r="J16" s="37" t="s">
        <v>84</v>
      </c>
      <c r="K16" s="37"/>
      <c r="L16" s="45"/>
      <c r="M16" s="45"/>
      <c r="N16" s="45"/>
    </row>
    <row r="17" spans="1:19" ht="15.75" x14ac:dyDescent="0.25">
      <c r="A17" s="56"/>
      <c r="B17" s="30"/>
      <c r="C17" s="31"/>
      <c r="D17" s="32"/>
      <c r="E17" s="31"/>
      <c r="F17" s="81"/>
      <c r="G17" s="54"/>
      <c r="H17" s="54"/>
      <c r="I17" s="91"/>
      <c r="J17" s="37" t="s">
        <v>84</v>
      </c>
      <c r="K17" s="37"/>
      <c r="L17" s="45"/>
      <c r="M17" s="45"/>
      <c r="N17" s="45"/>
    </row>
    <row r="18" spans="1:19" ht="15.75" x14ac:dyDescent="0.25">
      <c r="A18" s="56"/>
      <c r="B18" s="30"/>
      <c r="C18" s="31"/>
      <c r="D18" s="32"/>
      <c r="E18" s="31"/>
      <c r="F18" s="81"/>
      <c r="G18" s="54"/>
      <c r="H18" s="54"/>
      <c r="I18" s="91"/>
      <c r="J18" s="37" t="s">
        <v>39</v>
      </c>
      <c r="K18" s="37"/>
      <c r="L18" s="45"/>
      <c r="M18" s="45"/>
      <c r="N18" s="45"/>
    </row>
    <row r="19" spans="1:19" ht="15.75" x14ac:dyDescent="0.25">
      <c r="A19" s="56"/>
      <c r="B19" s="30"/>
      <c r="C19" s="31"/>
      <c r="D19" s="32"/>
      <c r="E19" s="31"/>
      <c r="F19" s="81"/>
      <c r="G19" s="54"/>
      <c r="H19" s="54"/>
      <c r="I19" s="91"/>
      <c r="J19" s="37" t="s">
        <v>39</v>
      </c>
      <c r="K19" s="37"/>
      <c r="L19" s="45"/>
      <c r="M19" s="45"/>
      <c r="N19" s="45"/>
    </row>
    <row r="20" spans="1:19" ht="15.75" x14ac:dyDescent="0.25">
      <c r="A20" s="56"/>
      <c r="B20" s="74"/>
      <c r="C20" s="31"/>
      <c r="D20" s="32"/>
      <c r="E20" s="31"/>
      <c r="F20" s="81"/>
      <c r="G20" s="54"/>
      <c r="H20" s="54"/>
      <c r="I20" s="91"/>
      <c r="J20" s="37" t="s">
        <v>39</v>
      </c>
      <c r="K20" s="37"/>
      <c r="L20" s="45"/>
      <c r="M20" s="45"/>
      <c r="N20" s="45"/>
    </row>
    <row r="21" spans="1:19" ht="15.75" x14ac:dyDescent="0.25">
      <c r="A21" s="56"/>
      <c r="B21" s="74"/>
      <c r="C21" s="31"/>
      <c r="D21" s="32"/>
      <c r="E21" s="31"/>
      <c r="F21" s="81"/>
      <c r="G21" s="54"/>
      <c r="H21" s="54"/>
      <c r="I21" s="91"/>
      <c r="J21" s="37" t="s">
        <v>39</v>
      </c>
      <c r="K21" s="37"/>
      <c r="L21" s="45"/>
      <c r="M21" s="45"/>
      <c r="N21" s="45"/>
    </row>
    <row r="22" spans="1:19" ht="15.75" x14ac:dyDescent="0.25">
      <c r="A22" s="56"/>
      <c r="B22" s="30"/>
      <c r="C22" s="31"/>
      <c r="D22" s="32"/>
      <c r="E22" s="31"/>
      <c r="F22" s="81"/>
      <c r="G22" s="54"/>
      <c r="H22" s="54"/>
      <c r="I22" s="91"/>
      <c r="J22" s="37" t="s">
        <v>39</v>
      </c>
      <c r="K22" s="37"/>
      <c r="L22" s="45"/>
      <c r="M22" s="45"/>
      <c r="N22" s="45"/>
    </row>
    <row r="23" spans="1:19" ht="15.75" x14ac:dyDescent="0.25">
      <c r="A23" s="56"/>
      <c r="B23" s="74"/>
      <c r="C23" s="31"/>
      <c r="D23" s="32"/>
      <c r="E23" s="31"/>
      <c r="F23" s="81"/>
      <c r="G23" s="54"/>
      <c r="H23" s="54"/>
      <c r="I23" s="91"/>
      <c r="J23" s="37" t="s">
        <v>39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6"/>
      <c r="B24" s="74"/>
      <c r="C24" s="31"/>
      <c r="D24" s="32"/>
      <c r="E24" s="31"/>
      <c r="F24" s="81"/>
      <c r="G24" s="54"/>
      <c r="H24" s="54"/>
      <c r="I24" s="91"/>
      <c r="J24" s="37" t="s">
        <v>84</v>
      </c>
      <c r="K24" s="37"/>
      <c r="L24" s="45"/>
      <c r="M24" s="45"/>
      <c r="N24" s="45"/>
    </row>
    <row r="25" spans="1:19" ht="15.75" x14ac:dyDescent="0.25">
      <c r="A25" s="56"/>
      <c r="B25" s="74"/>
      <c r="C25" s="31"/>
      <c r="D25" s="32"/>
      <c r="E25" s="31"/>
      <c r="F25" s="81"/>
      <c r="G25" s="54"/>
      <c r="H25" s="54"/>
      <c r="I25" s="91"/>
      <c r="J25" s="37" t="s">
        <v>84</v>
      </c>
      <c r="K25" s="37"/>
      <c r="L25" s="45"/>
      <c r="M25" s="45"/>
      <c r="N25" s="45"/>
    </row>
    <row r="26" spans="1:19" ht="15.75" x14ac:dyDescent="0.25">
      <c r="A26" s="56"/>
      <c r="B26" s="30"/>
      <c r="C26" s="31"/>
      <c r="D26" s="32" t="str">
        <f t="shared" si="0"/>
        <v/>
      </c>
      <c r="E26" s="31"/>
      <c r="F26" s="81"/>
      <c r="G26" s="54"/>
      <c r="H26" s="54"/>
      <c r="I26" s="91"/>
      <c r="J26" s="37" t="s">
        <v>84</v>
      </c>
      <c r="K26" s="37"/>
      <c r="L26" s="45"/>
      <c r="M26" s="45"/>
      <c r="N26" s="45"/>
    </row>
    <row r="27" spans="1:19" ht="15.75" x14ac:dyDescent="0.25">
      <c r="A27" s="56"/>
      <c r="B27" s="30"/>
      <c r="C27" s="31"/>
      <c r="D27" s="32" t="str">
        <f t="shared" si="0"/>
        <v/>
      </c>
      <c r="E27" s="31"/>
      <c r="F27" s="81"/>
      <c r="G27" s="54"/>
      <c r="H27" s="54"/>
      <c r="I27" s="91"/>
      <c r="J27" s="37" t="s">
        <v>84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81"/>
      <c r="G28" s="54" t="s">
        <v>109</v>
      </c>
      <c r="H28" s="54" t="s">
        <v>109</v>
      </c>
      <c r="I28" s="54" t="s">
        <v>109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288" t="s">
        <v>34</v>
      </c>
      <c r="B29" s="289"/>
      <c r="C29" s="39">
        <f>SUM(C12:C28)</f>
        <v>340.71999999999997</v>
      </c>
      <c r="D29" s="39">
        <f>SUM(D12:D28)</f>
        <v>56.79</v>
      </c>
      <c r="E29" s="39"/>
      <c r="F29" s="100">
        <f t="shared" si="1"/>
        <v>283.92999999999995</v>
      </c>
      <c r="G29" s="55"/>
      <c r="H29" s="55"/>
      <c r="I29" s="55"/>
      <c r="J29" s="40"/>
      <c r="K29" s="40"/>
      <c r="L29" s="46"/>
      <c r="M29" s="52"/>
      <c r="N29" s="47"/>
    </row>
    <row r="31" spans="1:19" x14ac:dyDescent="0.2">
      <c r="B31" s="282" t="s">
        <v>35</v>
      </c>
      <c r="C31" s="284"/>
    </row>
    <row r="32" spans="1:19" x14ac:dyDescent="0.2">
      <c r="B32" s="41" t="s">
        <v>36</v>
      </c>
      <c r="C32" s="42" t="s">
        <v>37</v>
      </c>
    </row>
    <row r="33" spans="2:11" x14ac:dyDescent="0.2">
      <c r="B33" s="41" t="s">
        <v>31</v>
      </c>
      <c r="C33" s="42" t="s">
        <v>38</v>
      </c>
      <c r="I33" s="101"/>
      <c r="K33" s="87"/>
    </row>
    <row r="34" spans="2:11" x14ac:dyDescent="0.2">
      <c r="B34" s="41" t="s">
        <v>39</v>
      </c>
      <c r="C34" s="42" t="s">
        <v>40</v>
      </c>
      <c r="I34" s="101"/>
      <c r="K34" s="87"/>
    </row>
    <row r="35" spans="2:11" x14ac:dyDescent="0.2">
      <c r="B35" s="43" t="s">
        <v>33</v>
      </c>
      <c r="C35" s="98" t="s">
        <v>41</v>
      </c>
      <c r="I35" s="101"/>
      <c r="K35" s="87"/>
    </row>
    <row r="36" spans="2:11" x14ac:dyDescent="0.2">
      <c r="I36" s="101"/>
      <c r="K36" s="87"/>
    </row>
  </sheetData>
  <mergeCells count="6">
    <mergeCell ref="A29:B29"/>
    <mergeCell ref="B31:C31"/>
    <mergeCell ref="B1:E1"/>
    <mergeCell ref="B3:E3"/>
    <mergeCell ref="G8:J8"/>
    <mergeCell ref="G9:J9"/>
  </mergeCells>
  <conditionalFormatting sqref="J12 J28:K28 K27">
    <cfRule type="expression" priority="101" stopIfTrue="1">
      <formula>AND(SUM($P12:$T12)&gt;0,NOT(ISBLANK(J12)))</formula>
    </cfRule>
    <cfRule type="expression" dxfId="501" priority="102" stopIfTrue="1">
      <formula>SUM($P12:$T12)&gt;0</formula>
    </cfRule>
  </conditionalFormatting>
  <conditionalFormatting sqref="C5 B1:E1 B3:E3 C12 C14 C28 C17 C20 C22:C25">
    <cfRule type="expression" dxfId="500" priority="103" stopIfTrue="1">
      <formula>ISBLANK(B1)</formula>
    </cfRule>
  </conditionalFormatting>
  <conditionalFormatting sqref="L28:N28 N27">
    <cfRule type="expression" dxfId="499" priority="104" stopIfTrue="1">
      <formula>AND(NOT(ISBLANK($C27)),ISBLANK(L27))</formula>
    </cfRule>
  </conditionalFormatting>
  <conditionalFormatting sqref="B12 B28 B17 B21:B25">
    <cfRule type="expression" dxfId="498" priority="105" stopIfTrue="1">
      <formula>AND(NOT(ISBLANK(C12)),ISBLANK(B12))</formula>
    </cfRule>
  </conditionalFormatting>
  <conditionalFormatting sqref="A12 A14 A28 A17 A23">
    <cfRule type="expression" dxfId="497" priority="106" stopIfTrue="1">
      <formula>AND(NOT(ISBLANK(C12)),ISBLANK(A12))</formula>
    </cfRule>
  </conditionalFormatting>
  <conditionalFormatting sqref="E14:E25 E28">
    <cfRule type="expression" dxfId="496" priority="107" stopIfTrue="1">
      <formula>AND(NOT(ISBLANK(C14)),ISBLANK(E14),B14="S")</formula>
    </cfRule>
  </conditionalFormatting>
  <conditionalFormatting sqref="C13">
    <cfRule type="expression" dxfId="495" priority="97" stopIfTrue="1">
      <formula>ISBLANK(C13)</formula>
    </cfRule>
  </conditionalFormatting>
  <conditionalFormatting sqref="M20">
    <cfRule type="expression" dxfId="494" priority="44" stopIfTrue="1">
      <formula>AND(NOT(ISBLANK($C20)),ISBLANK(M20))</formula>
    </cfRule>
  </conditionalFormatting>
  <conditionalFormatting sqref="B13">
    <cfRule type="expression" dxfId="493" priority="98" stopIfTrue="1">
      <formula>AND(NOT(ISBLANK(C13)),ISBLANK(B13))</formula>
    </cfRule>
  </conditionalFormatting>
  <conditionalFormatting sqref="A13">
    <cfRule type="expression" dxfId="492" priority="99" stopIfTrue="1">
      <formula>AND(NOT(ISBLANK(C13)),ISBLANK(A13))</formula>
    </cfRule>
  </conditionalFormatting>
  <conditionalFormatting sqref="E12:E13">
    <cfRule type="expression" dxfId="491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490" priority="96" stopIfTrue="1">
      <formula>SUM($P13:$T13)&gt;0</formula>
    </cfRule>
  </conditionalFormatting>
  <conditionalFormatting sqref="C26">
    <cfRule type="expression" dxfId="489" priority="91" stopIfTrue="1">
      <formula>ISBLANK(C26)</formula>
    </cfRule>
  </conditionalFormatting>
  <conditionalFormatting sqref="B26">
    <cfRule type="expression" dxfId="488" priority="92" stopIfTrue="1">
      <formula>AND(NOT(ISBLANK(C26)),ISBLANK(B26))</formula>
    </cfRule>
  </conditionalFormatting>
  <conditionalFormatting sqref="A27">
    <cfRule type="expression" dxfId="487" priority="93" stopIfTrue="1">
      <formula>AND(NOT(ISBLANK(C27)),ISBLANK(A27))</formula>
    </cfRule>
  </conditionalFormatting>
  <conditionalFormatting sqref="E26">
    <cfRule type="expression" dxfId="486" priority="94" stopIfTrue="1">
      <formula>AND(NOT(ISBLANK(C26)),ISBLANK(E26),B26="S")</formula>
    </cfRule>
  </conditionalFormatting>
  <conditionalFormatting sqref="C27">
    <cfRule type="expression" dxfId="485" priority="88" stopIfTrue="1">
      <formula>ISBLANK(C27)</formula>
    </cfRule>
  </conditionalFormatting>
  <conditionalFormatting sqref="B27">
    <cfRule type="expression" dxfId="484" priority="89" stopIfTrue="1">
      <formula>AND(NOT(ISBLANK(C27)),ISBLANK(B27))</formula>
    </cfRule>
  </conditionalFormatting>
  <conditionalFormatting sqref="E27">
    <cfRule type="expression" dxfId="483" priority="90" stopIfTrue="1">
      <formula>AND(NOT(ISBLANK(C27)),ISBLANK(E27),B27="S")</formula>
    </cfRule>
  </conditionalFormatting>
  <conditionalFormatting sqref="M27">
    <cfRule type="expression" dxfId="482" priority="87" stopIfTrue="1">
      <formula>AND(NOT(ISBLANK($C27)),ISBLANK(M27))</formula>
    </cfRule>
  </conditionalFormatting>
  <conditionalFormatting sqref="L27">
    <cfRule type="expression" dxfId="481" priority="86" stopIfTrue="1">
      <formula>AND(NOT(ISBLANK($C27)),ISBLANK(L27))</formula>
    </cfRule>
  </conditionalFormatting>
  <conditionalFormatting sqref="N24">
    <cfRule type="expression" dxfId="480" priority="17" stopIfTrue="1">
      <formula>AND(NOT(ISBLANK($C24)),ISBLANK(N24))</formula>
    </cfRule>
  </conditionalFormatting>
  <conditionalFormatting sqref="N18">
    <cfRule type="expression" dxfId="479" priority="56" stopIfTrue="1">
      <formula>AND(NOT(ISBLANK($C18)),ISBLANK(N18))</formula>
    </cfRule>
  </conditionalFormatting>
  <conditionalFormatting sqref="M17">
    <cfRule type="expression" dxfId="478" priority="62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477" priority="84" stopIfTrue="1">
      <formula>SUM($P12:$T12)&gt;0</formula>
    </cfRule>
  </conditionalFormatting>
  <conditionalFormatting sqref="N12">
    <cfRule type="expression" dxfId="476" priority="85" stopIfTrue="1">
      <formula>AND(NOT(ISBLANK($C12)),ISBLANK(N12))</formula>
    </cfRule>
  </conditionalFormatting>
  <conditionalFormatting sqref="M12">
    <cfRule type="expression" dxfId="475" priority="82" stopIfTrue="1">
      <formula>AND(NOT(ISBLANK($C12)),ISBLANK(M12))</formula>
    </cfRule>
  </conditionalFormatting>
  <conditionalFormatting sqref="K13">
    <cfRule type="expression" priority="79" stopIfTrue="1">
      <formula>AND(SUM($P13:$T13)&gt;0,NOT(ISBLANK(K13)))</formula>
    </cfRule>
    <cfRule type="expression" dxfId="474" priority="80" stopIfTrue="1">
      <formula>SUM($P13:$T13)&gt;0</formula>
    </cfRule>
  </conditionalFormatting>
  <conditionalFormatting sqref="N13">
    <cfRule type="expression" dxfId="473" priority="81" stopIfTrue="1">
      <formula>AND(NOT(ISBLANK($C13)),ISBLANK(N13))</formula>
    </cfRule>
  </conditionalFormatting>
  <conditionalFormatting sqref="M13">
    <cfRule type="expression" dxfId="472" priority="78" stopIfTrue="1">
      <formula>AND(NOT(ISBLANK($C13)),ISBLANK(M13))</formula>
    </cfRule>
  </conditionalFormatting>
  <conditionalFormatting sqref="K14">
    <cfRule type="expression" priority="75" stopIfTrue="1">
      <formula>AND(SUM($P14:$T14)&gt;0,NOT(ISBLANK(K14)))</formula>
    </cfRule>
    <cfRule type="expression" dxfId="471" priority="76" stopIfTrue="1">
      <formula>SUM($P14:$T14)&gt;0</formula>
    </cfRule>
  </conditionalFormatting>
  <conditionalFormatting sqref="N14">
    <cfRule type="expression" dxfId="470" priority="77" stopIfTrue="1">
      <formula>AND(NOT(ISBLANK($C14)),ISBLANK(N14))</formula>
    </cfRule>
  </conditionalFormatting>
  <conditionalFormatting sqref="M14">
    <cfRule type="expression" dxfId="469" priority="74" stopIfTrue="1">
      <formula>AND(NOT(ISBLANK($C14)),ISBLANK(M14))</formula>
    </cfRule>
  </conditionalFormatting>
  <conditionalFormatting sqref="L14">
    <cfRule type="expression" dxfId="468" priority="73" stopIfTrue="1">
      <formula>AND(NOT(ISBLANK($C14)),ISBLANK(L14))</formula>
    </cfRule>
  </conditionalFormatting>
  <conditionalFormatting sqref="A15:A16">
    <cfRule type="expression" dxfId="467" priority="72" stopIfTrue="1">
      <formula>AND(NOT(ISBLANK(C15)),ISBLANK(A15))</formula>
    </cfRule>
  </conditionalFormatting>
  <conditionalFormatting sqref="C15:C16">
    <cfRule type="expression" dxfId="466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465" priority="70" stopIfTrue="1">
      <formula>SUM($P15:$T15)&gt;0</formula>
    </cfRule>
  </conditionalFormatting>
  <conditionalFormatting sqref="M15:M16">
    <cfRule type="expression" dxfId="464" priority="68" stopIfTrue="1">
      <formula>AND(NOT(ISBLANK($C15)),ISBLANK(M15))</formula>
    </cfRule>
  </conditionalFormatting>
  <conditionalFormatting sqref="L15:L16">
    <cfRule type="expression" dxfId="463" priority="67" stopIfTrue="1">
      <formula>AND(NOT(ISBLANK($C15)),ISBLANK(L15))</formula>
    </cfRule>
  </conditionalFormatting>
  <conditionalFormatting sqref="N15">
    <cfRule type="expression" dxfId="462" priority="66" stopIfTrue="1">
      <formula>AND(NOT(ISBLANK($C15)),ISBLANK(N15))</formula>
    </cfRule>
  </conditionalFormatting>
  <conditionalFormatting sqref="N16">
    <cfRule type="expression" dxfId="461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460" priority="64" stopIfTrue="1">
      <formula>SUM($P17:$T17)&gt;0</formula>
    </cfRule>
  </conditionalFormatting>
  <conditionalFormatting sqref="L17">
    <cfRule type="expression" dxfId="459" priority="61" stopIfTrue="1">
      <formula>AND(NOT(ISBLANK($C17)),ISBLANK(L17))</formula>
    </cfRule>
  </conditionalFormatting>
  <conditionalFormatting sqref="N17">
    <cfRule type="expression" dxfId="458" priority="60" stopIfTrue="1">
      <formula>AND(NOT(ISBLANK($C17)),ISBLANK(N17))</formula>
    </cfRule>
  </conditionalFormatting>
  <conditionalFormatting sqref="C18:C19">
    <cfRule type="expression" dxfId="457" priority="57" stopIfTrue="1">
      <formula>ISBLANK(C18)</formula>
    </cfRule>
  </conditionalFormatting>
  <conditionalFormatting sqref="B19">
    <cfRule type="expression" dxfId="456" priority="58" stopIfTrue="1">
      <formula>AND(NOT(ISBLANK(C19)),ISBLANK(B19))</formula>
    </cfRule>
  </conditionalFormatting>
  <conditionalFormatting sqref="A18:A19">
    <cfRule type="expression" dxfId="455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454" priority="55" stopIfTrue="1">
      <formula>SUM($P18:$T18)&gt;0</formula>
    </cfRule>
  </conditionalFormatting>
  <conditionalFormatting sqref="M18">
    <cfRule type="expression" dxfId="453" priority="53" stopIfTrue="1">
      <formula>AND(NOT(ISBLANK($C18)),ISBLANK(M18))</formula>
    </cfRule>
  </conditionalFormatting>
  <conditionalFormatting sqref="L18:L19">
    <cfRule type="expression" dxfId="452" priority="52" stopIfTrue="1">
      <formula>AND(NOT(ISBLANK($C18)),ISBLANK(L18))</formula>
    </cfRule>
  </conditionalFormatting>
  <conditionalFormatting sqref="N19">
    <cfRule type="expression" dxfId="451" priority="51" stopIfTrue="1">
      <formula>AND(NOT(ISBLANK($C19)),ISBLANK(N19))</formula>
    </cfRule>
  </conditionalFormatting>
  <conditionalFormatting sqref="M19">
    <cfRule type="expression" dxfId="450" priority="50" stopIfTrue="1">
      <formula>AND(NOT(ISBLANK($C19)),ISBLANK(M19))</formula>
    </cfRule>
  </conditionalFormatting>
  <conditionalFormatting sqref="A20">
    <cfRule type="expression" dxfId="449" priority="49" stopIfTrue="1">
      <formula>AND(NOT(ISBLANK(C20)),ISBLANK(A20))</formula>
    </cfRule>
  </conditionalFormatting>
  <conditionalFormatting sqref="B20">
    <cfRule type="expression" dxfId="448" priority="48" stopIfTrue="1">
      <formula>AND(NOT(ISBLANK(C20)),ISBLANK(B20))</formula>
    </cfRule>
  </conditionalFormatting>
  <conditionalFormatting sqref="K20">
    <cfRule type="expression" priority="45" stopIfTrue="1">
      <formula>AND(SUM($P20:$T20)&gt;0,NOT(ISBLANK(K20)))</formula>
    </cfRule>
    <cfRule type="expression" dxfId="447" priority="46" stopIfTrue="1">
      <formula>SUM($P20:$T20)&gt;0</formula>
    </cfRule>
  </conditionalFormatting>
  <conditionalFormatting sqref="N20">
    <cfRule type="expression" dxfId="446" priority="47" stopIfTrue="1">
      <formula>AND(NOT(ISBLANK($C20)),ISBLANK(N20))</formula>
    </cfRule>
  </conditionalFormatting>
  <conditionalFormatting sqref="L20">
    <cfRule type="expression" dxfId="445" priority="43" stopIfTrue="1">
      <formula>AND(NOT(ISBLANK($C20)),ISBLANK(L20))</formula>
    </cfRule>
  </conditionalFormatting>
  <conditionalFormatting sqref="A21">
    <cfRule type="expression" dxfId="444" priority="42" stopIfTrue="1">
      <formula>AND(NOT(ISBLANK(C21)),ISBLANK(A21))</formula>
    </cfRule>
  </conditionalFormatting>
  <conditionalFormatting sqref="C21">
    <cfRule type="expression" dxfId="443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442" priority="40" stopIfTrue="1">
      <formula>SUM($P21:$T21)&gt;0</formula>
    </cfRule>
  </conditionalFormatting>
  <conditionalFormatting sqref="N21">
    <cfRule type="expression" dxfId="441" priority="38" stopIfTrue="1">
      <formula>AND(NOT(ISBLANK($C21)),ISBLANK(N21))</formula>
    </cfRule>
  </conditionalFormatting>
  <conditionalFormatting sqref="L21">
    <cfRule type="expression" dxfId="440" priority="37" stopIfTrue="1">
      <formula>AND(NOT(ISBLANK($C21)),ISBLANK(L21))</formula>
    </cfRule>
  </conditionalFormatting>
  <conditionalFormatting sqref="M21">
    <cfRule type="expression" dxfId="439" priority="36" stopIfTrue="1">
      <formula>AND(NOT(ISBLANK($C21)),ISBLANK(M21))</formula>
    </cfRule>
  </conditionalFormatting>
  <conditionalFormatting sqref="A22">
    <cfRule type="expression" dxfId="438" priority="35" stopIfTrue="1">
      <formula>AND(NOT(ISBLANK(C22)),ISBLANK(A22))</formula>
    </cfRule>
  </conditionalFormatting>
  <conditionalFormatting sqref="K22">
    <cfRule type="expression" priority="32" stopIfTrue="1">
      <formula>AND(SUM($P22:$T22)&gt;0,NOT(ISBLANK(K22)))</formula>
    </cfRule>
    <cfRule type="expression" dxfId="437" priority="33" stopIfTrue="1">
      <formula>SUM($P22:$T22)&gt;0</formula>
    </cfRule>
  </conditionalFormatting>
  <conditionalFormatting sqref="N22">
    <cfRule type="expression" dxfId="436" priority="34" stopIfTrue="1">
      <formula>AND(NOT(ISBLANK($C22)),ISBLANK(N22))</formula>
    </cfRule>
  </conditionalFormatting>
  <conditionalFormatting sqref="L22">
    <cfRule type="expression" dxfId="435" priority="31" stopIfTrue="1">
      <formula>AND(NOT(ISBLANK($C22)),ISBLANK(L22))</formula>
    </cfRule>
  </conditionalFormatting>
  <conditionalFormatting sqref="M22">
    <cfRule type="expression" dxfId="434" priority="30" stopIfTrue="1">
      <formula>AND(NOT(ISBLANK($C22)),ISBLANK(M22))</formula>
    </cfRule>
  </conditionalFormatting>
  <conditionalFormatting sqref="K23">
    <cfRule type="expression" priority="27" stopIfTrue="1">
      <formula>AND(SUM($P23:$T23)&gt;0,NOT(ISBLANK(K23)))</formula>
    </cfRule>
    <cfRule type="expression" dxfId="433" priority="28" stopIfTrue="1">
      <formula>SUM($P23:$T23)&gt;0</formula>
    </cfRule>
  </conditionalFormatting>
  <conditionalFormatting sqref="N23">
    <cfRule type="expression" dxfId="432" priority="29" stopIfTrue="1">
      <formula>AND(NOT(ISBLANK($C23)),ISBLANK(N23))</formula>
    </cfRule>
  </conditionalFormatting>
  <conditionalFormatting sqref="M23">
    <cfRule type="expression" dxfId="431" priority="26" stopIfTrue="1">
      <formula>AND(NOT(ISBLANK($C23)),ISBLANK(M23))</formula>
    </cfRule>
  </conditionalFormatting>
  <conditionalFormatting sqref="L23">
    <cfRule type="expression" dxfId="430" priority="25" stopIfTrue="1">
      <formula>AND(NOT(ISBLANK($C23)),ISBLANK(L23))</formula>
    </cfRule>
  </conditionalFormatting>
  <conditionalFormatting sqref="A24">
    <cfRule type="expression" dxfId="429" priority="24" stopIfTrue="1">
      <formula>AND(NOT(ISBLANK(C24)),ISBLANK(A24))</formula>
    </cfRule>
  </conditionalFormatting>
  <conditionalFormatting sqref="L26">
    <cfRule type="expression" dxfId="428" priority="7" stopIfTrue="1">
      <formula>AND(NOT(ISBLANK($C26)),ISBLANK(L26))</formula>
    </cfRule>
  </conditionalFormatting>
  <conditionalFormatting sqref="A25">
    <cfRule type="expression" dxfId="427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426" priority="21" stopIfTrue="1">
      <formula>SUM($P25:$T25)&gt;0</formula>
    </cfRule>
  </conditionalFormatting>
  <conditionalFormatting sqref="N25">
    <cfRule type="expression" dxfId="425" priority="22" stopIfTrue="1">
      <formula>AND(NOT(ISBLANK($C25)),ISBLANK(N25))</formula>
    </cfRule>
  </conditionalFormatting>
  <conditionalFormatting sqref="L25">
    <cfRule type="expression" dxfId="424" priority="19" stopIfTrue="1">
      <formula>AND(NOT(ISBLANK($C25)),ISBLANK(L25))</formula>
    </cfRule>
  </conditionalFormatting>
  <conditionalFormatting sqref="M25">
    <cfRule type="expression" dxfId="423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422" priority="16" stopIfTrue="1">
      <formula>SUM($P24:$T24)&gt;0</formula>
    </cfRule>
  </conditionalFormatting>
  <conditionalFormatting sqref="M24">
    <cfRule type="expression" dxfId="421" priority="14" stopIfTrue="1">
      <formula>AND(NOT(ISBLANK($C24)),ISBLANK(M24))</formula>
    </cfRule>
  </conditionalFormatting>
  <conditionalFormatting sqref="L24">
    <cfRule type="expression" dxfId="420" priority="13" stopIfTrue="1">
      <formula>AND(NOT(ISBLANK($C24)),ISBLANK(L24))</formula>
    </cfRule>
  </conditionalFormatting>
  <conditionalFormatting sqref="A26">
    <cfRule type="expression" dxfId="419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418" priority="10" stopIfTrue="1">
      <formula>SUM($P26:$T26)&gt;0</formula>
    </cfRule>
  </conditionalFormatting>
  <conditionalFormatting sqref="N26">
    <cfRule type="expression" dxfId="417" priority="11" stopIfTrue="1">
      <formula>AND(NOT(ISBLANK($C26)),ISBLANK(N26))</formula>
    </cfRule>
  </conditionalFormatting>
  <conditionalFormatting sqref="M26">
    <cfRule type="expression" dxfId="416" priority="8" stopIfTrue="1">
      <formula>AND(NOT(ISBLANK($C26)),ISBLANK(M26))</formula>
    </cfRule>
  </conditionalFormatting>
  <conditionalFormatting sqref="B15">
    <cfRule type="expression" dxfId="415" priority="6" stopIfTrue="1">
      <formula>AND(NOT(ISBLANK(C15)),ISBLANK(B15))</formula>
    </cfRule>
  </conditionalFormatting>
  <conditionalFormatting sqref="B14">
    <cfRule type="expression" dxfId="414" priority="5" stopIfTrue="1">
      <formula>AND(NOT(ISBLANK(C14)),ISBLANK(B14))</formula>
    </cfRule>
  </conditionalFormatting>
  <conditionalFormatting sqref="B16">
    <cfRule type="expression" dxfId="413" priority="4" stopIfTrue="1">
      <formula>AND(NOT(ISBLANK(C16)),ISBLANK(B16))</formula>
    </cfRule>
  </conditionalFormatting>
  <conditionalFormatting sqref="B18">
    <cfRule type="expression" dxfId="412" priority="3" stopIfTrue="1">
      <formula>AND(NOT(ISBLANK(C18)),ISBLANK(B18))</formula>
    </cfRule>
  </conditionalFormatting>
  <conditionalFormatting sqref="L13">
    <cfRule type="expression" dxfId="411" priority="2" stopIfTrue="1">
      <formula>AND(NOT(ISBLANK($C13)),ISBLANK(L13))</formula>
    </cfRule>
  </conditionalFormatting>
  <conditionalFormatting sqref="L12">
    <cfRule type="expression" dxfId="410" priority="1" stopIfTrue="1">
      <formula>AND(NOT(ISBLANK($C12)),ISBLANK(L12))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20:B28 B12:B18">
      <formula1>$B$32:$B$35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13" t="s">
        <v>1</v>
      </c>
      <c r="C1" s="314"/>
      <c r="D1" s="314"/>
      <c r="E1" s="31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13" t="s">
        <v>122</v>
      </c>
      <c r="C3" s="314"/>
      <c r="D3" s="314"/>
      <c r="E3" s="31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319" t="s">
        <v>4</v>
      </c>
      <c r="C5" s="48">
        <v>44450</v>
      </c>
      <c r="D5" s="319" t="s">
        <v>5</v>
      </c>
      <c r="E5" s="99">
        <v>44479</v>
      </c>
      <c r="F5" s="89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21" t="s">
        <v>13</v>
      </c>
      <c r="M8" s="324" t="s">
        <v>14</v>
      </c>
      <c r="N8" s="324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6">
        <v>44459</v>
      </c>
      <c r="B12" s="30" t="s">
        <v>31</v>
      </c>
      <c r="C12" s="31">
        <v>40</v>
      </c>
      <c r="D12" s="32" t="str">
        <f>IF(B12="S",IF(ISBLANK(E12),ROUND(C12*0.2/1.2,2),E12),"")</f>
        <v/>
      </c>
      <c r="E12" s="31"/>
      <c r="F12" s="81">
        <v>40</v>
      </c>
      <c r="G12" s="54">
        <v>510</v>
      </c>
      <c r="H12" s="54">
        <v>2215</v>
      </c>
      <c r="I12" s="91" t="s">
        <v>268</v>
      </c>
      <c r="J12" s="37" t="s">
        <v>84</v>
      </c>
      <c r="K12" s="37" t="s">
        <v>269</v>
      </c>
      <c r="L12" s="45" t="s">
        <v>270</v>
      </c>
      <c r="M12" s="45" t="s">
        <v>271</v>
      </c>
      <c r="N12" s="67" t="s">
        <v>272</v>
      </c>
      <c r="O12" s="5" t="s">
        <v>273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0</v>
      </c>
      <c r="S12" s="5" t="e">
        <f>OR(#REF!&lt;100000,LEN(#REF!)=5)</f>
        <v>#REF!</v>
      </c>
    </row>
    <row r="13" spans="1:26" ht="15.75" x14ac:dyDescent="0.25">
      <c r="A13" s="56">
        <v>44469</v>
      </c>
      <c r="B13" s="30" t="s">
        <v>39</v>
      </c>
      <c r="C13" s="31">
        <v>212.28</v>
      </c>
      <c r="D13" s="32">
        <v>35.380000000000003</v>
      </c>
      <c r="E13" s="31"/>
      <c r="F13" s="81">
        <v>176.9</v>
      </c>
      <c r="G13" s="54">
        <v>510</v>
      </c>
      <c r="H13" s="54">
        <v>4001</v>
      </c>
      <c r="I13" s="91" t="s">
        <v>274</v>
      </c>
      <c r="J13" s="37"/>
      <c r="K13" s="37" t="s">
        <v>269</v>
      </c>
      <c r="L13" s="45" t="s">
        <v>275</v>
      </c>
      <c r="M13" s="45" t="s">
        <v>276</v>
      </c>
      <c r="N13" s="67" t="s">
        <v>277</v>
      </c>
      <c r="O13" s="104"/>
    </row>
    <row r="14" spans="1:26" ht="15.75" x14ac:dyDescent="0.25">
      <c r="A14" s="56">
        <v>44474</v>
      </c>
      <c r="B14" s="30" t="s">
        <v>84</v>
      </c>
      <c r="C14" s="31">
        <v>124.43</v>
      </c>
      <c r="D14" s="32">
        <f>IF(B14="S",IF(ISBLANK(E14),ROUND(C14*0.2/1.2,2),E14),"")</f>
        <v>20.74</v>
      </c>
      <c r="E14" s="31"/>
      <c r="F14" s="81">
        <f>C14-D14</f>
        <v>103.69000000000001</v>
      </c>
      <c r="G14" s="54">
        <v>510</v>
      </c>
      <c r="H14" s="54">
        <v>4001</v>
      </c>
      <c r="I14" s="91" t="s">
        <v>274</v>
      </c>
      <c r="J14" s="37" t="s">
        <v>39</v>
      </c>
      <c r="K14" s="37" t="s">
        <v>269</v>
      </c>
      <c r="L14" s="45" t="s">
        <v>278</v>
      </c>
      <c r="M14" s="45" t="s">
        <v>279</v>
      </c>
      <c r="N14" s="45" t="s">
        <v>280</v>
      </c>
      <c r="O14" s="104"/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56">
        <v>44475</v>
      </c>
      <c r="B15" s="30" t="s">
        <v>39</v>
      </c>
      <c r="C15" s="31">
        <v>85</v>
      </c>
      <c r="D15" s="32">
        <f t="shared" ref="D15:D22" si="3">IF(B15="S",IF(ISBLANK(E15),ROUND(C15*0.2/1.2,2),E15),"")</f>
        <v>14.17</v>
      </c>
      <c r="E15" s="31"/>
      <c r="F15" s="81">
        <f t="shared" ref="F15:F30" si="4">C15-D15</f>
        <v>70.83</v>
      </c>
      <c r="G15" s="54">
        <v>512</v>
      </c>
      <c r="H15" s="54">
        <v>3001</v>
      </c>
      <c r="I15" s="91" t="s">
        <v>274</v>
      </c>
      <c r="J15" s="37" t="s">
        <v>39</v>
      </c>
      <c r="K15" s="37" t="s">
        <v>269</v>
      </c>
      <c r="L15" s="45" t="s">
        <v>281</v>
      </c>
      <c r="M15" s="45" t="s">
        <v>282</v>
      </c>
      <c r="N15" s="45" t="s">
        <v>283</v>
      </c>
      <c r="O15" s="104"/>
    </row>
    <row r="16" spans="1:26" ht="15.75" x14ac:dyDescent="0.25">
      <c r="A16" s="56"/>
      <c r="B16" s="30" t="s">
        <v>39</v>
      </c>
      <c r="C16" s="31"/>
      <c r="D16" s="32">
        <f t="shared" si="3"/>
        <v>0</v>
      </c>
      <c r="E16" s="31"/>
      <c r="F16" s="81">
        <f t="shared" si="4"/>
        <v>0</v>
      </c>
      <c r="G16" s="54"/>
      <c r="H16" s="54"/>
      <c r="I16" s="91"/>
      <c r="J16" s="37" t="s">
        <v>84</v>
      </c>
      <c r="K16" s="37"/>
      <c r="L16" s="45"/>
      <c r="M16" s="45"/>
      <c r="N16" s="45"/>
    </row>
    <row r="17" spans="1:14" ht="15.75" x14ac:dyDescent="0.25">
      <c r="A17" s="56"/>
      <c r="B17" s="30" t="s">
        <v>39</v>
      </c>
      <c r="C17" s="31"/>
      <c r="D17" s="32">
        <f t="shared" si="3"/>
        <v>0</v>
      </c>
      <c r="E17" s="31"/>
      <c r="F17" s="81">
        <f t="shared" si="4"/>
        <v>0</v>
      </c>
      <c r="G17" s="54"/>
      <c r="H17" s="54"/>
      <c r="I17" s="91"/>
      <c r="J17" s="37" t="s">
        <v>84</v>
      </c>
      <c r="K17" s="37"/>
      <c r="L17" s="45"/>
      <c r="M17" s="45"/>
      <c r="N17" s="45"/>
    </row>
    <row r="18" spans="1:14" ht="15.75" x14ac:dyDescent="0.25">
      <c r="A18" s="56"/>
      <c r="B18" s="30" t="s">
        <v>39</v>
      </c>
      <c r="C18" s="31"/>
      <c r="D18" s="32">
        <f t="shared" si="3"/>
        <v>0</v>
      </c>
      <c r="E18" s="31"/>
      <c r="F18" s="81">
        <f t="shared" si="4"/>
        <v>0</v>
      </c>
      <c r="G18" s="54"/>
      <c r="H18" s="54"/>
      <c r="I18" s="91"/>
      <c r="J18" s="37" t="s">
        <v>84</v>
      </c>
      <c r="K18" s="37"/>
      <c r="L18" s="45"/>
      <c r="M18" s="45"/>
      <c r="N18" s="45"/>
    </row>
    <row r="19" spans="1:14" ht="15.75" x14ac:dyDescent="0.25">
      <c r="A19" s="56"/>
      <c r="B19" s="30" t="s">
        <v>39</v>
      </c>
      <c r="C19" s="31"/>
      <c r="D19" s="32">
        <f t="shared" si="3"/>
        <v>0</v>
      </c>
      <c r="E19" s="31"/>
      <c r="F19" s="81">
        <f t="shared" si="4"/>
        <v>0</v>
      </c>
      <c r="G19" s="54"/>
      <c r="H19" s="54"/>
      <c r="I19" s="91"/>
      <c r="J19" s="37" t="s">
        <v>39</v>
      </c>
      <c r="K19" s="37"/>
      <c r="L19" s="45"/>
      <c r="M19" s="45"/>
      <c r="N19" s="45"/>
    </row>
    <row r="20" spans="1:14" ht="15.75" x14ac:dyDescent="0.25">
      <c r="A20" s="56"/>
      <c r="B20" s="30" t="s">
        <v>39</v>
      </c>
      <c r="C20" s="31"/>
      <c r="D20" s="32">
        <f t="shared" si="3"/>
        <v>0</v>
      </c>
      <c r="E20" s="31"/>
      <c r="F20" s="81">
        <f t="shared" si="4"/>
        <v>0</v>
      </c>
      <c r="G20" s="54"/>
      <c r="H20" s="54"/>
      <c r="I20" s="91"/>
      <c r="J20" s="37" t="s">
        <v>39</v>
      </c>
      <c r="K20" s="37"/>
      <c r="L20" s="45"/>
      <c r="M20" s="45"/>
      <c r="N20" s="45"/>
    </row>
    <row r="21" spans="1:14" ht="15.75" x14ac:dyDescent="0.25">
      <c r="A21" s="56"/>
      <c r="B21" s="30" t="s">
        <v>39</v>
      </c>
      <c r="C21" s="31"/>
      <c r="D21" s="32">
        <f t="shared" si="3"/>
        <v>0</v>
      </c>
      <c r="E21" s="31"/>
      <c r="F21" s="81">
        <f t="shared" si="4"/>
        <v>0</v>
      </c>
      <c r="G21" s="54"/>
      <c r="H21" s="54"/>
      <c r="I21" s="91"/>
      <c r="J21" s="37" t="s">
        <v>39</v>
      </c>
      <c r="K21" s="37"/>
      <c r="L21" s="45"/>
      <c r="M21" s="45"/>
      <c r="N21" s="45"/>
    </row>
    <row r="22" spans="1:14" ht="15.75" x14ac:dyDescent="0.25">
      <c r="A22" s="56"/>
      <c r="B22" s="30" t="s">
        <v>39</v>
      </c>
      <c r="C22" s="31"/>
      <c r="D22" s="32">
        <f t="shared" si="3"/>
        <v>0</v>
      </c>
      <c r="E22" s="31"/>
      <c r="F22" s="81">
        <f t="shared" si="4"/>
        <v>0</v>
      </c>
      <c r="G22" s="54"/>
      <c r="H22" s="54"/>
      <c r="I22" s="91"/>
      <c r="J22" s="37" t="s">
        <v>39</v>
      </c>
      <c r="K22" s="37"/>
      <c r="L22" s="45"/>
      <c r="M22" s="45"/>
      <c r="N22" s="45"/>
    </row>
    <row r="23" spans="1:14" ht="15.75" x14ac:dyDescent="0.25">
      <c r="A23" s="56"/>
      <c r="B23" s="30"/>
      <c r="C23" s="31"/>
      <c r="D23" s="32"/>
      <c r="E23" s="31"/>
      <c r="F23" s="81"/>
      <c r="G23" s="54"/>
      <c r="H23" s="54"/>
      <c r="I23" s="91"/>
      <c r="J23" s="37"/>
      <c r="K23" s="37"/>
      <c r="L23" s="45"/>
      <c r="M23" s="45"/>
      <c r="N23" s="45"/>
    </row>
    <row r="24" spans="1:14" ht="15.75" x14ac:dyDescent="0.25">
      <c r="A24" s="56"/>
      <c r="B24" s="30"/>
      <c r="C24" s="31"/>
      <c r="D24" s="32"/>
      <c r="E24" s="31"/>
      <c r="F24" s="81"/>
      <c r="G24" s="54"/>
      <c r="H24" s="54"/>
      <c r="I24" s="91"/>
      <c r="J24" s="37"/>
      <c r="K24" s="37"/>
      <c r="L24" s="45"/>
      <c r="M24" s="45"/>
      <c r="N24" s="45"/>
    </row>
    <row r="25" spans="1:14" ht="15.75" x14ac:dyDescent="0.25">
      <c r="A25" s="56"/>
      <c r="B25" s="30"/>
      <c r="C25" s="31"/>
      <c r="D25" s="32"/>
      <c r="E25" s="31"/>
      <c r="F25" s="81"/>
      <c r="G25" s="54"/>
      <c r="H25" s="54"/>
      <c r="I25" s="91"/>
      <c r="J25" s="37"/>
      <c r="K25" s="37"/>
      <c r="L25" s="45"/>
      <c r="M25" s="45"/>
      <c r="N25" s="45"/>
    </row>
    <row r="26" spans="1:14" ht="15.75" x14ac:dyDescent="0.25">
      <c r="A26" s="56"/>
      <c r="B26" s="30"/>
      <c r="C26" s="31"/>
      <c r="D26" s="32"/>
      <c r="E26" s="31"/>
      <c r="F26" s="81"/>
      <c r="G26" s="54"/>
      <c r="H26" s="54"/>
      <c r="I26" s="91"/>
      <c r="J26" s="37"/>
      <c r="K26" s="37"/>
      <c r="L26" s="45"/>
      <c r="M26" s="45"/>
      <c r="N26" s="45"/>
    </row>
    <row r="27" spans="1:14" ht="15.75" x14ac:dyDescent="0.25">
      <c r="A27" s="56"/>
      <c r="B27" s="30"/>
      <c r="C27" s="31"/>
      <c r="D27" s="32"/>
      <c r="E27" s="31"/>
      <c r="F27" s="81"/>
      <c r="G27" s="54"/>
      <c r="H27" s="54"/>
      <c r="I27" s="91"/>
      <c r="J27" s="37"/>
      <c r="K27" s="37"/>
      <c r="L27" s="45"/>
      <c r="M27" s="45"/>
      <c r="N27" s="45"/>
    </row>
    <row r="28" spans="1:14" ht="15.75" x14ac:dyDescent="0.25">
      <c r="A28" s="56"/>
      <c r="B28" s="30"/>
      <c r="C28" s="31"/>
      <c r="D28" s="32"/>
      <c r="E28" s="31"/>
      <c r="F28" s="81"/>
      <c r="G28" s="54"/>
      <c r="H28" s="54"/>
      <c r="I28" s="91"/>
      <c r="J28" s="37"/>
      <c r="K28" s="37"/>
      <c r="L28" s="45"/>
      <c r="M28" s="45"/>
      <c r="N28" s="45"/>
    </row>
    <row r="29" spans="1:14" ht="15.75" x14ac:dyDescent="0.25">
      <c r="A29" s="29"/>
      <c r="B29" s="30"/>
      <c r="C29" s="31"/>
      <c r="D29" s="32"/>
      <c r="E29" s="31"/>
      <c r="F29" s="81"/>
      <c r="G29" s="54"/>
      <c r="H29" s="54"/>
      <c r="I29" s="54"/>
      <c r="J29" s="37"/>
      <c r="K29" s="37"/>
      <c r="L29" s="45"/>
      <c r="M29" s="45"/>
      <c r="N29" s="45"/>
    </row>
    <row r="30" spans="1:14" ht="13.5" thickBot="1" x14ac:dyDescent="0.25">
      <c r="A30" s="288" t="s">
        <v>34</v>
      </c>
      <c r="B30" s="289"/>
      <c r="C30" s="39">
        <f>SUM(C12:C29)</f>
        <v>461.71000000000004</v>
      </c>
      <c r="D30" s="39">
        <f>SUM(D12:D29)</f>
        <v>70.290000000000006</v>
      </c>
      <c r="E30" s="39"/>
      <c r="F30" s="100">
        <f t="shared" si="4"/>
        <v>391.42</v>
      </c>
      <c r="G30" s="55"/>
      <c r="H30" s="55"/>
      <c r="I30" s="55"/>
      <c r="J30" s="40"/>
      <c r="K30" s="40"/>
      <c r="L30" s="46"/>
      <c r="M30" s="52"/>
      <c r="N30" s="47"/>
    </row>
    <row r="32" spans="1:14" x14ac:dyDescent="0.2">
      <c r="B32" s="322" t="s">
        <v>35</v>
      </c>
      <c r="C32" s="323"/>
    </row>
    <row r="33" spans="2:11" x14ac:dyDescent="0.2">
      <c r="B33" s="41" t="s">
        <v>36</v>
      </c>
      <c r="C33" s="42" t="s">
        <v>37</v>
      </c>
    </row>
    <row r="34" spans="2:11" x14ac:dyDescent="0.2">
      <c r="B34" s="41" t="s">
        <v>31</v>
      </c>
      <c r="C34" s="42" t="s">
        <v>38</v>
      </c>
      <c r="I34" s="101"/>
      <c r="K34" s="87"/>
    </row>
    <row r="35" spans="2:11" x14ac:dyDescent="0.2">
      <c r="B35" s="41" t="s">
        <v>39</v>
      </c>
      <c r="C35" s="42" t="s">
        <v>40</v>
      </c>
      <c r="I35" s="101"/>
      <c r="K35" s="87"/>
    </row>
    <row r="36" spans="2:11" x14ac:dyDescent="0.2">
      <c r="B36" s="43" t="s">
        <v>33</v>
      </c>
      <c r="C36" s="98" t="s">
        <v>41</v>
      </c>
      <c r="I36" s="101"/>
      <c r="K36" s="87"/>
    </row>
    <row r="37" spans="2:11" x14ac:dyDescent="0.2">
      <c r="I37" s="101"/>
      <c r="K37" s="87"/>
    </row>
  </sheetData>
  <mergeCells count="6">
    <mergeCell ref="B1:E1"/>
    <mergeCell ref="B3:E3"/>
    <mergeCell ref="G8:J8"/>
    <mergeCell ref="G9:J9"/>
    <mergeCell ref="A30:B30"/>
    <mergeCell ref="B32:C32"/>
  </mergeCells>
  <conditionalFormatting sqref="J12:J13 J29:K29 K28">
    <cfRule type="expression" priority="98" stopIfTrue="1">
      <formula>AND(SUM($P12:$T12)&gt;0,NOT(ISBLANK(J12)))</formula>
    </cfRule>
    <cfRule type="expression" dxfId="160" priority="99" stopIfTrue="1">
      <formula>SUM($P12:$T12)&gt;0</formula>
    </cfRule>
  </conditionalFormatting>
  <conditionalFormatting sqref="C5 B1:E1 B3:E3 C12:C13 C15 C29 C18 C21 C23:C26">
    <cfRule type="expression" dxfId="159" priority="100" stopIfTrue="1">
      <formula>ISBLANK(B1)</formula>
    </cfRule>
  </conditionalFormatting>
  <conditionalFormatting sqref="L29:N29 N28">
    <cfRule type="expression" dxfId="158" priority="101" stopIfTrue="1">
      <formula>AND(NOT(ISBLANK($C28)),ISBLANK(L28))</formula>
    </cfRule>
  </conditionalFormatting>
  <conditionalFormatting sqref="B12:B13 B18">
    <cfRule type="expression" dxfId="157" priority="102" stopIfTrue="1">
      <formula>AND(NOT(ISBLANK(C12)),ISBLANK(B12))</formula>
    </cfRule>
  </conditionalFormatting>
  <conditionalFormatting sqref="A12:A13 A15 A29 A18 A24">
    <cfRule type="expression" dxfId="156" priority="103" stopIfTrue="1">
      <formula>AND(NOT(ISBLANK(C12)),ISBLANK(A12))</formula>
    </cfRule>
  </conditionalFormatting>
  <conditionalFormatting sqref="E15:E26 E29">
    <cfRule type="expression" dxfId="155" priority="104" stopIfTrue="1">
      <formula>AND(NOT(ISBLANK(C15)),ISBLANK(E15),B15="S")</formula>
    </cfRule>
  </conditionalFormatting>
  <conditionalFormatting sqref="C14">
    <cfRule type="expression" dxfId="154" priority="94" stopIfTrue="1">
      <formula>ISBLANK(C14)</formula>
    </cfRule>
  </conditionalFormatting>
  <conditionalFormatting sqref="M21">
    <cfRule type="expression" dxfId="153" priority="43" stopIfTrue="1">
      <formula>AND(NOT(ISBLANK($C21)),ISBLANK(M21))</formula>
    </cfRule>
  </conditionalFormatting>
  <conditionalFormatting sqref="B14">
    <cfRule type="expression" dxfId="152" priority="95" stopIfTrue="1">
      <formula>AND(NOT(ISBLANK(C14)),ISBLANK(B14))</formula>
    </cfRule>
  </conditionalFormatting>
  <conditionalFormatting sqref="A14">
    <cfRule type="expression" dxfId="151" priority="96" stopIfTrue="1">
      <formula>AND(NOT(ISBLANK(C14)),ISBLANK(A14))</formula>
    </cfRule>
  </conditionalFormatting>
  <conditionalFormatting sqref="E12:E14">
    <cfRule type="expression" dxfId="150" priority="97" stopIfTrue="1">
      <formula>AND(NOT(ISBLANK(C12)),ISBLANK(E12),B12="S")</formula>
    </cfRule>
  </conditionalFormatting>
  <conditionalFormatting sqref="J14:J28">
    <cfRule type="expression" priority="92" stopIfTrue="1">
      <formula>AND(SUM($P14:$T14)&gt;0,NOT(ISBLANK(J14)))</formula>
    </cfRule>
    <cfRule type="expression" dxfId="149" priority="93" stopIfTrue="1">
      <formula>SUM($P14:$T14)&gt;0</formula>
    </cfRule>
  </conditionalFormatting>
  <conditionalFormatting sqref="C27">
    <cfRule type="expression" dxfId="148" priority="89" stopIfTrue="1">
      <formula>ISBLANK(C27)</formula>
    </cfRule>
  </conditionalFormatting>
  <conditionalFormatting sqref="A28">
    <cfRule type="expression" dxfId="147" priority="90" stopIfTrue="1">
      <formula>AND(NOT(ISBLANK(C28)),ISBLANK(A28))</formula>
    </cfRule>
  </conditionalFormatting>
  <conditionalFormatting sqref="E27">
    <cfRule type="expression" dxfId="146" priority="91" stopIfTrue="1">
      <formula>AND(NOT(ISBLANK(C27)),ISBLANK(E27),B27="S")</formula>
    </cfRule>
  </conditionalFormatting>
  <conditionalFormatting sqref="C28">
    <cfRule type="expression" dxfId="145" priority="87" stopIfTrue="1">
      <formula>ISBLANK(C28)</formula>
    </cfRule>
  </conditionalFormatting>
  <conditionalFormatting sqref="E28">
    <cfRule type="expression" dxfId="144" priority="88" stopIfTrue="1">
      <formula>AND(NOT(ISBLANK(C28)),ISBLANK(E28),B28="S")</formula>
    </cfRule>
  </conditionalFormatting>
  <conditionalFormatting sqref="M28">
    <cfRule type="expression" dxfId="143" priority="86" stopIfTrue="1">
      <formula>AND(NOT(ISBLANK($C28)),ISBLANK(M28))</formula>
    </cfRule>
  </conditionalFormatting>
  <conditionalFormatting sqref="L28">
    <cfRule type="expression" dxfId="142" priority="85" stopIfTrue="1">
      <formula>AND(NOT(ISBLANK($C28)),ISBLANK(L28))</formula>
    </cfRule>
  </conditionalFormatting>
  <conditionalFormatting sqref="N25">
    <cfRule type="expression" dxfId="141" priority="16" stopIfTrue="1">
      <formula>AND(NOT(ISBLANK($C25)),ISBLANK(N25))</formula>
    </cfRule>
  </conditionalFormatting>
  <conditionalFormatting sqref="N19">
    <cfRule type="expression" dxfId="140" priority="54" stopIfTrue="1">
      <formula>AND(NOT(ISBLANK($C19)),ISBLANK(N19))</formula>
    </cfRule>
  </conditionalFormatting>
  <conditionalFormatting sqref="M18">
    <cfRule type="expression" dxfId="139" priority="59" stopIfTrue="1">
      <formula>AND(NOT(ISBLANK($C18)),ISBLANK(M18))</formula>
    </cfRule>
  </conditionalFormatting>
  <conditionalFormatting sqref="K12:K13">
    <cfRule type="expression" priority="82" stopIfTrue="1">
      <formula>AND(SUM($P12:$T12)&gt;0,NOT(ISBLANK(K12)))</formula>
    </cfRule>
    <cfRule type="expression" dxfId="138" priority="83" stopIfTrue="1">
      <formula>SUM($P12:$T12)&gt;0</formula>
    </cfRule>
  </conditionalFormatting>
  <conditionalFormatting sqref="N12:N13">
    <cfRule type="expression" dxfId="137" priority="84" stopIfTrue="1">
      <formula>AND(NOT(ISBLANK($C12)),ISBLANK(N12))</formula>
    </cfRule>
  </conditionalFormatting>
  <conditionalFormatting sqref="M12:M13">
    <cfRule type="expression" dxfId="136" priority="81" stopIfTrue="1">
      <formula>AND(NOT(ISBLANK($C12)),ISBLANK(M12))</formula>
    </cfRule>
  </conditionalFormatting>
  <conditionalFormatting sqref="L12:L13">
    <cfRule type="expression" dxfId="135" priority="80" stopIfTrue="1">
      <formula>AND(NOT(ISBLANK($C12)),ISBLANK(L12))</formula>
    </cfRule>
  </conditionalFormatting>
  <conditionalFormatting sqref="K14">
    <cfRule type="expression" priority="77" stopIfTrue="1">
      <formula>AND(SUM($P14:$T14)&gt;0,NOT(ISBLANK(K14)))</formula>
    </cfRule>
    <cfRule type="expression" dxfId="134" priority="78" stopIfTrue="1">
      <formula>SUM($P14:$T14)&gt;0</formula>
    </cfRule>
  </conditionalFormatting>
  <conditionalFormatting sqref="N14">
    <cfRule type="expression" dxfId="133" priority="79" stopIfTrue="1">
      <formula>AND(NOT(ISBLANK($C14)),ISBLANK(N14))</formula>
    </cfRule>
  </conditionalFormatting>
  <conditionalFormatting sqref="M14">
    <cfRule type="expression" dxfId="132" priority="76" stopIfTrue="1">
      <formula>AND(NOT(ISBLANK($C14)),ISBLANK(M14))</formula>
    </cfRule>
  </conditionalFormatting>
  <conditionalFormatting sqref="L14">
    <cfRule type="expression" dxfId="131" priority="75" stopIfTrue="1">
      <formula>AND(NOT(ISBLANK($C14)),ISBLANK(L14))</formula>
    </cfRule>
  </conditionalFormatting>
  <conditionalFormatting sqref="K15">
    <cfRule type="expression" priority="72" stopIfTrue="1">
      <formula>AND(SUM($P15:$T15)&gt;0,NOT(ISBLANK(K15)))</formula>
    </cfRule>
    <cfRule type="expression" dxfId="130" priority="73" stopIfTrue="1">
      <formula>SUM($P15:$T15)&gt;0</formula>
    </cfRule>
  </conditionalFormatting>
  <conditionalFormatting sqref="N15">
    <cfRule type="expression" dxfId="129" priority="74" stopIfTrue="1">
      <formula>AND(NOT(ISBLANK($C15)),ISBLANK(N15))</formula>
    </cfRule>
  </conditionalFormatting>
  <conditionalFormatting sqref="M15">
    <cfRule type="expression" dxfId="128" priority="71" stopIfTrue="1">
      <formula>AND(NOT(ISBLANK($C15)),ISBLANK(M15))</formula>
    </cfRule>
  </conditionalFormatting>
  <conditionalFormatting sqref="L15">
    <cfRule type="expression" dxfId="127" priority="70" stopIfTrue="1">
      <formula>AND(NOT(ISBLANK($C15)),ISBLANK(L15))</formula>
    </cfRule>
  </conditionalFormatting>
  <conditionalFormatting sqref="A16:A17">
    <cfRule type="expression" dxfId="126" priority="69" stopIfTrue="1">
      <formula>AND(NOT(ISBLANK(C16)),ISBLANK(A16))</formula>
    </cfRule>
  </conditionalFormatting>
  <conditionalFormatting sqref="C16:C17">
    <cfRule type="expression" dxfId="125" priority="68" stopIfTrue="1">
      <formula>ISBLANK(C16)</formula>
    </cfRule>
  </conditionalFormatting>
  <conditionalFormatting sqref="K16:K17">
    <cfRule type="expression" priority="66" stopIfTrue="1">
      <formula>AND(SUM($P16:$T16)&gt;0,NOT(ISBLANK(K16)))</formula>
    </cfRule>
    <cfRule type="expression" dxfId="124" priority="67" stopIfTrue="1">
      <formula>SUM($P16:$T16)&gt;0</formula>
    </cfRule>
  </conditionalFormatting>
  <conditionalFormatting sqref="M16:M17">
    <cfRule type="expression" dxfId="123" priority="65" stopIfTrue="1">
      <formula>AND(NOT(ISBLANK($C16)),ISBLANK(M16))</formula>
    </cfRule>
  </conditionalFormatting>
  <conditionalFormatting sqref="L16:L17">
    <cfRule type="expression" dxfId="122" priority="64" stopIfTrue="1">
      <formula>AND(NOT(ISBLANK($C16)),ISBLANK(L16))</formula>
    </cfRule>
  </conditionalFormatting>
  <conditionalFormatting sqref="N16">
    <cfRule type="expression" dxfId="121" priority="63" stopIfTrue="1">
      <formula>AND(NOT(ISBLANK($C16)),ISBLANK(N16))</formula>
    </cfRule>
  </conditionalFormatting>
  <conditionalFormatting sqref="N17">
    <cfRule type="expression" dxfId="120" priority="62" stopIfTrue="1">
      <formula>AND(NOT(ISBLANK($C17)),ISBLANK(N17))</formula>
    </cfRule>
  </conditionalFormatting>
  <conditionalFormatting sqref="K18">
    <cfRule type="expression" priority="60" stopIfTrue="1">
      <formula>AND(SUM($P18:$T18)&gt;0,NOT(ISBLANK(K18)))</formula>
    </cfRule>
    <cfRule type="expression" dxfId="119" priority="61" stopIfTrue="1">
      <formula>SUM($P18:$T18)&gt;0</formula>
    </cfRule>
  </conditionalFormatting>
  <conditionalFormatting sqref="L18">
    <cfRule type="expression" dxfId="118" priority="58" stopIfTrue="1">
      <formula>AND(NOT(ISBLANK($C18)),ISBLANK(L18))</formula>
    </cfRule>
  </conditionalFormatting>
  <conditionalFormatting sqref="N18">
    <cfRule type="expression" dxfId="117" priority="57" stopIfTrue="1">
      <formula>AND(NOT(ISBLANK($C18)),ISBLANK(N18))</formula>
    </cfRule>
  </conditionalFormatting>
  <conditionalFormatting sqref="C19:C20">
    <cfRule type="expression" dxfId="116" priority="55" stopIfTrue="1">
      <formula>ISBLANK(C19)</formula>
    </cfRule>
  </conditionalFormatting>
  <conditionalFormatting sqref="A19:A20">
    <cfRule type="expression" dxfId="115" priority="56" stopIfTrue="1">
      <formula>AND(NOT(ISBLANK(C19)),ISBLANK(A19))</formula>
    </cfRule>
  </conditionalFormatting>
  <conditionalFormatting sqref="K19:K20">
    <cfRule type="expression" priority="52" stopIfTrue="1">
      <formula>AND(SUM($P19:$T19)&gt;0,NOT(ISBLANK(K19)))</formula>
    </cfRule>
    <cfRule type="expression" dxfId="114" priority="53" stopIfTrue="1">
      <formula>SUM($P19:$T19)&gt;0</formula>
    </cfRule>
  </conditionalFormatting>
  <conditionalFormatting sqref="M19">
    <cfRule type="expression" dxfId="113" priority="51" stopIfTrue="1">
      <formula>AND(NOT(ISBLANK($C19)),ISBLANK(M19))</formula>
    </cfRule>
  </conditionalFormatting>
  <conditionalFormatting sqref="L19:L20">
    <cfRule type="expression" dxfId="112" priority="50" stopIfTrue="1">
      <formula>AND(NOT(ISBLANK($C19)),ISBLANK(L19))</formula>
    </cfRule>
  </conditionalFormatting>
  <conditionalFormatting sqref="N20">
    <cfRule type="expression" dxfId="111" priority="49" stopIfTrue="1">
      <formula>AND(NOT(ISBLANK($C20)),ISBLANK(N20))</formula>
    </cfRule>
  </conditionalFormatting>
  <conditionalFormatting sqref="M20">
    <cfRule type="expression" dxfId="110" priority="48" stopIfTrue="1">
      <formula>AND(NOT(ISBLANK($C20)),ISBLANK(M20))</formula>
    </cfRule>
  </conditionalFormatting>
  <conditionalFormatting sqref="A21">
    <cfRule type="expression" dxfId="109" priority="47" stopIfTrue="1">
      <formula>AND(NOT(ISBLANK(C21)),ISBLANK(A21))</formula>
    </cfRule>
  </conditionalFormatting>
  <conditionalFormatting sqref="K21">
    <cfRule type="expression" priority="44" stopIfTrue="1">
      <formula>AND(SUM($P21:$T21)&gt;0,NOT(ISBLANK(K21)))</formula>
    </cfRule>
    <cfRule type="expression" dxfId="108" priority="45" stopIfTrue="1">
      <formula>SUM($P21:$T21)&gt;0</formula>
    </cfRule>
  </conditionalFormatting>
  <conditionalFormatting sqref="N21">
    <cfRule type="expression" dxfId="107" priority="46" stopIfTrue="1">
      <formula>AND(NOT(ISBLANK($C21)),ISBLANK(N21))</formula>
    </cfRule>
  </conditionalFormatting>
  <conditionalFormatting sqref="L21">
    <cfRule type="expression" dxfId="106" priority="42" stopIfTrue="1">
      <formula>AND(NOT(ISBLANK($C21)),ISBLANK(L21))</formula>
    </cfRule>
  </conditionalFormatting>
  <conditionalFormatting sqref="A22">
    <cfRule type="expression" dxfId="105" priority="41" stopIfTrue="1">
      <formula>AND(NOT(ISBLANK(C22)),ISBLANK(A22))</formula>
    </cfRule>
  </conditionalFormatting>
  <conditionalFormatting sqref="C22">
    <cfRule type="expression" dxfId="104" priority="40" stopIfTrue="1">
      <formula>ISBLANK(C22)</formula>
    </cfRule>
  </conditionalFormatting>
  <conditionalFormatting sqref="K22">
    <cfRule type="expression" priority="38" stopIfTrue="1">
      <formula>AND(SUM($P22:$T22)&gt;0,NOT(ISBLANK(K22)))</formula>
    </cfRule>
    <cfRule type="expression" dxfId="103" priority="39" stopIfTrue="1">
      <formula>SUM($P22:$T22)&gt;0</formula>
    </cfRule>
  </conditionalFormatting>
  <conditionalFormatting sqref="N22">
    <cfRule type="expression" dxfId="102" priority="37" stopIfTrue="1">
      <formula>AND(NOT(ISBLANK($C22)),ISBLANK(N22))</formula>
    </cfRule>
  </conditionalFormatting>
  <conditionalFormatting sqref="L22">
    <cfRule type="expression" dxfId="101" priority="36" stopIfTrue="1">
      <formula>AND(NOT(ISBLANK($C22)),ISBLANK(L22))</formula>
    </cfRule>
  </conditionalFormatting>
  <conditionalFormatting sqref="M22">
    <cfRule type="expression" dxfId="100" priority="35" stopIfTrue="1">
      <formula>AND(NOT(ISBLANK($C22)),ISBLANK(M22))</formula>
    </cfRule>
  </conditionalFormatting>
  <conditionalFormatting sqref="A23">
    <cfRule type="expression" dxfId="99" priority="34" stopIfTrue="1">
      <formula>AND(NOT(ISBLANK(C23)),ISBLANK(A23))</formula>
    </cfRule>
  </conditionalFormatting>
  <conditionalFormatting sqref="K23">
    <cfRule type="expression" priority="31" stopIfTrue="1">
      <formula>AND(SUM($P23:$T23)&gt;0,NOT(ISBLANK(K23)))</formula>
    </cfRule>
    <cfRule type="expression" dxfId="98" priority="32" stopIfTrue="1">
      <formula>SUM($P23:$T23)&gt;0</formula>
    </cfRule>
  </conditionalFormatting>
  <conditionalFormatting sqref="N23">
    <cfRule type="expression" dxfId="97" priority="33" stopIfTrue="1">
      <formula>AND(NOT(ISBLANK($C23)),ISBLANK(N23))</formula>
    </cfRule>
  </conditionalFormatting>
  <conditionalFormatting sqref="L23">
    <cfRule type="expression" dxfId="96" priority="30" stopIfTrue="1">
      <formula>AND(NOT(ISBLANK($C23)),ISBLANK(L23))</formula>
    </cfRule>
  </conditionalFormatting>
  <conditionalFormatting sqref="M23">
    <cfRule type="expression" dxfId="95" priority="29" stopIfTrue="1">
      <formula>AND(NOT(ISBLANK($C23)),ISBLANK(M23))</formula>
    </cfRule>
  </conditionalFormatting>
  <conditionalFormatting sqref="K24">
    <cfRule type="expression" priority="26" stopIfTrue="1">
      <formula>AND(SUM($P24:$T24)&gt;0,NOT(ISBLANK(K24)))</formula>
    </cfRule>
    <cfRule type="expression" dxfId="94" priority="27" stopIfTrue="1">
      <formula>SUM($P24:$T24)&gt;0</formula>
    </cfRule>
  </conditionalFormatting>
  <conditionalFormatting sqref="N24">
    <cfRule type="expression" dxfId="93" priority="28" stopIfTrue="1">
      <formula>AND(NOT(ISBLANK($C24)),ISBLANK(N24))</formula>
    </cfRule>
  </conditionalFormatting>
  <conditionalFormatting sqref="M24">
    <cfRule type="expression" dxfId="92" priority="25" stopIfTrue="1">
      <formula>AND(NOT(ISBLANK($C24)),ISBLANK(M24))</formula>
    </cfRule>
  </conditionalFormatting>
  <conditionalFormatting sqref="L24">
    <cfRule type="expression" dxfId="91" priority="24" stopIfTrue="1">
      <formula>AND(NOT(ISBLANK($C24)),ISBLANK(L24))</formula>
    </cfRule>
  </conditionalFormatting>
  <conditionalFormatting sqref="A25">
    <cfRule type="expression" dxfId="90" priority="23" stopIfTrue="1">
      <formula>AND(NOT(ISBLANK(C25)),ISBLANK(A25))</formula>
    </cfRule>
  </conditionalFormatting>
  <conditionalFormatting sqref="L27">
    <cfRule type="expression" dxfId="89" priority="6" stopIfTrue="1">
      <formula>AND(NOT(ISBLANK($C27)),ISBLANK(L27))</formula>
    </cfRule>
  </conditionalFormatting>
  <conditionalFormatting sqref="A26">
    <cfRule type="expression" dxfId="88" priority="22" stopIfTrue="1">
      <formula>AND(NOT(ISBLANK(C26)),ISBLANK(A26))</formula>
    </cfRule>
  </conditionalFormatting>
  <conditionalFormatting sqref="K26">
    <cfRule type="expression" priority="19" stopIfTrue="1">
      <formula>AND(SUM($P26:$T26)&gt;0,NOT(ISBLANK(K26)))</formula>
    </cfRule>
    <cfRule type="expression" dxfId="87" priority="20" stopIfTrue="1">
      <formula>SUM($P26:$T26)&gt;0</formula>
    </cfRule>
  </conditionalFormatting>
  <conditionalFormatting sqref="N26">
    <cfRule type="expression" dxfId="86" priority="21" stopIfTrue="1">
      <formula>AND(NOT(ISBLANK($C26)),ISBLANK(N26))</formula>
    </cfRule>
  </conditionalFormatting>
  <conditionalFormatting sqref="L26">
    <cfRule type="expression" dxfId="85" priority="18" stopIfTrue="1">
      <formula>AND(NOT(ISBLANK($C26)),ISBLANK(L26))</formula>
    </cfRule>
  </conditionalFormatting>
  <conditionalFormatting sqref="M26">
    <cfRule type="expression" dxfId="84" priority="17" stopIfTrue="1">
      <formula>AND(NOT(ISBLANK($C26)),ISBLANK(M26))</formula>
    </cfRule>
  </conditionalFormatting>
  <conditionalFormatting sqref="K25">
    <cfRule type="expression" priority="14" stopIfTrue="1">
      <formula>AND(SUM($P25:$T25)&gt;0,NOT(ISBLANK(K25)))</formula>
    </cfRule>
    <cfRule type="expression" dxfId="83" priority="15" stopIfTrue="1">
      <formula>SUM($P25:$T25)&gt;0</formula>
    </cfRule>
  </conditionalFormatting>
  <conditionalFormatting sqref="M25">
    <cfRule type="expression" dxfId="82" priority="13" stopIfTrue="1">
      <formula>AND(NOT(ISBLANK($C25)),ISBLANK(M25))</formula>
    </cfRule>
  </conditionalFormatting>
  <conditionalFormatting sqref="L25">
    <cfRule type="expression" dxfId="81" priority="12" stopIfTrue="1">
      <formula>AND(NOT(ISBLANK($C25)),ISBLANK(L25))</formula>
    </cfRule>
  </conditionalFormatting>
  <conditionalFormatting sqref="A27">
    <cfRule type="expression" dxfId="80" priority="11" stopIfTrue="1">
      <formula>AND(NOT(ISBLANK(C27)),ISBLANK(A27))</formula>
    </cfRule>
  </conditionalFormatting>
  <conditionalFormatting sqref="K27">
    <cfRule type="expression" priority="8" stopIfTrue="1">
      <formula>AND(SUM($P27:$T27)&gt;0,NOT(ISBLANK(K27)))</formula>
    </cfRule>
    <cfRule type="expression" dxfId="79" priority="9" stopIfTrue="1">
      <formula>SUM($P27:$T27)&gt;0</formula>
    </cfRule>
  </conditionalFormatting>
  <conditionalFormatting sqref="N27">
    <cfRule type="expression" dxfId="78" priority="10" stopIfTrue="1">
      <formula>AND(NOT(ISBLANK($C27)),ISBLANK(N27))</formula>
    </cfRule>
  </conditionalFormatting>
  <conditionalFormatting sqref="M27">
    <cfRule type="expression" dxfId="77" priority="7" stopIfTrue="1">
      <formula>AND(NOT(ISBLANK($C27)),ISBLANK(M27))</formula>
    </cfRule>
  </conditionalFormatting>
  <conditionalFormatting sqref="B16">
    <cfRule type="expression" dxfId="76" priority="5" stopIfTrue="1">
      <formula>AND(NOT(ISBLANK(C16)),ISBLANK(B16))</formula>
    </cfRule>
  </conditionalFormatting>
  <conditionalFormatting sqref="B15">
    <cfRule type="expression" dxfId="75" priority="4" stopIfTrue="1">
      <formula>AND(NOT(ISBLANK(C15)),ISBLANK(B15))</formula>
    </cfRule>
  </conditionalFormatting>
  <conditionalFormatting sqref="B17">
    <cfRule type="expression" dxfId="74" priority="3" stopIfTrue="1">
      <formula>AND(NOT(ISBLANK(C17)),ISBLANK(B17))</formula>
    </cfRule>
  </conditionalFormatting>
  <conditionalFormatting sqref="B19">
    <cfRule type="expression" dxfId="73" priority="2" stopIfTrue="1">
      <formula>AND(NOT(ISBLANK(C19)),ISBLANK(B19))</formula>
    </cfRule>
  </conditionalFormatting>
  <conditionalFormatting sqref="B20:B29">
    <cfRule type="expression" dxfId="72" priority="1" stopIfTrue="1">
      <formula>AND(NOT(ISBLANK(C20)),ISBLANK(B20))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9">
      <formula1>$B$33:$B$36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3.57031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79" t="s">
        <v>1</v>
      </c>
      <c r="C1" s="280"/>
      <c r="D1" s="280"/>
      <c r="E1" s="281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9" t="s">
        <v>137</v>
      </c>
      <c r="C3" s="280"/>
      <c r="D3" s="280"/>
      <c r="E3" s="281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44450</v>
      </c>
      <c r="D5" s="12" t="s">
        <v>5</v>
      </c>
      <c r="E5" s="99">
        <v>44480</v>
      </c>
      <c r="F5" s="89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283"/>
      <c r="I8" s="283"/>
      <c r="J8" s="284"/>
      <c r="K8" s="9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6">
        <v>44462</v>
      </c>
      <c r="B12" s="30" t="s">
        <v>39</v>
      </c>
      <c r="C12" s="31">
        <v>199.8</v>
      </c>
      <c r="D12" s="32">
        <v>0</v>
      </c>
      <c r="E12" s="31">
        <v>33.299999999999997</v>
      </c>
      <c r="F12" s="81">
        <f t="shared" ref="F12:F18" si="0">C12-D12</f>
        <v>199.8</v>
      </c>
      <c r="G12" s="54">
        <v>473</v>
      </c>
      <c r="H12" s="54">
        <v>8000</v>
      </c>
      <c r="I12" s="91">
        <v>47301</v>
      </c>
      <c r="J12" s="37" t="s">
        <v>84</v>
      </c>
      <c r="K12" s="37" t="s">
        <v>121</v>
      </c>
      <c r="L12" s="45" t="s">
        <v>134</v>
      </c>
      <c r="M12" s="45" t="s">
        <v>135</v>
      </c>
      <c r="N12" s="45" t="s">
        <v>136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56"/>
      <c r="B13" s="30" t="s">
        <v>31</v>
      </c>
      <c r="C13" s="31"/>
      <c r="D13" s="32">
        <v>0</v>
      </c>
      <c r="E13" s="31"/>
      <c r="F13" s="81">
        <f t="shared" si="0"/>
        <v>0</v>
      </c>
      <c r="G13" s="54"/>
      <c r="H13" s="54"/>
      <c r="I13" s="91"/>
      <c r="J13" s="37" t="s">
        <v>39</v>
      </c>
      <c r="K13" s="37"/>
      <c r="L13" s="45"/>
      <c r="M13" s="45"/>
      <c r="N13" s="45"/>
      <c r="P13" s="5" t="b">
        <f t="shared" si="1"/>
        <v>1</v>
      </c>
      <c r="Q13" s="5" t="b">
        <f t="shared" si="2"/>
        <v>1</v>
      </c>
      <c r="R13" s="5" t="b">
        <f t="shared" si="3"/>
        <v>1</v>
      </c>
      <c r="S13" s="5" t="e">
        <f>OR(#REF!&lt;100000,LEN(#REF!)=5)</f>
        <v>#REF!</v>
      </c>
    </row>
    <row r="14" spans="1:26" ht="20.100000000000001" customHeight="1" x14ac:dyDescent="0.25">
      <c r="A14" s="56"/>
      <c r="B14" s="30" t="s">
        <v>39</v>
      </c>
      <c r="C14" s="31"/>
      <c r="D14" s="32">
        <f t="shared" ref="D14:D28" si="4">IF(B14="S",IF(ISBLANK(E14),ROUND(C14*0.2/1.2,2),E14),"")</f>
        <v>0</v>
      </c>
      <c r="E14" s="31"/>
      <c r="F14" s="81">
        <f t="shared" si="0"/>
        <v>0</v>
      </c>
      <c r="G14" s="54"/>
      <c r="H14" s="54"/>
      <c r="I14" s="91"/>
      <c r="J14" s="37" t="s">
        <v>39</v>
      </c>
      <c r="K14" s="37"/>
      <c r="L14" s="45"/>
      <c r="M14" s="45"/>
      <c r="N14" s="45"/>
    </row>
    <row r="15" spans="1:26" ht="20.100000000000001" customHeight="1" x14ac:dyDescent="0.25">
      <c r="A15" s="56"/>
      <c r="B15" s="30" t="s">
        <v>84</v>
      </c>
      <c r="C15" s="31"/>
      <c r="D15" s="32">
        <f t="shared" si="4"/>
        <v>0</v>
      </c>
      <c r="E15" s="31"/>
      <c r="F15" s="81">
        <f t="shared" si="0"/>
        <v>0</v>
      </c>
      <c r="G15" s="54"/>
      <c r="H15" s="54"/>
      <c r="I15" s="91"/>
      <c r="J15" s="37" t="s">
        <v>84</v>
      </c>
      <c r="K15" s="37"/>
      <c r="L15" s="45"/>
      <c r="M15" s="45"/>
      <c r="N15" s="45"/>
    </row>
    <row r="16" spans="1:26" ht="20.100000000000001" customHeight="1" x14ac:dyDescent="0.25">
      <c r="A16" s="56"/>
      <c r="B16" s="30" t="s">
        <v>39</v>
      </c>
      <c r="C16" s="31"/>
      <c r="D16" s="32">
        <f t="shared" si="4"/>
        <v>0</v>
      </c>
      <c r="E16" s="31"/>
      <c r="F16" s="81">
        <f t="shared" si="0"/>
        <v>0</v>
      </c>
      <c r="G16" s="54"/>
      <c r="H16" s="54"/>
      <c r="I16" s="91"/>
      <c r="J16" s="37" t="s">
        <v>84</v>
      </c>
      <c r="K16" s="37"/>
      <c r="L16" s="45"/>
      <c r="M16" s="45"/>
      <c r="N16" s="45"/>
    </row>
    <row r="17" spans="1:19" ht="20.100000000000001" customHeight="1" x14ac:dyDescent="0.25">
      <c r="A17" s="56"/>
      <c r="B17" s="30" t="s">
        <v>84</v>
      </c>
      <c r="C17" s="31"/>
      <c r="D17" s="32">
        <f t="shared" si="4"/>
        <v>0</v>
      </c>
      <c r="E17" s="31"/>
      <c r="F17" s="81">
        <f t="shared" si="0"/>
        <v>0</v>
      </c>
      <c r="G17" s="54"/>
      <c r="H17" s="54"/>
      <c r="I17" s="91"/>
      <c r="J17" s="37" t="s">
        <v>84</v>
      </c>
      <c r="K17" s="37"/>
      <c r="L17" s="45"/>
      <c r="M17" s="45"/>
      <c r="N17" s="45"/>
    </row>
    <row r="18" spans="1:19" ht="20.100000000000001" customHeight="1" x14ac:dyDescent="0.25">
      <c r="A18" s="56"/>
      <c r="B18" s="30" t="s">
        <v>39</v>
      </c>
      <c r="C18" s="31"/>
      <c r="D18" s="32">
        <f t="shared" si="4"/>
        <v>0</v>
      </c>
      <c r="E18" s="31"/>
      <c r="F18" s="81">
        <f t="shared" si="0"/>
        <v>0</v>
      </c>
      <c r="G18" s="54"/>
      <c r="H18" s="54"/>
      <c r="I18" s="91"/>
      <c r="J18" s="37" t="s">
        <v>39</v>
      </c>
      <c r="K18" s="37"/>
      <c r="L18" s="45"/>
      <c r="M18" s="45"/>
      <c r="N18" s="45"/>
    </row>
    <row r="19" spans="1:19" ht="20.100000000000001" customHeight="1" x14ac:dyDescent="0.25">
      <c r="A19" s="56"/>
      <c r="B19" s="30"/>
      <c r="C19" s="31"/>
      <c r="D19" s="32" t="str">
        <f t="shared" si="4"/>
        <v/>
      </c>
      <c r="E19" s="31"/>
      <c r="F19" s="81"/>
      <c r="G19" s="54"/>
      <c r="H19" s="54"/>
      <c r="I19" s="91"/>
      <c r="J19" s="37" t="s">
        <v>39</v>
      </c>
      <c r="K19" s="37"/>
      <c r="L19" s="45"/>
      <c r="M19" s="45"/>
      <c r="N19" s="45"/>
    </row>
    <row r="20" spans="1:19" ht="20.100000000000001" customHeight="1" x14ac:dyDescent="0.25">
      <c r="A20" s="56"/>
      <c r="B20" s="74"/>
      <c r="C20" s="31"/>
      <c r="D20" s="32" t="str">
        <f t="shared" si="4"/>
        <v/>
      </c>
      <c r="E20" s="31"/>
      <c r="F20" s="81"/>
      <c r="G20" s="54"/>
      <c r="H20" s="54"/>
      <c r="I20" s="91"/>
      <c r="J20" s="37" t="s">
        <v>39</v>
      </c>
      <c r="K20" s="37"/>
      <c r="L20" s="45"/>
      <c r="M20" s="45"/>
      <c r="N20" s="45"/>
    </row>
    <row r="21" spans="1:19" ht="20.100000000000001" customHeight="1" x14ac:dyDescent="0.25">
      <c r="A21" s="56"/>
      <c r="B21" s="74"/>
      <c r="C21" s="31"/>
      <c r="D21" s="32" t="str">
        <f t="shared" si="4"/>
        <v/>
      </c>
      <c r="E21" s="31"/>
      <c r="F21" s="81"/>
      <c r="G21" s="54"/>
      <c r="H21" s="54"/>
      <c r="I21" s="91"/>
      <c r="J21" s="37" t="s">
        <v>39</v>
      </c>
      <c r="K21" s="37"/>
      <c r="L21" s="45"/>
      <c r="M21" s="45"/>
      <c r="N21" s="45"/>
    </row>
    <row r="22" spans="1:19" ht="20.100000000000001" customHeight="1" x14ac:dyDescent="0.25">
      <c r="A22" s="56"/>
      <c r="B22" s="30"/>
      <c r="C22" s="31"/>
      <c r="D22" s="32" t="str">
        <f t="shared" si="4"/>
        <v/>
      </c>
      <c r="E22" s="31"/>
      <c r="F22" s="81"/>
      <c r="G22" s="54"/>
      <c r="H22" s="54"/>
      <c r="I22" s="91"/>
      <c r="J22" s="37" t="s">
        <v>39</v>
      </c>
      <c r="K22" s="37"/>
      <c r="L22" s="45"/>
      <c r="M22" s="45"/>
      <c r="N22" s="45"/>
    </row>
    <row r="23" spans="1:19" ht="20.100000000000001" customHeight="1" x14ac:dyDescent="0.25">
      <c r="A23" s="56"/>
      <c r="B23" s="74"/>
      <c r="C23" s="31"/>
      <c r="D23" s="32" t="str">
        <f t="shared" si="4"/>
        <v/>
      </c>
      <c r="E23" s="31"/>
      <c r="F23" s="81"/>
      <c r="G23" s="54"/>
      <c r="H23" s="54"/>
      <c r="I23" s="91"/>
      <c r="J23" s="37" t="s">
        <v>39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20.100000000000001" customHeight="1" x14ac:dyDescent="0.25">
      <c r="A24" s="56"/>
      <c r="B24" s="74"/>
      <c r="C24" s="31"/>
      <c r="D24" s="32" t="str">
        <f t="shared" si="4"/>
        <v/>
      </c>
      <c r="E24" s="31"/>
      <c r="F24" s="81"/>
      <c r="G24" s="54"/>
      <c r="H24" s="54"/>
      <c r="I24" s="91"/>
      <c r="J24" s="37" t="s">
        <v>84</v>
      </c>
      <c r="K24" s="37"/>
      <c r="L24" s="45"/>
      <c r="M24" s="45"/>
      <c r="N24" s="45"/>
    </row>
    <row r="25" spans="1:19" ht="20.100000000000001" customHeight="1" x14ac:dyDescent="0.25">
      <c r="A25" s="56"/>
      <c r="B25" s="74"/>
      <c r="C25" s="31"/>
      <c r="D25" s="32" t="str">
        <f t="shared" si="4"/>
        <v/>
      </c>
      <c r="E25" s="31"/>
      <c r="F25" s="81"/>
      <c r="G25" s="54"/>
      <c r="H25" s="54"/>
      <c r="I25" s="91"/>
      <c r="J25" s="37" t="s">
        <v>84</v>
      </c>
      <c r="K25" s="37"/>
      <c r="L25" s="45"/>
      <c r="M25" s="45"/>
      <c r="N25" s="45"/>
    </row>
    <row r="26" spans="1:19" ht="20.100000000000001" customHeight="1" x14ac:dyDescent="0.25">
      <c r="A26" s="56"/>
      <c r="B26" s="30"/>
      <c r="C26" s="31"/>
      <c r="D26" s="32" t="str">
        <f t="shared" si="4"/>
        <v/>
      </c>
      <c r="E26" s="31"/>
      <c r="F26" s="81"/>
      <c r="G26" s="54"/>
      <c r="H26" s="54"/>
      <c r="I26" s="91"/>
      <c r="J26" s="37" t="s">
        <v>84</v>
      </c>
      <c r="K26" s="37"/>
      <c r="L26" s="45"/>
      <c r="M26" s="45"/>
      <c r="N26" s="45"/>
    </row>
    <row r="27" spans="1:19" ht="20.100000000000001" customHeight="1" x14ac:dyDescent="0.25">
      <c r="A27" s="56"/>
      <c r="B27" s="30"/>
      <c r="C27" s="31"/>
      <c r="D27" s="32" t="str">
        <f t="shared" si="4"/>
        <v/>
      </c>
      <c r="E27" s="31"/>
      <c r="F27" s="81"/>
      <c r="G27" s="54"/>
      <c r="H27" s="54"/>
      <c r="I27" s="91"/>
      <c r="J27" s="37" t="s">
        <v>84</v>
      </c>
      <c r="K27" s="37"/>
      <c r="L27" s="45"/>
      <c r="M27" s="45"/>
      <c r="N27" s="45"/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81"/>
      <c r="G28" s="54" t="s">
        <v>109</v>
      </c>
      <c r="H28" s="54" t="s">
        <v>109</v>
      </c>
      <c r="I28" s="54" t="s">
        <v>109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20.100000000000001" customHeight="1" thickBot="1" x14ac:dyDescent="0.25">
      <c r="A29" s="288" t="s">
        <v>34</v>
      </c>
      <c r="B29" s="289"/>
      <c r="C29" s="39">
        <f>SUM(C12:C28)</f>
        <v>199.8</v>
      </c>
      <c r="D29" s="39">
        <f>SUM(D12:D28)</f>
        <v>0</v>
      </c>
      <c r="E29" s="39">
        <v>33.299999999999997</v>
      </c>
      <c r="F29" s="100">
        <f>C29-E29</f>
        <v>166.5</v>
      </c>
      <c r="G29" s="55"/>
      <c r="H29" s="55"/>
      <c r="I29" s="55"/>
      <c r="J29" s="40"/>
      <c r="K29" s="40"/>
      <c r="L29" s="46"/>
      <c r="M29" s="52"/>
      <c r="N29" s="47"/>
    </row>
    <row r="31" spans="1:19" x14ac:dyDescent="0.2">
      <c r="B31" s="282" t="s">
        <v>35</v>
      </c>
      <c r="C31" s="284"/>
    </row>
    <row r="32" spans="1:19" x14ac:dyDescent="0.2">
      <c r="B32" s="41" t="s">
        <v>36</v>
      </c>
      <c r="C32" s="42" t="s">
        <v>37</v>
      </c>
    </row>
    <row r="33" spans="2:11" x14ac:dyDescent="0.2">
      <c r="B33" s="41" t="s">
        <v>31</v>
      </c>
      <c r="C33" s="42" t="s">
        <v>38</v>
      </c>
      <c r="I33" s="101"/>
      <c r="K33" s="87"/>
    </row>
    <row r="34" spans="2:11" x14ac:dyDescent="0.2">
      <c r="B34" s="41" t="s">
        <v>39</v>
      </c>
      <c r="C34" s="42" t="s">
        <v>40</v>
      </c>
      <c r="I34" s="101"/>
      <c r="K34" s="87"/>
    </row>
    <row r="35" spans="2:11" x14ac:dyDescent="0.2">
      <c r="B35" s="43" t="s">
        <v>33</v>
      </c>
      <c r="C35" s="98" t="s">
        <v>41</v>
      </c>
      <c r="I35" s="101"/>
      <c r="K35" s="87"/>
    </row>
    <row r="36" spans="2:11" x14ac:dyDescent="0.2">
      <c r="I36" s="101"/>
      <c r="K36" s="87"/>
    </row>
  </sheetData>
  <mergeCells count="6">
    <mergeCell ref="A29:B29"/>
    <mergeCell ref="B31:C31"/>
    <mergeCell ref="B1:E1"/>
    <mergeCell ref="B3:E3"/>
    <mergeCell ref="G8:J8"/>
    <mergeCell ref="G9:J9"/>
  </mergeCells>
  <conditionalFormatting sqref="J12 J28:K28 K27">
    <cfRule type="expression" priority="101" stopIfTrue="1">
      <formula>AND(SUM($P12:$T12)&gt;0,NOT(ISBLANK(J12)))</formula>
    </cfRule>
    <cfRule type="expression" dxfId="409" priority="102" stopIfTrue="1">
      <formula>SUM($P12:$T12)&gt;0</formula>
    </cfRule>
  </conditionalFormatting>
  <conditionalFormatting sqref="C5 B1:E1 B3:E3 C12 C14 C28 C17 C20 C22:C25">
    <cfRule type="expression" dxfId="408" priority="103" stopIfTrue="1">
      <formula>ISBLANK(B1)</formula>
    </cfRule>
  </conditionalFormatting>
  <conditionalFormatting sqref="L28:N28 N27">
    <cfRule type="expression" dxfId="407" priority="104" stopIfTrue="1">
      <formula>AND(NOT(ISBLANK($C27)),ISBLANK(L27))</formula>
    </cfRule>
  </conditionalFormatting>
  <conditionalFormatting sqref="B12 B28 B17 B21:B25">
    <cfRule type="expression" dxfId="406" priority="105" stopIfTrue="1">
      <formula>AND(NOT(ISBLANK(C12)),ISBLANK(B12))</formula>
    </cfRule>
  </conditionalFormatting>
  <conditionalFormatting sqref="A12 A14 A28 A17 A23">
    <cfRule type="expression" dxfId="405" priority="106" stopIfTrue="1">
      <formula>AND(NOT(ISBLANK(C12)),ISBLANK(A12))</formula>
    </cfRule>
  </conditionalFormatting>
  <conditionalFormatting sqref="E14:E25 E28">
    <cfRule type="expression" dxfId="404" priority="107" stopIfTrue="1">
      <formula>AND(NOT(ISBLANK(C14)),ISBLANK(E14),B14="S")</formula>
    </cfRule>
  </conditionalFormatting>
  <conditionalFormatting sqref="C13">
    <cfRule type="expression" dxfId="403" priority="97" stopIfTrue="1">
      <formula>ISBLANK(C13)</formula>
    </cfRule>
  </conditionalFormatting>
  <conditionalFormatting sqref="M20">
    <cfRule type="expression" dxfId="402" priority="42" stopIfTrue="1">
      <formula>AND(NOT(ISBLANK($C20)),ISBLANK(M20))</formula>
    </cfRule>
  </conditionalFormatting>
  <conditionalFormatting sqref="B13">
    <cfRule type="expression" dxfId="401" priority="98" stopIfTrue="1">
      <formula>AND(NOT(ISBLANK(C13)),ISBLANK(B13))</formula>
    </cfRule>
  </conditionalFormatting>
  <conditionalFormatting sqref="A13">
    <cfRule type="expression" dxfId="400" priority="99" stopIfTrue="1">
      <formula>AND(NOT(ISBLANK(C13)),ISBLANK(A13))</formula>
    </cfRule>
  </conditionalFormatting>
  <conditionalFormatting sqref="E12:E13">
    <cfRule type="expression" dxfId="399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398" priority="96" stopIfTrue="1">
      <formula>SUM($P13:$T13)&gt;0</formula>
    </cfRule>
  </conditionalFormatting>
  <conditionalFormatting sqref="C26">
    <cfRule type="expression" dxfId="397" priority="91" stopIfTrue="1">
      <formula>ISBLANK(C26)</formula>
    </cfRule>
  </conditionalFormatting>
  <conditionalFormatting sqref="B26">
    <cfRule type="expression" dxfId="396" priority="92" stopIfTrue="1">
      <formula>AND(NOT(ISBLANK(C26)),ISBLANK(B26))</formula>
    </cfRule>
  </conditionalFormatting>
  <conditionalFormatting sqref="A27">
    <cfRule type="expression" dxfId="395" priority="93" stopIfTrue="1">
      <formula>AND(NOT(ISBLANK(C27)),ISBLANK(A27))</formula>
    </cfRule>
  </conditionalFormatting>
  <conditionalFormatting sqref="E26">
    <cfRule type="expression" dxfId="394" priority="94" stopIfTrue="1">
      <formula>AND(NOT(ISBLANK(C26)),ISBLANK(E26),B26="S")</formula>
    </cfRule>
  </conditionalFormatting>
  <conditionalFormatting sqref="C27">
    <cfRule type="expression" dxfId="393" priority="88" stopIfTrue="1">
      <formula>ISBLANK(C27)</formula>
    </cfRule>
  </conditionalFormatting>
  <conditionalFormatting sqref="B27">
    <cfRule type="expression" dxfId="392" priority="89" stopIfTrue="1">
      <formula>AND(NOT(ISBLANK(C27)),ISBLANK(B27))</formula>
    </cfRule>
  </conditionalFormatting>
  <conditionalFormatting sqref="E27">
    <cfRule type="expression" dxfId="391" priority="90" stopIfTrue="1">
      <formula>AND(NOT(ISBLANK(C27)),ISBLANK(E27),B27="S")</formula>
    </cfRule>
  </conditionalFormatting>
  <conditionalFormatting sqref="M27">
    <cfRule type="expression" dxfId="390" priority="87" stopIfTrue="1">
      <formula>AND(NOT(ISBLANK($C27)),ISBLANK(M27))</formula>
    </cfRule>
  </conditionalFormatting>
  <conditionalFormatting sqref="L27">
    <cfRule type="expression" dxfId="389" priority="86" stopIfTrue="1">
      <formula>AND(NOT(ISBLANK($C27)),ISBLANK(L27))</formula>
    </cfRule>
  </conditionalFormatting>
  <conditionalFormatting sqref="N24">
    <cfRule type="expression" dxfId="388" priority="15" stopIfTrue="1">
      <formula>AND(NOT(ISBLANK($C24)),ISBLANK(N24))</formula>
    </cfRule>
  </conditionalFormatting>
  <conditionalFormatting sqref="N18">
    <cfRule type="expression" dxfId="387" priority="54" stopIfTrue="1">
      <formula>AND(NOT(ISBLANK($C18)),ISBLANK(N18))</formula>
    </cfRule>
  </conditionalFormatting>
  <conditionalFormatting sqref="M17">
    <cfRule type="expression" dxfId="386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385" priority="84" stopIfTrue="1">
      <formula>SUM($P12:$T12)&gt;0</formula>
    </cfRule>
  </conditionalFormatting>
  <conditionalFormatting sqref="N12">
    <cfRule type="expression" dxfId="384" priority="85" stopIfTrue="1">
      <formula>AND(NOT(ISBLANK($C12)),ISBLANK(N12))</formula>
    </cfRule>
  </conditionalFormatting>
  <conditionalFormatting sqref="M12">
    <cfRule type="expression" dxfId="383" priority="82" stopIfTrue="1">
      <formula>AND(NOT(ISBLANK($C12)),ISBLANK(M12))</formula>
    </cfRule>
  </conditionalFormatting>
  <conditionalFormatting sqref="L12">
    <cfRule type="expression" dxfId="382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381" priority="79" stopIfTrue="1">
      <formula>SUM($P13:$T13)&gt;0</formula>
    </cfRule>
  </conditionalFormatting>
  <conditionalFormatting sqref="N13">
    <cfRule type="expression" dxfId="380" priority="80" stopIfTrue="1">
      <formula>AND(NOT(ISBLANK($C13)),ISBLANK(N13))</formula>
    </cfRule>
  </conditionalFormatting>
  <conditionalFormatting sqref="M13">
    <cfRule type="expression" dxfId="379" priority="77" stopIfTrue="1">
      <formula>AND(NOT(ISBLANK($C13)),ISBLANK(M13))</formula>
    </cfRule>
  </conditionalFormatting>
  <conditionalFormatting sqref="L13">
    <cfRule type="expression" dxfId="378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377" priority="74" stopIfTrue="1">
      <formula>SUM($P14:$T14)&gt;0</formula>
    </cfRule>
  </conditionalFormatting>
  <conditionalFormatting sqref="N14">
    <cfRule type="expression" dxfId="376" priority="75" stopIfTrue="1">
      <formula>AND(NOT(ISBLANK($C14)),ISBLANK(N14))</formula>
    </cfRule>
  </conditionalFormatting>
  <conditionalFormatting sqref="M14">
    <cfRule type="expression" dxfId="375" priority="72" stopIfTrue="1">
      <formula>AND(NOT(ISBLANK($C14)),ISBLANK(M14))</formula>
    </cfRule>
  </conditionalFormatting>
  <conditionalFormatting sqref="L14">
    <cfRule type="expression" dxfId="374" priority="71" stopIfTrue="1">
      <formula>AND(NOT(ISBLANK($C14)),ISBLANK(L14))</formula>
    </cfRule>
  </conditionalFormatting>
  <conditionalFormatting sqref="A15:A16">
    <cfRule type="expression" dxfId="373" priority="70" stopIfTrue="1">
      <formula>AND(NOT(ISBLANK(C15)),ISBLANK(A15))</formula>
    </cfRule>
  </conditionalFormatting>
  <conditionalFormatting sqref="C15:C16">
    <cfRule type="expression" dxfId="372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371" priority="68" stopIfTrue="1">
      <formula>SUM($P15:$T15)&gt;0</formula>
    </cfRule>
  </conditionalFormatting>
  <conditionalFormatting sqref="M15:M16">
    <cfRule type="expression" dxfId="370" priority="66" stopIfTrue="1">
      <formula>AND(NOT(ISBLANK($C15)),ISBLANK(M15))</formula>
    </cfRule>
  </conditionalFormatting>
  <conditionalFormatting sqref="L15:L16">
    <cfRule type="expression" dxfId="369" priority="65" stopIfTrue="1">
      <formula>AND(NOT(ISBLANK($C15)),ISBLANK(L15))</formula>
    </cfRule>
  </conditionalFormatting>
  <conditionalFormatting sqref="N15">
    <cfRule type="expression" dxfId="368" priority="64" stopIfTrue="1">
      <formula>AND(NOT(ISBLANK($C15)),ISBLANK(N15))</formula>
    </cfRule>
  </conditionalFormatting>
  <conditionalFormatting sqref="N16">
    <cfRule type="expression" dxfId="367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366" priority="62" stopIfTrue="1">
      <formula>SUM($P17:$T17)&gt;0</formula>
    </cfRule>
  </conditionalFormatting>
  <conditionalFormatting sqref="L17">
    <cfRule type="expression" dxfId="365" priority="59" stopIfTrue="1">
      <formula>AND(NOT(ISBLANK($C17)),ISBLANK(L17))</formula>
    </cfRule>
  </conditionalFormatting>
  <conditionalFormatting sqref="N17">
    <cfRule type="expression" dxfId="364" priority="58" stopIfTrue="1">
      <formula>AND(NOT(ISBLANK($C17)),ISBLANK(N17))</formula>
    </cfRule>
  </conditionalFormatting>
  <conditionalFormatting sqref="C18:C19">
    <cfRule type="expression" dxfId="363" priority="55" stopIfTrue="1">
      <formula>ISBLANK(C18)</formula>
    </cfRule>
  </conditionalFormatting>
  <conditionalFormatting sqref="B19">
    <cfRule type="expression" dxfId="362" priority="56" stopIfTrue="1">
      <formula>AND(NOT(ISBLANK(C19)),ISBLANK(B19))</formula>
    </cfRule>
  </conditionalFormatting>
  <conditionalFormatting sqref="A18:A19">
    <cfRule type="expression" dxfId="361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360" priority="53" stopIfTrue="1">
      <formula>SUM($P18:$T18)&gt;0</formula>
    </cfRule>
  </conditionalFormatting>
  <conditionalFormatting sqref="M18">
    <cfRule type="expression" dxfId="359" priority="51" stopIfTrue="1">
      <formula>AND(NOT(ISBLANK($C18)),ISBLANK(M18))</formula>
    </cfRule>
  </conditionalFormatting>
  <conditionalFormatting sqref="L18:L19">
    <cfRule type="expression" dxfId="358" priority="50" stopIfTrue="1">
      <formula>AND(NOT(ISBLANK($C18)),ISBLANK(L18))</formula>
    </cfRule>
  </conditionalFormatting>
  <conditionalFormatting sqref="N19">
    <cfRule type="expression" dxfId="357" priority="49" stopIfTrue="1">
      <formula>AND(NOT(ISBLANK($C19)),ISBLANK(N19))</formula>
    </cfRule>
  </conditionalFormatting>
  <conditionalFormatting sqref="M19">
    <cfRule type="expression" dxfId="356" priority="48" stopIfTrue="1">
      <formula>AND(NOT(ISBLANK($C19)),ISBLANK(M19))</formula>
    </cfRule>
  </conditionalFormatting>
  <conditionalFormatting sqref="A20">
    <cfRule type="expression" dxfId="355" priority="47" stopIfTrue="1">
      <formula>AND(NOT(ISBLANK(C20)),ISBLANK(A20))</formula>
    </cfRule>
  </conditionalFormatting>
  <conditionalFormatting sqref="B20">
    <cfRule type="expression" dxfId="354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353" priority="44" stopIfTrue="1">
      <formula>SUM($P20:$T20)&gt;0</formula>
    </cfRule>
  </conditionalFormatting>
  <conditionalFormatting sqref="N20">
    <cfRule type="expression" dxfId="352" priority="45" stopIfTrue="1">
      <formula>AND(NOT(ISBLANK($C20)),ISBLANK(N20))</formula>
    </cfRule>
  </conditionalFormatting>
  <conditionalFormatting sqref="L20">
    <cfRule type="expression" dxfId="351" priority="41" stopIfTrue="1">
      <formula>AND(NOT(ISBLANK($C20)),ISBLANK(L20))</formula>
    </cfRule>
  </conditionalFormatting>
  <conditionalFormatting sqref="A21">
    <cfRule type="expression" dxfId="350" priority="40" stopIfTrue="1">
      <formula>AND(NOT(ISBLANK(C21)),ISBLANK(A21))</formula>
    </cfRule>
  </conditionalFormatting>
  <conditionalFormatting sqref="C21">
    <cfRule type="expression" dxfId="349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348" priority="38" stopIfTrue="1">
      <formula>SUM($P21:$T21)&gt;0</formula>
    </cfRule>
  </conditionalFormatting>
  <conditionalFormatting sqref="N21">
    <cfRule type="expression" dxfId="347" priority="36" stopIfTrue="1">
      <formula>AND(NOT(ISBLANK($C21)),ISBLANK(N21))</formula>
    </cfRule>
  </conditionalFormatting>
  <conditionalFormatting sqref="L21">
    <cfRule type="expression" dxfId="346" priority="35" stopIfTrue="1">
      <formula>AND(NOT(ISBLANK($C21)),ISBLANK(L21))</formula>
    </cfRule>
  </conditionalFormatting>
  <conditionalFormatting sqref="M21">
    <cfRule type="expression" dxfId="345" priority="34" stopIfTrue="1">
      <formula>AND(NOT(ISBLANK($C21)),ISBLANK(M21))</formula>
    </cfRule>
  </conditionalFormatting>
  <conditionalFormatting sqref="A22">
    <cfRule type="expression" dxfId="344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343" priority="31" stopIfTrue="1">
      <formula>SUM($P22:$T22)&gt;0</formula>
    </cfRule>
  </conditionalFormatting>
  <conditionalFormatting sqref="N22">
    <cfRule type="expression" dxfId="342" priority="32" stopIfTrue="1">
      <formula>AND(NOT(ISBLANK($C22)),ISBLANK(N22))</formula>
    </cfRule>
  </conditionalFormatting>
  <conditionalFormatting sqref="L22">
    <cfRule type="expression" dxfId="341" priority="29" stopIfTrue="1">
      <formula>AND(NOT(ISBLANK($C22)),ISBLANK(L22))</formula>
    </cfRule>
  </conditionalFormatting>
  <conditionalFormatting sqref="M22">
    <cfRule type="expression" dxfId="340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339" priority="26" stopIfTrue="1">
      <formula>SUM($P23:$T23)&gt;0</formula>
    </cfRule>
  </conditionalFormatting>
  <conditionalFormatting sqref="N23">
    <cfRule type="expression" dxfId="338" priority="27" stopIfTrue="1">
      <formula>AND(NOT(ISBLANK($C23)),ISBLANK(N23))</formula>
    </cfRule>
  </conditionalFormatting>
  <conditionalFormatting sqref="M23">
    <cfRule type="expression" dxfId="337" priority="24" stopIfTrue="1">
      <formula>AND(NOT(ISBLANK($C23)),ISBLANK(M23))</formula>
    </cfRule>
  </conditionalFormatting>
  <conditionalFormatting sqref="L23">
    <cfRule type="expression" dxfId="336" priority="23" stopIfTrue="1">
      <formula>AND(NOT(ISBLANK($C23)),ISBLANK(L23))</formula>
    </cfRule>
  </conditionalFormatting>
  <conditionalFormatting sqref="A24">
    <cfRule type="expression" dxfId="335" priority="22" stopIfTrue="1">
      <formula>AND(NOT(ISBLANK(C24)),ISBLANK(A24))</formula>
    </cfRule>
  </conditionalFormatting>
  <conditionalFormatting sqref="L26">
    <cfRule type="expression" dxfId="334" priority="5" stopIfTrue="1">
      <formula>AND(NOT(ISBLANK($C26)),ISBLANK(L26))</formula>
    </cfRule>
  </conditionalFormatting>
  <conditionalFormatting sqref="A25">
    <cfRule type="expression" dxfId="333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332" priority="19" stopIfTrue="1">
      <formula>SUM($P25:$T25)&gt;0</formula>
    </cfRule>
  </conditionalFormatting>
  <conditionalFormatting sqref="N25">
    <cfRule type="expression" dxfId="331" priority="20" stopIfTrue="1">
      <formula>AND(NOT(ISBLANK($C25)),ISBLANK(N25))</formula>
    </cfRule>
  </conditionalFormatting>
  <conditionalFormatting sqref="L25">
    <cfRule type="expression" dxfId="330" priority="17" stopIfTrue="1">
      <formula>AND(NOT(ISBLANK($C25)),ISBLANK(L25))</formula>
    </cfRule>
  </conditionalFormatting>
  <conditionalFormatting sqref="M25">
    <cfRule type="expression" dxfId="329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328" priority="14" stopIfTrue="1">
      <formula>SUM($P24:$T24)&gt;0</formula>
    </cfRule>
  </conditionalFormatting>
  <conditionalFormatting sqref="M24">
    <cfRule type="expression" dxfId="327" priority="12" stopIfTrue="1">
      <formula>AND(NOT(ISBLANK($C24)),ISBLANK(M24))</formula>
    </cfRule>
  </conditionalFormatting>
  <conditionalFormatting sqref="L24">
    <cfRule type="expression" dxfId="326" priority="11" stopIfTrue="1">
      <formula>AND(NOT(ISBLANK($C24)),ISBLANK(L24))</formula>
    </cfRule>
  </conditionalFormatting>
  <conditionalFormatting sqref="A26">
    <cfRule type="expression" dxfId="325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324" priority="8" stopIfTrue="1">
      <formula>SUM($P26:$T26)&gt;0</formula>
    </cfRule>
  </conditionalFormatting>
  <conditionalFormatting sqref="N26">
    <cfRule type="expression" dxfId="323" priority="9" stopIfTrue="1">
      <formula>AND(NOT(ISBLANK($C26)),ISBLANK(N26))</formula>
    </cfRule>
  </conditionalFormatting>
  <conditionalFormatting sqref="M26">
    <cfRule type="expression" dxfId="322" priority="6" stopIfTrue="1">
      <formula>AND(NOT(ISBLANK($C26)),ISBLANK(M26))</formula>
    </cfRule>
  </conditionalFormatting>
  <conditionalFormatting sqref="B15">
    <cfRule type="expression" dxfId="321" priority="4" stopIfTrue="1">
      <formula>AND(NOT(ISBLANK(C15)),ISBLANK(B15))</formula>
    </cfRule>
  </conditionalFormatting>
  <conditionalFormatting sqref="B14">
    <cfRule type="expression" dxfId="320" priority="3" stopIfTrue="1">
      <formula>AND(NOT(ISBLANK(C14)),ISBLANK(B14))</formula>
    </cfRule>
  </conditionalFormatting>
  <conditionalFormatting sqref="B16">
    <cfRule type="expression" dxfId="319" priority="2" stopIfTrue="1">
      <formula>AND(NOT(ISBLANK(C16)),ISBLANK(B16))</formula>
    </cfRule>
  </conditionalFormatting>
  <conditionalFormatting sqref="B18">
    <cfRule type="expression" dxfId="318" priority="1" stopIfTrue="1">
      <formula>AND(NOT(ISBLANK(C18)),ISBLANK(B18))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13" t="s">
        <v>1</v>
      </c>
      <c r="C1" s="314"/>
      <c r="D1" s="314"/>
      <c r="E1" s="31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13" t="s">
        <v>110</v>
      </c>
      <c r="C3" s="314"/>
      <c r="D3" s="314"/>
      <c r="E3" s="31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319" t="s">
        <v>4</v>
      </c>
      <c r="C5" s="48">
        <v>44448</v>
      </c>
      <c r="D5" s="319" t="s">
        <v>5</v>
      </c>
      <c r="E5" s="48">
        <v>44476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21" t="s">
        <v>13</v>
      </c>
      <c r="M8" s="324" t="s">
        <v>14</v>
      </c>
      <c r="N8" s="324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197">
        <v>44448</v>
      </c>
      <c r="B12" s="30" t="s">
        <v>39</v>
      </c>
      <c r="C12" s="31">
        <v>2.95</v>
      </c>
      <c r="D12" s="32">
        <v>0.49</v>
      </c>
      <c r="E12" s="31"/>
      <c r="F12" s="81">
        <v>2.46</v>
      </c>
      <c r="G12" s="54">
        <v>490</v>
      </c>
      <c r="H12" s="54">
        <v>4004</v>
      </c>
      <c r="I12" s="54"/>
      <c r="J12" s="37"/>
      <c r="K12" s="37" t="s">
        <v>110</v>
      </c>
      <c r="L12" s="37" t="s">
        <v>248</v>
      </c>
      <c r="M12" s="45" t="s">
        <v>112</v>
      </c>
      <c r="N12" s="45" t="s">
        <v>249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197">
        <v>44448</v>
      </c>
      <c r="B13" s="30" t="s">
        <v>88</v>
      </c>
      <c r="C13" s="31">
        <v>5</v>
      </c>
      <c r="D13" s="32"/>
      <c r="E13" s="31"/>
      <c r="F13" s="81">
        <v>5</v>
      </c>
      <c r="G13" s="54">
        <v>490</v>
      </c>
      <c r="H13" s="54">
        <v>4004</v>
      </c>
      <c r="I13" s="54"/>
      <c r="J13" s="37"/>
      <c r="K13" s="37"/>
      <c r="L13" s="37" t="s">
        <v>250</v>
      </c>
      <c r="M13" s="45" t="s">
        <v>112</v>
      </c>
      <c r="N13" s="45" t="s">
        <v>249</v>
      </c>
    </row>
    <row r="14" spans="1:26" ht="31.5" x14ac:dyDescent="0.25">
      <c r="A14" s="197">
        <v>44450</v>
      </c>
      <c r="B14" s="74" t="s">
        <v>31</v>
      </c>
      <c r="C14" s="31">
        <v>7.99</v>
      </c>
      <c r="D14" s="32"/>
      <c r="E14" s="31"/>
      <c r="F14" s="81">
        <v>7.99</v>
      </c>
      <c r="G14" s="54">
        <v>490</v>
      </c>
      <c r="H14" s="54">
        <v>4020</v>
      </c>
      <c r="I14" s="54"/>
      <c r="J14" s="37"/>
      <c r="K14" s="37" t="s">
        <v>110</v>
      </c>
      <c r="L14" s="330" t="s">
        <v>251</v>
      </c>
      <c r="M14" s="45" t="s">
        <v>32</v>
      </c>
      <c r="N14" s="45" t="s">
        <v>252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197">
        <v>44453</v>
      </c>
      <c r="B15" s="74" t="s">
        <v>39</v>
      </c>
      <c r="C15" s="31">
        <v>16.5</v>
      </c>
      <c r="D15" s="32">
        <v>2.75</v>
      </c>
      <c r="E15" s="31"/>
      <c r="F15" s="81">
        <v>13.75</v>
      </c>
      <c r="G15" s="54">
        <v>490</v>
      </c>
      <c r="H15" s="54">
        <v>4020</v>
      </c>
      <c r="I15" s="54"/>
      <c r="J15" s="37" t="s">
        <v>39</v>
      </c>
      <c r="K15" s="37" t="s">
        <v>110</v>
      </c>
      <c r="L15" s="33" t="s">
        <v>253</v>
      </c>
      <c r="M15" s="45" t="s">
        <v>254</v>
      </c>
      <c r="N15" s="45" t="s">
        <v>252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s="125" customFormat="1" ht="15.75" x14ac:dyDescent="0.25">
      <c r="A16" s="331">
        <v>44453</v>
      </c>
      <c r="B16" s="332" t="s">
        <v>39</v>
      </c>
      <c r="C16" s="80">
        <v>16.170000000000002</v>
      </c>
      <c r="D16" s="118">
        <v>2.69</v>
      </c>
      <c r="E16" s="80"/>
      <c r="F16" s="119">
        <v>13.48</v>
      </c>
      <c r="G16" s="120">
        <v>490</v>
      </c>
      <c r="H16" s="120">
        <v>4011</v>
      </c>
      <c r="I16" s="120" t="s">
        <v>109</v>
      </c>
      <c r="J16" s="333" t="s">
        <v>39</v>
      </c>
      <c r="K16" s="333" t="s">
        <v>110</v>
      </c>
      <c r="L16" s="334" t="s">
        <v>255</v>
      </c>
      <c r="M16" s="334" t="s">
        <v>256</v>
      </c>
      <c r="N16" s="334" t="s">
        <v>257</v>
      </c>
      <c r="P16" s="125" t="b">
        <f t="shared" si="0"/>
        <v>0</v>
      </c>
      <c r="Q16" s="125" t="b">
        <f t="shared" si="1"/>
        <v>0</v>
      </c>
      <c r="R16" s="125" t="b">
        <f t="shared" si="2"/>
        <v>0</v>
      </c>
      <c r="S16" s="125" t="e">
        <f>OR(#REF!&lt;100000,LEN(#REF!)=5)</f>
        <v>#REF!</v>
      </c>
    </row>
    <row r="17" spans="1:19" ht="15.75" x14ac:dyDescent="0.25">
      <c r="A17" s="197">
        <v>44454</v>
      </c>
      <c r="B17" s="30" t="s">
        <v>39</v>
      </c>
      <c r="C17" s="31">
        <v>10.94</v>
      </c>
      <c r="D17" s="32">
        <v>1.83</v>
      </c>
      <c r="E17" s="31"/>
      <c r="F17" s="81">
        <v>9.11</v>
      </c>
      <c r="G17" s="54">
        <v>490</v>
      </c>
      <c r="H17" s="54">
        <v>4020</v>
      </c>
      <c r="I17" s="54" t="s">
        <v>109</v>
      </c>
      <c r="J17" s="37" t="s">
        <v>39</v>
      </c>
      <c r="K17" s="37" t="s">
        <v>110</v>
      </c>
      <c r="L17" s="45" t="s">
        <v>258</v>
      </c>
      <c r="M17" s="45" t="s">
        <v>259</v>
      </c>
      <c r="N17" s="45" t="s">
        <v>252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335">
        <v>44468</v>
      </c>
      <c r="B18" s="30" t="s">
        <v>39</v>
      </c>
      <c r="C18" s="31">
        <v>11.8</v>
      </c>
      <c r="D18" s="32">
        <v>1.97</v>
      </c>
      <c r="E18" s="31"/>
      <c r="F18" s="81">
        <v>9.83</v>
      </c>
      <c r="G18" s="54">
        <v>490</v>
      </c>
      <c r="H18" s="54">
        <v>4004</v>
      </c>
      <c r="I18" s="54" t="s">
        <v>109</v>
      </c>
      <c r="J18" s="37" t="s">
        <v>39</v>
      </c>
      <c r="K18" s="37" t="s">
        <v>110</v>
      </c>
      <c r="L18" s="45" t="s">
        <v>260</v>
      </c>
      <c r="M18" s="45" t="s">
        <v>112</v>
      </c>
      <c r="N18" s="45" t="s">
        <v>249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335">
        <v>44475</v>
      </c>
      <c r="B19" s="30" t="s">
        <v>39</v>
      </c>
      <c r="C19" s="31">
        <v>25.25</v>
      </c>
      <c r="D19" s="32">
        <v>4.21</v>
      </c>
      <c r="E19" s="31"/>
      <c r="F19" s="81">
        <v>21.04</v>
      </c>
      <c r="G19" s="54">
        <v>490</v>
      </c>
      <c r="H19" s="54">
        <v>4001</v>
      </c>
      <c r="I19" s="54" t="s">
        <v>109</v>
      </c>
      <c r="J19" s="37" t="s">
        <v>39</v>
      </c>
      <c r="K19" s="199" t="s">
        <v>110</v>
      </c>
      <c r="L19" s="45" t="s">
        <v>261</v>
      </c>
      <c r="M19" s="200" t="s">
        <v>256</v>
      </c>
      <c r="N19" s="45" t="s">
        <v>262</v>
      </c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335">
        <v>44476</v>
      </c>
      <c r="B20" s="30" t="s">
        <v>39</v>
      </c>
      <c r="C20" s="31">
        <v>42.37</v>
      </c>
      <c r="D20" s="32">
        <v>7.07</v>
      </c>
      <c r="E20" s="31"/>
      <c r="F20" s="81">
        <v>35.299999999999997</v>
      </c>
      <c r="G20" s="54">
        <v>490</v>
      </c>
      <c r="H20" s="54">
        <v>4020</v>
      </c>
      <c r="I20" s="54"/>
      <c r="J20" s="37" t="s">
        <v>39</v>
      </c>
      <c r="K20" s="37" t="s">
        <v>110</v>
      </c>
      <c r="L20" s="45" t="s">
        <v>263</v>
      </c>
      <c r="M20" s="45" t="s">
        <v>32</v>
      </c>
      <c r="N20" s="45" t="s">
        <v>252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/>
      <c r="E21" s="31"/>
      <c r="F21" s="81"/>
      <c r="G21" s="54"/>
      <c r="H21" s="54" t="s">
        <v>109</v>
      </c>
      <c r="I21" s="54" t="s">
        <v>109</v>
      </c>
      <c r="J21" s="37" t="s">
        <v>39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36"/>
      <c r="D22" s="337"/>
      <c r="E22" s="336"/>
      <c r="F22" s="337"/>
      <c r="G22" s="54"/>
      <c r="H22" s="54"/>
      <c r="I22" s="54"/>
      <c r="J22" s="37"/>
      <c r="K22" s="37"/>
      <c r="L22" s="338"/>
      <c r="M22" s="338"/>
      <c r="N22" s="338"/>
    </row>
    <row r="23" spans="1:19" ht="15.75" x14ac:dyDescent="0.25">
      <c r="A23" s="29"/>
      <c r="B23" s="30"/>
      <c r="C23" s="336"/>
      <c r="D23" s="337"/>
      <c r="E23" s="336"/>
      <c r="F23" s="337"/>
      <c r="G23" s="54"/>
      <c r="H23" s="54"/>
      <c r="I23" s="54"/>
      <c r="J23" s="37"/>
      <c r="K23" s="37"/>
      <c r="L23" s="338"/>
      <c r="M23" s="338"/>
      <c r="N23" s="338"/>
    </row>
    <row r="24" spans="1:19" ht="15.75" x14ac:dyDescent="0.25">
      <c r="A24" s="29"/>
      <c r="B24" s="30"/>
      <c r="C24" s="336"/>
      <c r="D24" s="337"/>
      <c r="E24" s="336"/>
      <c r="F24" s="337"/>
      <c r="G24" s="54"/>
      <c r="H24" s="54"/>
      <c r="I24" s="54"/>
      <c r="J24" s="37"/>
      <c r="K24" s="37"/>
      <c r="L24" s="338"/>
      <c r="M24" s="338"/>
      <c r="N24" s="338"/>
    </row>
    <row r="25" spans="1:19" ht="15.75" x14ac:dyDescent="0.25">
      <c r="A25" s="29"/>
      <c r="B25" s="30"/>
      <c r="C25" s="336"/>
      <c r="D25" s="337"/>
      <c r="E25" s="336"/>
      <c r="F25" s="337"/>
      <c r="G25" s="54"/>
      <c r="H25" s="54"/>
      <c r="I25" s="54"/>
      <c r="J25" s="37"/>
      <c r="K25" s="37"/>
      <c r="L25" s="338"/>
      <c r="M25" s="338"/>
      <c r="N25" s="338"/>
    </row>
    <row r="26" spans="1:19" ht="15.75" x14ac:dyDescent="0.25">
      <c r="A26" s="29"/>
      <c r="B26" s="30"/>
      <c r="C26" s="336"/>
      <c r="D26" s="337" t="str">
        <f t="shared" ref="D26:D32" si="3">IF(B26="S",IF(ISBLANK(E26),ROUND(C26*0.2/1.2,2),E26),"")</f>
        <v/>
      </c>
      <c r="E26" s="336"/>
      <c r="F26" s="337" t="s">
        <v>109</v>
      </c>
      <c r="G26" s="54" t="s">
        <v>109</v>
      </c>
      <c r="H26" s="54" t="s">
        <v>109</v>
      </c>
      <c r="I26" s="54" t="s">
        <v>109</v>
      </c>
      <c r="J26" s="37" t="s">
        <v>39</v>
      </c>
      <c r="K26" s="37"/>
      <c r="L26" s="338"/>
      <c r="M26" s="338"/>
      <c r="N26" s="33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1" t="s">
        <v>109</v>
      </c>
      <c r="G27" s="54" t="s">
        <v>109</v>
      </c>
      <c r="H27" s="54" t="s">
        <v>109</v>
      </c>
      <c r="I27" s="54" t="s">
        <v>109</v>
      </c>
      <c r="J27" s="37" t="s">
        <v>39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1" t="s">
        <v>109</v>
      </c>
      <c r="G28" s="54" t="s">
        <v>109</v>
      </c>
      <c r="H28" s="54" t="s">
        <v>109</v>
      </c>
      <c r="I28" s="54" t="s">
        <v>109</v>
      </c>
      <c r="J28" s="37" t="s">
        <v>39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1" t="s">
        <v>109</v>
      </c>
      <c r="G29" s="54" t="s">
        <v>109</v>
      </c>
      <c r="H29" s="54" t="s">
        <v>109</v>
      </c>
      <c r="I29" s="54" t="s">
        <v>109</v>
      </c>
      <c r="J29" s="37" t="s">
        <v>39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1" t="s">
        <v>109</v>
      </c>
      <c r="G30" s="54" t="s">
        <v>109</v>
      </c>
      <c r="H30" s="54" t="s">
        <v>109</v>
      </c>
      <c r="I30" s="54" t="s">
        <v>109</v>
      </c>
      <c r="J30" s="37" t="s">
        <v>39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29"/>
      <c r="B31" s="30"/>
      <c r="C31" s="31"/>
      <c r="D31" s="32" t="str">
        <f t="shared" si="3"/>
        <v/>
      </c>
      <c r="E31" s="31"/>
      <c r="F31" s="81" t="s">
        <v>109</v>
      </c>
      <c r="G31" s="54" t="s">
        <v>109</v>
      </c>
      <c r="H31" s="54" t="s">
        <v>109</v>
      </c>
      <c r="I31" s="54" t="s">
        <v>109</v>
      </c>
      <c r="J31" s="37" t="s">
        <v>39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6.5" thickBot="1" x14ac:dyDescent="0.3">
      <c r="A32" s="29"/>
      <c r="B32" s="30"/>
      <c r="C32" s="31"/>
      <c r="D32" s="38" t="str">
        <f t="shared" si="3"/>
        <v/>
      </c>
      <c r="E32" s="31"/>
      <c r="F32" s="81" t="s">
        <v>109</v>
      </c>
      <c r="G32" s="54" t="s">
        <v>109</v>
      </c>
      <c r="H32" s="54" t="s">
        <v>109</v>
      </c>
      <c r="I32" s="54" t="s">
        <v>109</v>
      </c>
      <c r="J32" s="37" t="s">
        <v>39</v>
      </c>
      <c r="K32" s="37"/>
      <c r="L32" s="45"/>
      <c r="M32" s="45"/>
      <c r="N32" s="45"/>
      <c r="P32" s="5" t="b">
        <f t="shared" si="0"/>
        <v>0</v>
      </c>
      <c r="Q32" s="5" t="b">
        <f t="shared" si="1"/>
        <v>0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288" t="s">
        <v>34</v>
      </c>
      <c r="B33" s="289"/>
      <c r="C33" s="39">
        <f>SUM(C12:C21)</f>
        <v>138.97</v>
      </c>
      <c r="D33" s="39">
        <f>SUM(D12:D21)</f>
        <v>21.01</v>
      </c>
      <c r="E33" s="39"/>
      <c r="F33" s="39">
        <f>SUM(F12:F21)</f>
        <v>117.96</v>
      </c>
      <c r="G33" s="55"/>
      <c r="H33" s="55"/>
      <c r="I33" s="55"/>
      <c r="J33" s="40"/>
      <c r="K33" s="40"/>
      <c r="L33" s="46"/>
      <c r="M33" s="52"/>
      <c r="N33" s="47"/>
    </row>
    <row r="35" spans="1:14" x14ac:dyDescent="0.2">
      <c r="B35" s="322" t="s">
        <v>35</v>
      </c>
      <c r="C35" s="323"/>
    </row>
    <row r="36" spans="1:14" x14ac:dyDescent="0.2">
      <c r="B36" s="41" t="s">
        <v>36</v>
      </c>
      <c r="C36" s="42" t="s">
        <v>37</v>
      </c>
    </row>
    <row r="37" spans="1:14" x14ac:dyDescent="0.2">
      <c r="B37" s="41" t="s">
        <v>31</v>
      </c>
      <c r="C37" s="42" t="s">
        <v>38</v>
      </c>
    </row>
    <row r="38" spans="1:14" x14ac:dyDescent="0.2">
      <c r="B38" s="41" t="s">
        <v>39</v>
      </c>
      <c r="C38" s="42" t="s">
        <v>40</v>
      </c>
    </row>
    <row r="39" spans="1:14" x14ac:dyDescent="0.2">
      <c r="B39" s="43" t="s">
        <v>33</v>
      </c>
      <c r="C39" s="98" t="s">
        <v>41</v>
      </c>
    </row>
  </sheetData>
  <mergeCells count="6">
    <mergeCell ref="A33:B33"/>
    <mergeCell ref="B35:C35"/>
    <mergeCell ref="B1:E1"/>
    <mergeCell ref="B3:E3"/>
    <mergeCell ref="G8:J8"/>
    <mergeCell ref="G9:J9"/>
  </mergeCells>
  <conditionalFormatting sqref="J12:K32">
    <cfRule type="expression" priority="8" stopIfTrue="1">
      <formula>AND(SUM($P12:$T12)&gt;0,NOT(ISBLANK(J12)))</formula>
    </cfRule>
    <cfRule type="expression" dxfId="179" priority="9" stopIfTrue="1">
      <formula>SUM($P12:$T12)&gt;0</formula>
    </cfRule>
  </conditionalFormatting>
  <conditionalFormatting sqref="E5 C12:C32 C5 B1:E1 B3:E3">
    <cfRule type="expression" dxfId="178" priority="10" stopIfTrue="1">
      <formula>ISBLANK(B1)</formula>
    </cfRule>
  </conditionalFormatting>
  <conditionalFormatting sqref="L15:N18 L20:N32 M12:N13">
    <cfRule type="expression" dxfId="177" priority="11" stopIfTrue="1">
      <formula>AND(NOT(ISBLANK($C12)),ISBLANK(L12))</formula>
    </cfRule>
  </conditionalFormatting>
  <conditionalFormatting sqref="B12:B32">
    <cfRule type="expression" dxfId="176" priority="12" stopIfTrue="1">
      <formula>AND(NOT(ISBLANK(C12)),ISBLANK(B12))</formula>
    </cfRule>
  </conditionalFormatting>
  <conditionalFormatting sqref="A12:A32">
    <cfRule type="expression" dxfId="175" priority="13" stopIfTrue="1">
      <formula>AND(NOT(ISBLANK(C12)),ISBLANK(A12))</formula>
    </cfRule>
  </conditionalFormatting>
  <conditionalFormatting sqref="E12:E32">
    <cfRule type="expression" dxfId="174" priority="14" stopIfTrue="1">
      <formula>AND(NOT(ISBLANK(C12)),ISBLANK(E12),B12="S")</formula>
    </cfRule>
  </conditionalFormatting>
  <conditionalFormatting sqref="N14">
    <cfRule type="expression" dxfId="173" priority="15" stopIfTrue="1">
      <formula>AND(NOT(ISBLANK($C19)),ISBLANK(N14))</formula>
    </cfRule>
  </conditionalFormatting>
  <conditionalFormatting sqref="N19">
    <cfRule type="expression" dxfId="172" priority="7" stopIfTrue="1">
      <formula>AND(NOT(ISBLANK($C19)),ISBLANK(N19))</formula>
    </cfRule>
  </conditionalFormatting>
  <conditionalFormatting sqref="L19">
    <cfRule type="expression" dxfId="171" priority="6" stopIfTrue="1">
      <formula>AND(NOT(ISBLANK($C19)),ISBLANK(L19))</formula>
    </cfRule>
  </conditionalFormatting>
  <conditionalFormatting sqref="L12:L13">
    <cfRule type="expression" priority="4" stopIfTrue="1">
      <formula>AND(SUM($P12:$T12)&gt;0,NOT(ISBLANK(L12)))</formula>
    </cfRule>
    <cfRule type="expression" dxfId="170" priority="5" stopIfTrue="1">
      <formula>SUM($P12:$T12)&gt;0</formula>
    </cfRule>
  </conditionalFormatting>
  <conditionalFormatting sqref="L14">
    <cfRule type="expression" priority="2" stopIfTrue="1">
      <formula>AND(SUM($P14:$T14)&gt;0,NOT(ISBLANK(L14)))</formula>
    </cfRule>
    <cfRule type="expression" dxfId="169" priority="3" stopIfTrue="1">
      <formula>SUM($P14:$T14)&gt;0</formula>
    </cfRule>
  </conditionalFormatting>
  <conditionalFormatting sqref="M14">
    <cfRule type="expression" dxfId="168" priority="1" stopIfTrue="1">
      <formula>AND(NOT(ISBLANK($C14)),ISBLANK(M14))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opLeftCell="A10" workbookViewId="0">
      <selection activeCell="F15" sqref="F15"/>
    </sheetView>
  </sheetViews>
  <sheetFormatPr defaultColWidth="11.85546875" defaultRowHeight="13.5" customHeight="1" x14ac:dyDescent="0.2"/>
  <cols>
    <col min="1" max="1" width="11.85546875" style="209" customWidth="1"/>
    <col min="2" max="2" width="10.42578125" style="209" customWidth="1"/>
    <col min="3" max="6" width="15.5703125" style="209" customWidth="1"/>
    <col min="7" max="7" width="8.42578125" style="209" customWidth="1"/>
    <col min="8" max="8" width="9" style="209" customWidth="1"/>
    <col min="9" max="9" width="11.5703125" style="209" customWidth="1"/>
    <col min="10" max="10" width="3" style="209" customWidth="1"/>
    <col min="11" max="11" width="29.5703125" style="209" customWidth="1"/>
    <col min="12" max="12" width="50.5703125" style="209" customWidth="1"/>
    <col min="13" max="14" width="27.42578125" style="209" customWidth="1"/>
    <col min="15" max="15" width="9.140625" style="209" customWidth="1"/>
    <col min="16" max="19" width="11.85546875" style="209" hidden="1" customWidth="1"/>
    <col min="20" max="26" width="9.140625" style="209" customWidth="1"/>
    <col min="27" max="256" width="11.85546875" style="209" customWidth="1"/>
    <col min="257" max="16384" width="11.85546875" style="210"/>
  </cols>
  <sheetData>
    <row r="1" spans="1:26" ht="36.75" customHeight="1" x14ac:dyDescent="0.2">
      <c r="A1" s="201" t="s">
        <v>0</v>
      </c>
      <c r="B1" s="304" t="s">
        <v>1</v>
      </c>
      <c r="C1" s="305"/>
      <c r="D1" s="305"/>
      <c r="E1" s="306"/>
      <c r="F1" s="202"/>
      <c r="G1" s="203"/>
      <c r="H1" s="203"/>
      <c r="I1" s="203"/>
      <c r="J1" s="203"/>
      <c r="K1" s="203"/>
      <c r="L1" s="204"/>
      <c r="M1" s="204"/>
      <c r="N1" s="205"/>
      <c r="O1" s="206"/>
      <c r="P1" s="207"/>
      <c r="Q1" s="207"/>
      <c r="R1" s="207"/>
      <c r="S1" s="207"/>
      <c r="T1" s="208"/>
      <c r="U1" s="208"/>
      <c r="V1" s="208"/>
      <c r="W1" s="208"/>
      <c r="X1" s="208"/>
      <c r="Y1" s="208"/>
      <c r="Z1" s="208"/>
    </row>
    <row r="2" spans="1:26" ht="12.75" x14ac:dyDescent="0.2">
      <c r="A2" s="211"/>
      <c r="B2" s="212"/>
      <c r="C2" s="212"/>
      <c r="D2" s="212"/>
      <c r="E2" s="212"/>
      <c r="F2" s="208"/>
      <c r="G2" s="208"/>
      <c r="H2" s="208"/>
      <c r="I2" s="208"/>
      <c r="J2" s="208"/>
      <c r="K2" s="208"/>
      <c r="L2" s="208"/>
      <c r="M2" s="208"/>
      <c r="N2" s="213"/>
      <c r="O2" s="206"/>
      <c r="P2" s="214"/>
      <c r="Q2" s="214"/>
      <c r="R2" s="214"/>
      <c r="S2" s="214"/>
      <c r="T2" s="208"/>
      <c r="U2" s="208"/>
      <c r="V2" s="208"/>
      <c r="W2" s="208"/>
      <c r="X2" s="208"/>
      <c r="Y2" s="208"/>
      <c r="Z2" s="208"/>
    </row>
    <row r="3" spans="1:26" ht="36.75" customHeight="1" x14ac:dyDescent="0.2">
      <c r="A3" s="215" t="s">
        <v>2</v>
      </c>
      <c r="B3" s="304" t="s">
        <v>218</v>
      </c>
      <c r="C3" s="305"/>
      <c r="D3" s="305"/>
      <c r="E3" s="306"/>
      <c r="F3" s="216"/>
      <c r="G3" s="217"/>
      <c r="H3" s="217"/>
      <c r="I3" s="217"/>
      <c r="J3" s="217"/>
      <c r="K3" s="217"/>
      <c r="L3" s="208"/>
      <c r="M3" s="208"/>
      <c r="N3" s="213"/>
      <c r="O3" s="206"/>
      <c r="P3" s="214"/>
      <c r="Q3" s="214"/>
      <c r="R3" s="214"/>
      <c r="S3" s="214"/>
      <c r="T3" s="208"/>
      <c r="U3" s="208"/>
      <c r="V3" s="208"/>
      <c r="W3" s="208"/>
      <c r="X3" s="208"/>
      <c r="Y3" s="208"/>
      <c r="Z3" s="208"/>
    </row>
    <row r="4" spans="1:26" ht="12.75" x14ac:dyDescent="0.2">
      <c r="A4" s="211"/>
      <c r="B4" s="212"/>
      <c r="C4" s="212"/>
      <c r="D4" s="212"/>
      <c r="E4" s="212"/>
      <c r="F4" s="208"/>
      <c r="G4" s="208"/>
      <c r="H4" s="208"/>
      <c r="I4" s="208"/>
      <c r="J4" s="208"/>
      <c r="K4" s="208"/>
      <c r="L4" s="208"/>
      <c r="M4" s="208"/>
      <c r="N4" s="213"/>
      <c r="O4" s="206"/>
      <c r="P4" s="214"/>
      <c r="Q4" s="214"/>
      <c r="R4" s="214"/>
      <c r="S4" s="214"/>
      <c r="T4" s="208"/>
      <c r="U4" s="208"/>
      <c r="V4" s="208"/>
      <c r="W4" s="208"/>
      <c r="X4" s="208"/>
      <c r="Y4" s="208"/>
      <c r="Z4" s="208"/>
    </row>
    <row r="5" spans="1:26" ht="36" customHeight="1" x14ac:dyDescent="0.2">
      <c r="A5" s="218" t="s">
        <v>3</v>
      </c>
      <c r="B5" s="219" t="s">
        <v>4</v>
      </c>
      <c r="C5" s="220">
        <v>42988</v>
      </c>
      <c r="D5" s="219" t="s">
        <v>5</v>
      </c>
      <c r="E5" s="220">
        <v>43017</v>
      </c>
      <c r="F5" s="216"/>
      <c r="G5" s="221"/>
      <c r="H5" s="208"/>
      <c r="I5" s="208"/>
      <c r="J5" s="208"/>
      <c r="K5" s="208"/>
      <c r="L5" s="208"/>
      <c r="M5" s="208"/>
      <c r="N5" s="213"/>
      <c r="O5" s="206"/>
      <c r="P5" s="214"/>
      <c r="Q5" s="214"/>
      <c r="R5" s="214"/>
      <c r="S5" s="214"/>
      <c r="T5" s="208"/>
      <c r="U5" s="208"/>
      <c r="V5" s="208"/>
      <c r="W5" s="208"/>
      <c r="X5" s="208"/>
      <c r="Y5" s="208"/>
      <c r="Z5" s="208"/>
    </row>
    <row r="6" spans="1:26" ht="13.7" customHeight="1" x14ac:dyDescent="0.2">
      <c r="A6" s="222"/>
      <c r="B6" s="223"/>
      <c r="C6" s="223"/>
      <c r="D6" s="223"/>
      <c r="E6" s="223"/>
      <c r="F6" s="208"/>
      <c r="G6" s="208"/>
      <c r="H6" s="208"/>
      <c r="I6" s="208"/>
      <c r="J6" s="208"/>
      <c r="K6" s="208"/>
      <c r="L6" s="208"/>
      <c r="M6" s="208"/>
      <c r="N6" s="213"/>
      <c r="O6" s="206"/>
      <c r="P6" s="214"/>
      <c r="Q6" s="214"/>
      <c r="R6" s="214"/>
      <c r="S6" s="214"/>
      <c r="T6" s="208"/>
      <c r="U6" s="208"/>
      <c r="V6" s="208"/>
      <c r="W6" s="208"/>
      <c r="X6" s="208"/>
      <c r="Y6" s="208"/>
      <c r="Z6" s="208"/>
    </row>
    <row r="7" spans="1:26" ht="13.7" customHeight="1" x14ac:dyDescent="0.2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  <c r="O7" s="206"/>
      <c r="P7" s="214"/>
      <c r="Q7" s="214"/>
      <c r="R7" s="214"/>
      <c r="S7" s="214"/>
      <c r="T7" s="208"/>
      <c r="U7" s="208"/>
      <c r="V7" s="208"/>
      <c r="W7" s="208"/>
      <c r="X7" s="208"/>
      <c r="Y7" s="208"/>
      <c r="Z7" s="208"/>
    </row>
    <row r="8" spans="1:26" ht="13.7" customHeight="1" x14ac:dyDescent="0.2">
      <c r="A8" s="227" t="s">
        <v>6</v>
      </c>
      <c r="B8" s="228" t="s">
        <v>7</v>
      </c>
      <c r="C8" s="228" t="s">
        <v>8</v>
      </c>
      <c r="D8" s="228" t="s">
        <v>7</v>
      </c>
      <c r="E8" s="228" t="s">
        <v>9</v>
      </c>
      <c r="F8" s="228" t="s">
        <v>10</v>
      </c>
      <c r="G8" s="302" t="s">
        <v>11</v>
      </c>
      <c r="H8" s="307"/>
      <c r="I8" s="307"/>
      <c r="J8" s="303"/>
      <c r="K8" s="228" t="s">
        <v>12</v>
      </c>
      <c r="L8" s="228" t="s">
        <v>13</v>
      </c>
      <c r="M8" s="229" t="s">
        <v>14</v>
      </c>
      <c r="N8" s="230" t="s">
        <v>15</v>
      </c>
      <c r="O8" s="231"/>
      <c r="P8" s="232"/>
      <c r="Q8" s="232"/>
      <c r="R8" s="232"/>
      <c r="S8" s="232"/>
      <c r="T8" s="233"/>
      <c r="U8" s="233"/>
      <c r="V8" s="233"/>
      <c r="W8" s="233"/>
      <c r="X8" s="233"/>
      <c r="Y8" s="233"/>
      <c r="Z8" s="233"/>
    </row>
    <row r="9" spans="1:26" ht="13.7" customHeight="1" x14ac:dyDescent="0.2">
      <c r="A9" s="234" t="s">
        <v>16</v>
      </c>
      <c r="B9" s="235" t="s">
        <v>17</v>
      </c>
      <c r="C9" s="235" t="s">
        <v>18</v>
      </c>
      <c r="D9" s="235" t="s">
        <v>18</v>
      </c>
      <c r="E9" s="235" t="s">
        <v>19</v>
      </c>
      <c r="F9" s="235" t="s">
        <v>18</v>
      </c>
      <c r="G9" s="308"/>
      <c r="H9" s="309"/>
      <c r="I9" s="309"/>
      <c r="J9" s="310"/>
      <c r="K9" s="235" t="s">
        <v>20</v>
      </c>
      <c r="L9" s="235" t="s">
        <v>21</v>
      </c>
      <c r="M9" s="236"/>
      <c r="N9" s="237" t="s">
        <v>22</v>
      </c>
      <c r="O9" s="231"/>
      <c r="P9" s="232"/>
      <c r="Q9" s="232"/>
      <c r="R9" s="232"/>
      <c r="S9" s="232"/>
      <c r="T9" s="233"/>
      <c r="U9" s="233"/>
      <c r="V9" s="233"/>
      <c r="W9" s="233"/>
      <c r="X9" s="233"/>
      <c r="Y9" s="233"/>
      <c r="Z9" s="233"/>
    </row>
    <row r="10" spans="1:26" ht="13.7" customHeight="1" x14ac:dyDescent="0.2">
      <c r="A10" s="238" t="s">
        <v>23</v>
      </c>
      <c r="B10" s="239" t="s">
        <v>24</v>
      </c>
      <c r="C10" s="239" t="s">
        <v>25</v>
      </c>
      <c r="D10" s="239" t="s">
        <v>25</v>
      </c>
      <c r="E10" s="239" t="s">
        <v>25</v>
      </c>
      <c r="F10" s="239" t="s">
        <v>25</v>
      </c>
      <c r="G10" s="240" t="s">
        <v>26</v>
      </c>
      <c r="H10" s="240" t="s">
        <v>27</v>
      </c>
      <c r="I10" s="240" t="s">
        <v>28</v>
      </c>
      <c r="J10" s="241"/>
      <c r="K10" s="242" t="s">
        <v>29</v>
      </c>
      <c r="L10" s="243"/>
      <c r="M10" s="243"/>
      <c r="N10" s="244"/>
      <c r="O10" s="206"/>
      <c r="P10" s="214"/>
      <c r="Q10" s="214"/>
      <c r="R10" s="214"/>
      <c r="S10" s="214"/>
      <c r="T10" s="208"/>
      <c r="U10" s="208"/>
      <c r="V10" s="208"/>
      <c r="W10" s="208"/>
      <c r="X10" s="208"/>
      <c r="Y10" s="208"/>
      <c r="Z10" s="208"/>
    </row>
    <row r="11" spans="1:26" ht="8.1" customHeight="1" x14ac:dyDescent="0.2">
      <c r="A11" s="245"/>
      <c r="B11" s="246"/>
      <c r="C11" s="246"/>
      <c r="D11" s="246"/>
      <c r="E11" s="246"/>
      <c r="F11" s="246"/>
      <c r="G11" s="241"/>
      <c r="H11" s="241"/>
      <c r="I11" s="241"/>
      <c r="J11" s="241"/>
      <c r="K11" s="241"/>
      <c r="L11" s="247"/>
      <c r="M11" s="247"/>
      <c r="N11" s="248"/>
      <c r="O11" s="208"/>
      <c r="P11" s="214"/>
      <c r="Q11" s="214"/>
      <c r="R11" s="214"/>
      <c r="S11" s="214"/>
      <c r="T11" s="208"/>
      <c r="U11" s="208"/>
      <c r="V11" s="208"/>
      <c r="W11" s="208"/>
      <c r="X11" s="208"/>
      <c r="Y11" s="208"/>
      <c r="Z11" s="208"/>
    </row>
    <row r="12" spans="1:26" ht="20.100000000000001" customHeight="1" x14ac:dyDescent="0.25">
      <c r="A12" s="249">
        <v>42998</v>
      </c>
      <c r="B12" s="246" t="s">
        <v>31</v>
      </c>
      <c r="C12" s="250">
        <v>600</v>
      </c>
      <c r="D12" s="251">
        <v>0</v>
      </c>
      <c r="E12" s="250"/>
      <c r="F12" s="250">
        <v>600</v>
      </c>
      <c r="G12" s="252">
        <v>112</v>
      </c>
      <c r="H12" s="252">
        <v>4207</v>
      </c>
      <c r="I12" s="252"/>
      <c r="J12" s="253" t="s">
        <v>39</v>
      </c>
      <c r="K12" s="254" t="s">
        <v>113</v>
      </c>
      <c r="L12" s="254" t="s">
        <v>214</v>
      </c>
      <c r="M12" s="255" t="s">
        <v>114</v>
      </c>
      <c r="N12" s="256" t="s">
        <v>115</v>
      </c>
      <c r="O12" s="257"/>
      <c r="P12" s="258" t="b">
        <f t="shared" ref="P12:P32" si="0">OR(G12&lt;100,LEN(G12)=2)</f>
        <v>0</v>
      </c>
      <c r="Q12" s="258" t="b">
        <f t="shared" ref="Q12:Q32" si="1">OR(H12&lt;1000,LEN(H12)=3)</f>
        <v>0</v>
      </c>
      <c r="R12" s="258" t="b">
        <f t="shared" ref="R12:R32" si="2">IF(I12&lt;1000,TRUE)</f>
        <v>1</v>
      </c>
      <c r="S12" s="259"/>
      <c r="T12" s="208"/>
      <c r="U12" s="208"/>
      <c r="V12" s="208"/>
      <c r="W12" s="208"/>
      <c r="X12" s="208"/>
      <c r="Y12" s="208"/>
      <c r="Z12" s="208"/>
    </row>
    <row r="13" spans="1:26" ht="20.100000000000001" customHeight="1" x14ac:dyDescent="0.25">
      <c r="A13" s="249">
        <v>43007</v>
      </c>
      <c r="B13" s="246" t="s">
        <v>31</v>
      </c>
      <c r="C13" s="250">
        <v>150.09</v>
      </c>
      <c r="D13" s="251">
        <v>0</v>
      </c>
      <c r="E13" s="250"/>
      <c r="F13" s="250">
        <v>150.09</v>
      </c>
      <c r="G13" s="252">
        <v>112</v>
      </c>
      <c r="H13" s="252">
        <v>4207</v>
      </c>
      <c r="I13" s="252"/>
      <c r="J13" s="253" t="s">
        <v>39</v>
      </c>
      <c r="K13" s="254" t="s">
        <v>113</v>
      </c>
      <c r="L13" s="254" t="s">
        <v>214</v>
      </c>
      <c r="M13" s="255" t="s">
        <v>114</v>
      </c>
      <c r="N13" s="256" t="s">
        <v>115</v>
      </c>
      <c r="O13" s="257"/>
      <c r="P13" s="258" t="b">
        <f t="shared" si="0"/>
        <v>0</v>
      </c>
      <c r="Q13" s="258" t="b">
        <f t="shared" si="1"/>
        <v>0</v>
      </c>
      <c r="R13" s="258" t="b">
        <f t="shared" si="2"/>
        <v>1</v>
      </c>
      <c r="S13" s="259"/>
      <c r="T13" s="208"/>
      <c r="U13" s="208"/>
      <c r="V13" s="208"/>
      <c r="W13" s="208"/>
      <c r="X13" s="208"/>
      <c r="Y13" s="208"/>
      <c r="Z13" s="208"/>
    </row>
    <row r="14" spans="1:26" ht="20.100000000000001" customHeight="1" x14ac:dyDescent="0.25">
      <c r="A14" s="249">
        <v>43015</v>
      </c>
      <c r="B14" s="260" t="s">
        <v>31</v>
      </c>
      <c r="C14" s="250">
        <v>11</v>
      </c>
      <c r="D14" s="250">
        <v>0</v>
      </c>
      <c r="E14" s="250"/>
      <c r="F14" s="250">
        <v>11</v>
      </c>
      <c r="G14" s="252">
        <v>440</v>
      </c>
      <c r="H14" s="252">
        <v>4020</v>
      </c>
      <c r="I14" s="252"/>
      <c r="J14" s="253" t="s">
        <v>39</v>
      </c>
      <c r="K14" s="253" t="s">
        <v>111</v>
      </c>
      <c r="L14" s="253" t="s">
        <v>215</v>
      </c>
      <c r="M14" s="256" t="s">
        <v>216</v>
      </c>
      <c r="N14" s="256" t="s">
        <v>217</v>
      </c>
      <c r="O14" s="257"/>
      <c r="P14" s="258" t="b">
        <f>OR(G14&lt;100,LEN(G14)=2)</f>
        <v>0</v>
      </c>
      <c r="Q14" s="258" t="b">
        <f>OR(H14&lt;1000,LEN(H14)=3)</f>
        <v>0</v>
      </c>
      <c r="R14" s="258" t="b">
        <f>IF(I14&lt;1000,TRUE)</f>
        <v>1</v>
      </c>
      <c r="S14" s="259"/>
      <c r="T14" s="208"/>
      <c r="U14" s="208"/>
      <c r="V14" s="208"/>
      <c r="W14" s="208"/>
      <c r="X14" s="208"/>
      <c r="Y14" s="208"/>
      <c r="Z14" s="208"/>
    </row>
    <row r="15" spans="1:26" ht="20.100000000000001" customHeight="1" x14ac:dyDescent="0.25">
      <c r="A15" s="249"/>
      <c r="B15" s="260"/>
      <c r="C15" s="250"/>
      <c r="D15" s="247"/>
      <c r="E15" s="250"/>
      <c r="F15" s="250"/>
      <c r="G15" s="252"/>
      <c r="H15" s="252"/>
      <c r="I15" s="252"/>
      <c r="J15" s="253"/>
      <c r="K15" s="254"/>
      <c r="L15" s="254"/>
      <c r="M15" s="255"/>
      <c r="N15" s="256"/>
      <c r="O15" s="257"/>
      <c r="P15" s="258"/>
      <c r="Q15" s="258"/>
      <c r="R15" s="258"/>
      <c r="S15" s="259"/>
      <c r="T15" s="208"/>
      <c r="U15" s="208"/>
      <c r="V15" s="208"/>
      <c r="W15" s="208"/>
      <c r="X15" s="208"/>
      <c r="Y15" s="208"/>
      <c r="Z15" s="208"/>
    </row>
    <row r="16" spans="1:26" ht="20.100000000000001" customHeight="1" x14ac:dyDescent="0.25">
      <c r="A16" s="261"/>
      <c r="B16" s="260"/>
      <c r="C16" s="250"/>
      <c r="D16" s="262"/>
      <c r="E16" s="250"/>
      <c r="F16" s="250"/>
      <c r="G16" s="252"/>
      <c r="H16" s="252"/>
      <c r="I16" s="262"/>
      <c r="J16" s="253"/>
      <c r="K16" s="254"/>
      <c r="L16" s="255"/>
      <c r="M16" s="255"/>
      <c r="N16" s="256"/>
      <c r="O16" s="257"/>
      <c r="P16" s="258"/>
      <c r="Q16" s="258"/>
      <c r="R16" s="258"/>
      <c r="S16" s="259"/>
      <c r="T16" s="208"/>
      <c r="U16" s="208"/>
      <c r="V16" s="208"/>
      <c r="W16" s="208"/>
      <c r="X16" s="208"/>
      <c r="Y16" s="208"/>
      <c r="Z16" s="208"/>
    </row>
    <row r="17" spans="1:26" ht="20.100000000000001" customHeight="1" x14ac:dyDescent="0.25">
      <c r="A17" s="245"/>
      <c r="B17" s="260"/>
      <c r="C17" s="250"/>
      <c r="D17" s="262" t="str">
        <f t="shared" ref="D17:D32" si="3">IF(B17="S",IF(ISBLANK(E17),ROUND(C17*0.2/1.2,2),E17),"")</f>
        <v/>
      </c>
      <c r="E17" s="250"/>
      <c r="F17" s="262" t="s">
        <v>109</v>
      </c>
      <c r="G17" s="252"/>
      <c r="H17" s="252"/>
      <c r="I17" s="262" t="s">
        <v>109</v>
      </c>
      <c r="J17" s="253" t="s">
        <v>39</v>
      </c>
      <c r="K17" s="254"/>
      <c r="L17" s="255"/>
      <c r="M17" s="255"/>
      <c r="N17" s="256" t="s">
        <v>109</v>
      </c>
      <c r="O17" s="257"/>
      <c r="P17" s="258" t="b">
        <f t="shared" si="0"/>
        <v>1</v>
      </c>
      <c r="Q17" s="258" t="b">
        <f t="shared" si="1"/>
        <v>1</v>
      </c>
      <c r="R17" s="258" t="b">
        <f t="shared" si="2"/>
        <v>0</v>
      </c>
      <c r="S17" s="259"/>
      <c r="T17" s="208"/>
      <c r="U17" s="208"/>
      <c r="V17" s="208"/>
      <c r="W17" s="208"/>
      <c r="X17" s="208"/>
      <c r="Y17" s="208"/>
      <c r="Z17" s="208"/>
    </row>
    <row r="18" spans="1:26" ht="20.100000000000001" customHeight="1" x14ac:dyDescent="0.25">
      <c r="A18" s="245"/>
      <c r="B18" s="246"/>
      <c r="C18" s="250"/>
      <c r="D18" s="262" t="str">
        <f t="shared" si="3"/>
        <v/>
      </c>
      <c r="E18" s="250"/>
      <c r="F18" s="262" t="s">
        <v>109</v>
      </c>
      <c r="G18" s="262" t="s">
        <v>109</v>
      </c>
      <c r="H18" s="262" t="s">
        <v>109</v>
      </c>
      <c r="I18" s="262" t="s">
        <v>109</v>
      </c>
      <c r="J18" s="253" t="s">
        <v>39</v>
      </c>
      <c r="K18" s="254"/>
      <c r="L18" s="256" t="s">
        <v>109</v>
      </c>
      <c r="M18" s="255"/>
      <c r="N18" s="256" t="s">
        <v>109</v>
      </c>
      <c r="O18" s="257"/>
      <c r="P18" s="258" t="b">
        <f t="shared" si="0"/>
        <v>0</v>
      </c>
      <c r="Q18" s="258" t="b">
        <f t="shared" si="1"/>
        <v>0</v>
      </c>
      <c r="R18" s="258" t="b">
        <f t="shared" si="2"/>
        <v>0</v>
      </c>
      <c r="S18" s="259"/>
      <c r="T18" s="208"/>
      <c r="U18" s="208"/>
      <c r="V18" s="208"/>
      <c r="W18" s="208"/>
      <c r="X18" s="208"/>
      <c r="Y18" s="208"/>
      <c r="Z18" s="208"/>
    </row>
    <row r="19" spans="1:26" ht="20.100000000000001" customHeight="1" x14ac:dyDescent="0.25">
      <c r="A19" s="245"/>
      <c r="B19" s="246"/>
      <c r="C19" s="250"/>
      <c r="D19" s="262" t="str">
        <f t="shared" si="3"/>
        <v/>
      </c>
      <c r="E19" s="250"/>
      <c r="F19" s="262" t="s">
        <v>109</v>
      </c>
      <c r="G19" s="262" t="s">
        <v>109</v>
      </c>
      <c r="H19" s="262" t="s">
        <v>109</v>
      </c>
      <c r="I19" s="262" t="s">
        <v>109</v>
      </c>
      <c r="J19" s="253" t="s">
        <v>39</v>
      </c>
      <c r="K19" s="254"/>
      <c r="L19" s="256" t="s">
        <v>109</v>
      </c>
      <c r="M19" s="247"/>
      <c r="N19" s="256" t="s">
        <v>109</v>
      </c>
      <c r="O19" s="257"/>
      <c r="P19" s="258" t="b">
        <f t="shared" si="0"/>
        <v>0</v>
      </c>
      <c r="Q19" s="258" t="b">
        <f t="shared" si="1"/>
        <v>0</v>
      </c>
      <c r="R19" s="258" t="b">
        <f t="shared" si="2"/>
        <v>0</v>
      </c>
      <c r="S19" s="259"/>
      <c r="T19" s="208"/>
      <c r="U19" s="208"/>
      <c r="V19" s="208"/>
      <c r="W19" s="208"/>
      <c r="X19" s="208"/>
      <c r="Y19" s="208"/>
      <c r="Z19" s="208"/>
    </row>
    <row r="20" spans="1:26" ht="20.100000000000001" customHeight="1" x14ac:dyDescent="0.25">
      <c r="A20" s="245"/>
      <c r="B20" s="246"/>
      <c r="C20" s="250"/>
      <c r="D20" s="262" t="str">
        <f t="shared" si="3"/>
        <v/>
      </c>
      <c r="E20" s="250"/>
      <c r="F20" s="250"/>
      <c r="G20" s="252"/>
      <c r="H20" s="252"/>
      <c r="I20" s="252"/>
      <c r="J20" s="253" t="s">
        <v>39</v>
      </c>
      <c r="K20" s="254"/>
      <c r="L20" s="255"/>
      <c r="M20" s="255"/>
      <c r="N20" s="255"/>
      <c r="O20" s="257"/>
      <c r="P20" s="258" t="b">
        <f t="shared" si="0"/>
        <v>1</v>
      </c>
      <c r="Q20" s="258" t="b">
        <f t="shared" si="1"/>
        <v>1</v>
      </c>
      <c r="R20" s="258" t="b">
        <f t="shared" si="2"/>
        <v>1</v>
      </c>
      <c r="S20" s="259"/>
      <c r="T20" s="208"/>
      <c r="U20" s="208"/>
      <c r="V20" s="208"/>
      <c r="W20" s="208"/>
      <c r="X20" s="208"/>
      <c r="Y20" s="208"/>
      <c r="Z20" s="208"/>
    </row>
    <row r="21" spans="1:26" ht="20.100000000000001" customHeight="1" x14ac:dyDescent="0.25">
      <c r="A21" s="245"/>
      <c r="B21" s="246"/>
      <c r="C21" s="250"/>
      <c r="D21" s="262" t="str">
        <f t="shared" si="3"/>
        <v/>
      </c>
      <c r="E21" s="250"/>
      <c r="F21" s="262" t="s">
        <v>109</v>
      </c>
      <c r="G21" s="252"/>
      <c r="H21" s="262" t="s">
        <v>109</v>
      </c>
      <c r="I21" s="262" t="s">
        <v>109</v>
      </c>
      <c r="J21" s="253" t="s">
        <v>39</v>
      </c>
      <c r="K21" s="254"/>
      <c r="L21" s="255"/>
      <c r="M21" s="255"/>
      <c r="N21" s="255"/>
      <c r="O21" s="257"/>
      <c r="P21" s="258" t="b">
        <f t="shared" si="0"/>
        <v>1</v>
      </c>
      <c r="Q21" s="258" t="b">
        <f t="shared" si="1"/>
        <v>0</v>
      </c>
      <c r="R21" s="258" t="b">
        <f t="shared" si="2"/>
        <v>0</v>
      </c>
      <c r="S21" s="259"/>
      <c r="T21" s="208"/>
      <c r="U21" s="208"/>
      <c r="V21" s="208"/>
      <c r="W21" s="208"/>
      <c r="X21" s="208"/>
      <c r="Y21" s="208"/>
      <c r="Z21" s="208"/>
    </row>
    <row r="22" spans="1:26" ht="20.100000000000001" customHeight="1" x14ac:dyDescent="0.25">
      <c r="A22" s="245"/>
      <c r="B22" s="246"/>
      <c r="C22" s="250"/>
      <c r="D22" s="262" t="str">
        <f t="shared" si="3"/>
        <v/>
      </c>
      <c r="E22" s="250"/>
      <c r="F22" s="262" t="s">
        <v>109</v>
      </c>
      <c r="G22" s="262" t="s">
        <v>109</v>
      </c>
      <c r="H22" s="262" t="s">
        <v>109</v>
      </c>
      <c r="I22" s="262" t="s">
        <v>109</v>
      </c>
      <c r="J22" s="253" t="s">
        <v>39</v>
      </c>
      <c r="K22" s="254"/>
      <c r="L22" s="255"/>
      <c r="M22" s="255"/>
      <c r="N22" s="255"/>
      <c r="O22" s="257"/>
      <c r="P22" s="258" t="b">
        <f t="shared" si="0"/>
        <v>0</v>
      </c>
      <c r="Q22" s="258" t="b">
        <f t="shared" si="1"/>
        <v>0</v>
      </c>
      <c r="R22" s="258" t="b">
        <f t="shared" si="2"/>
        <v>0</v>
      </c>
      <c r="S22" s="259"/>
      <c r="T22" s="208"/>
      <c r="U22" s="208"/>
      <c r="V22" s="208"/>
      <c r="W22" s="208"/>
      <c r="X22" s="208"/>
      <c r="Y22" s="208"/>
      <c r="Z22" s="208"/>
    </row>
    <row r="23" spans="1:26" ht="20.100000000000001" customHeight="1" x14ac:dyDescent="0.25">
      <c r="A23" s="245"/>
      <c r="B23" s="246"/>
      <c r="C23" s="250"/>
      <c r="D23" s="262" t="str">
        <f t="shared" si="3"/>
        <v/>
      </c>
      <c r="E23" s="250"/>
      <c r="F23" s="262" t="s">
        <v>109</v>
      </c>
      <c r="G23" s="262" t="s">
        <v>109</v>
      </c>
      <c r="H23" s="262" t="s">
        <v>109</v>
      </c>
      <c r="I23" s="262" t="s">
        <v>109</v>
      </c>
      <c r="J23" s="253" t="s">
        <v>39</v>
      </c>
      <c r="K23" s="254"/>
      <c r="L23" s="255"/>
      <c r="M23" s="255"/>
      <c r="N23" s="255"/>
      <c r="O23" s="257"/>
      <c r="P23" s="258" t="b">
        <f t="shared" si="0"/>
        <v>0</v>
      </c>
      <c r="Q23" s="258" t="b">
        <f t="shared" si="1"/>
        <v>0</v>
      </c>
      <c r="R23" s="258" t="b">
        <f t="shared" si="2"/>
        <v>0</v>
      </c>
      <c r="S23" s="259"/>
      <c r="T23" s="208"/>
      <c r="U23" s="208"/>
      <c r="V23" s="208"/>
      <c r="W23" s="208"/>
      <c r="X23" s="208"/>
      <c r="Y23" s="208"/>
      <c r="Z23" s="208"/>
    </row>
    <row r="24" spans="1:26" ht="20.100000000000001" customHeight="1" x14ac:dyDescent="0.25">
      <c r="A24" s="245"/>
      <c r="B24" s="246"/>
      <c r="C24" s="250"/>
      <c r="D24" s="262" t="str">
        <f t="shared" si="3"/>
        <v/>
      </c>
      <c r="E24" s="250"/>
      <c r="F24" s="262" t="s">
        <v>109</v>
      </c>
      <c r="G24" s="262" t="s">
        <v>109</v>
      </c>
      <c r="H24" s="262" t="s">
        <v>109</v>
      </c>
      <c r="I24" s="262" t="s">
        <v>109</v>
      </c>
      <c r="J24" s="253" t="s">
        <v>39</v>
      </c>
      <c r="K24" s="254"/>
      <c r="L24" s="255"/>
      <c r="M24" s="255"/>
      <c r="N24" s="255"/>
      <c r="O24" s="257"/>
      <c r="P24" s="258" t="b">
        <f t="shared" si="0"/>
        <v>0</v>
      </c>
      <c r="Q24" s="258" t="b">
        <f t="shared" si="1"/>
        <v>0</v>
      </c>
      <c r="R24" s="258" t="b">
        <f t="shared" si="2"/>
        <v>0</v>
      </c>
      <c r="S24" s="259"/>
      <c r="T24" s="208"/>
      <c r="U24" s="208"/>
      <c r="V24" s="208"/>
      <c r="W24" s="208"/>
      <c r="X24" s="208"/>
      <c r="Y24" s="208"/>
      <c r="Z24" s="208"/>
    </row>
    <row r="25" spans="1:26" ht="20.100000000000001" customHeight="1" x14ac:dyDescent="0.25">
      <c r="A25" s="245"/>
      <c r="B25" s="246"/>
      <c r="C25" s="250"/>
      <c r="D25" s="262" t="str">
        <f t="shared" si="3"/>
        <v/>
      </c>
      <c r="E25" s="250"/>
      <c r="F25" s="262" t="s">
        <v>109</v>
      </c>
      <c r="G25" s="262" t="s">
        <v>109</v>
      </c>
      <c r="H25" s="262" t="s">
        <v>109</v>
      </c>
      <c r="I25" s="262" t="s">
        <v>109</v>
      </c>
      <c r="J25" s="253" t="s">
        <v>39</v>
      </c>
      <c r="K25" s="254"/>
      <c r="L25" s="255"/>
      <c r="M25" s="255"/>
      <c r="N25" s="255"/>
      <c r="O25" s="257"/>
      <c r="P25" s="258" t="b">
        <f t="shared" si="0"/>
        <v>0</v>
      </c>
      <c r="Q25" s="258" t="b">
        <f t="shared" si="1"/>
        <v>0</v>
      </c>
      <c r="R25" s="258" t="b">
        <f t="shared" si="2"/>
        <v>0</v>
      </c>
      <c r="S25" s="259"/>
      <c r="T25" s="208"/>
      <c r="U25" s="208"/>
      <c r="V25" s="208"/>
      <c r="W25" s="208"/>
      <c r="X25" s="208"/>
      <c r="Y25" s="208"/>
      <c r="Z25" s="208"/>
    </row>
    <row r="26" spans="1:26" ht="20.100000000000001" customHeight="1" x14ac:dyDescent="0.25">
      <c r="A26" s="245"/>
      <c r="B26" s="246"/>
      <c r="C26" s="250"/>
      <c r="D26" s="262" t="str">
        <f t="shared" si="3"/>
        <v/>
      </c>
      <c r="E26" s="250"/>
      <c r="F26" s="262" t="s">
        <v>109</v>
      </c>
      <c r="G26" s="262" t="s">
        <v>109</v>
      </c>
      <c r="H26" s="262" t="s">
        <v>109</v>
      </c>
      <c r="I26" s="262" t="s">
        <v>109</v>
      </c>
      <c r="J26" s="253" t="s">
        <v>39</v>
      </c>
      <c r="K26" s="254"/>
      <c r="L26" s="255"/>
      <c r="M26" s="255"/>
      <c r="N26" s="255"/>
      <c r="O26" s="257"/>
      <c r="P26" s="258" t="b">
        <f t="shared" si="0"/>
        <v>0</v>
      </c>
      <c r="Q26" s="258" t="b">
        <f t="shared" si="1"/>
        <v>0</v>
      </c>
      <c r="R26" s="258" t="b">
        <f t="shared" si="2"/>
        <v>0</v>
      </c>
      <c r="S26" s="259"/>
      <c r="T26" s="208"/>
      <c r="U26" s="208"/>
      <c r="V26" s="208"/>
      <c r="W26" s="208"/>
      <c r="X26" s="208"/>
      <c r="Y26" s="208"/>
      <c r="Z26" s="208"/>
    </row>
    <row r="27" spans="1:26" ht="20.100000000000001" customHeight="1" x14ac:dyDescent="0.25">
      <c r="A27" s="245"/>
      <c r="B27" s="246"/>
      <c r="C27" s="250"/>
      <c r="D27" s="262" t="str">
        <f t="shared" si="3"/>
        <v/>
      </c>
      <c r="E27" s="250"/>
      <c r="F27" s="262" t="s">
        <v>109</v>
      </c>
      <c r="G27" s="262" t="s">
        <v>109</v>
      </c>
      <c r="H27" s="262" t="s">
        <v>109</v>
      </c>
      <c r="I27" s="262" t="s">
        <v>109</v>
      </c>
      <c r="J27" s="253" t="s">
        <v>39</v>
      </c>
      <c r="K27" s="254"/>
      <c r="L27" s="255"/>
      <c r="M27" s="255"/>
      <c r="N27" s="255"/>
      <c r="O27" s="257"/>
      <c r="P27" s="258" t="b">
        <f t="shared" si="0"/>
        <v>0</v>
      </c>
      <c r="Q27" s="258" t="b">
        <f t="shared" si="1"/>
        <v>0</v>
      </c>
      <c r="R27" s="258" t="b">
        <f t="shared" si="2"/>
        <v>0</v>
      </c>
      <c r="S27" s="259"/>
      <c r="T27" s="208"/>
      <c r="U27" s="208"/>
      <c r="V27" s="208"/>
      <c r="W27" s="208"/>
      <c r="X27" s="208"/>
      <c r="Y27" s="208"/>
      <c r="Z27" s="208"/>
    </row>
    <row r="28" spans="1:26" ht="20.100000000000001" customHeight="1" x14ac:dyDescent="0.25">
      <c r="A28" s="245"/>
      <c r="B28" s="246"/>
      <c r="C28" s="250"/>
      <c r="D28" s="262" t="str">
        <f t="shared" si="3"/>
        <v/>
      </c>
      <c r="E28" s="250"/>
      <c r="F28" s="262" t="s">
        <v>109</v>
      </c>
      <c r="G28" s="262" t="s">
        <v>109</v>
      </c>
      <c r="H28" s="262" t="s">
        <v>109</v>
      </c>
      <c r="I28" s="262" t="s">
        <v>109</v>
      </c>
      <c r="J28" s="253" t="s">
        <v>39</v>
      </c>
      <c r="K28" s="254"/>
      <c r="L28" s="255"/>
      <c r="M28" s="255"/>
      <c r="N28" s="255"/>
      <c r="O28" s="257"/>
      <c r="P28" s="258" t="b">
        <f t="shared" si="0"/>
        <v>0</v>
      </c>
      <c r="Q28" s="258" t="b">
        <f t="shared" si="1"/>
        <v>0</v>
      </c>
      <c r="R28" s="258" t="b">
        <f t="shared" si="2"/>
        <v>0</v>
      </c>
      <c r="S28" s="259"/>
      <c r="T28" s="208"/>
      <c r="U28" s="208"/>
      <c r="V28" s="208"/>
      <c r="W28" s="208"/>
      <c r="X28" s="208"/>
      <c r="Y28" s="208"/>
      <c r="Z28" s="208"/>
    </row>
    <row r="29" spans="1:26" ht="20.100000000000001" customHeight="1" x14ac:dyDescent="0.25">
      <c r="A29" s="245"/>
      <c r="B29" s="246"/>
      <c r="C29" s="250"/>
      <c r="D29" s="262" t="str">
        <f t="shared" si="3"/>
        <v/>
      </c>
      <c r="E29" s="250"/>
      <c r="F29" s="262" t="s">
        <v>109</v>
      </c>
      <c r="G29" s="262" t="s">
        <v>109</v>
      </c>
      <c r="H29" s="262" t="s">
        <v>109</v>
      </c>
      <c r="I29" s="262" t="s">
        <v>109</v>
      </c>
      <c r="J29" s="253" t="s">
        <v>39</v>
      </c>
      <c r="K29" s="254"/>
      <c r="L29" s="255"/>
      <c r="M29" s="255"/>
      <c r="N29" s="255"/>
      <c r="O29" s="257"/>
      <c r="P29" s="258" t="b">
        <f t="shared" si="0"/>
        <v>0</v>
      </c>
      <c r="Q29" s="258" t="b">
        <f t="shared" si="1"/>
        <v>0</v>
      </c>
      <c r="R29" s="258" t="b">
        <f t="shared" si="2"/>
        <v>0</v>
      </c>
      <c r="S29" s="259"/>
      <c r="T29" s="208"/>
      <c r="U29" s="208"/>
      <c r="V29" s="208"/>
      <c r="W29" s="208"/>
      <c r="X29" s="208"/>
      <c r="Y29" s="208"/>
      <c r="Z29" s="208"/>
    </row>
    <row r="30" spans="1:26" ht="20.100000000000001" customHeight="1" x14ac:dyDescent="0.25">
      <c r="A30" s="245"/>
      <c r="B30" s="246"/>
      <c r="C30" s="250"/>
      <c r="D30" s="262" t="str">
        <f t="shared" si="3"/>
        <v/>
      </c>
      <c r="E30" s="250"/>
      <c r="F30" s="262" t="s">
        <v>109</v>
      </c>
      <c r="G30" s="262" t="s">
        <v>109</v>
      </c>
      <c r="H30" s="262" t="s">
        <v>109</v>
      </c>
      <c r="I30" s="262" t="s">
        <v>109</v>
      </c>
      <c r="J30" s="253" t="s">
        <v>39</v>
      </c>
      <c r="K30" s="254"/>
      <c r="L30" s="255"/>
      <c r="M30" s="255"/>
      <c r="N30" s="255"/>
      <c r="O30" s="257"/>
      <c r="P30" s="258" t="b">
        <f t="shared" si="0"/>
        <v>0</v>
      </c>
      <c r="Q30" s="258" t="b">
        <f t="shared" si="1"/>
        <v>0</v>
      </c>
      <c r="R30" s="258" t="b">
        <f t="shared" si="2"/>
        <v>0</v>
      </c>
      <c r="S30" s="259"/>
      <c r="T30" s="208"/>
      <c r="U30" s="208"/>
      <c r="V30" s="208"/>
      <c r="W30" s="208"/>
      <c r="X30" s="208"/>
      <c r="Y30" s="208"/>
      <c r="Z30" s="208"/>
    </row>
    <row r="31" spans="1:26" ht="20.100000000000001" customHeight="1" x14ac:dyDescent="0.25">
      <c r="A31" s="245"/>
      <c r="B31" s="246"/>
      <c r="C31" s="250"/>
      <c r="D31" s="262" t="str">
        <f t="shared" si="3"/>
        <v/>
      </c>
      <c r="E31" s="250"/>
      <c r="F31" s="262" t="s">
        <v>109</v>
      </c>
      <c r="G31" s="262" t="s">
        <v>109</v>
      </c>
      <c r="H31" s="262" t="s">
        <v>109</v>
      </c>
      <c r="I31" s="262" t="s">
        <v>109</v>
      </c>
      <c r="J31" s="253" t="s">
        <v>39</v>
      </c>
      <c r="K31" s="254"/>
      <c r="L31" s="255"/>
      <c r="M31" s="255"/>
      <c r="N31" s="255"/>
      <c r="O31" s="257"/>
      <c r="P31" s="258" t="b">
        <f t="shared" si="0"/>
        <v>0</v>
      </c>
      <c r="Q31" s="258" t="b">
        <f t="shared" si="1"/>
        <v>0</v>
      </c>
      <c r="R31" s="258" t="b">
        <f t="shared" si="2"/>
        <v>0</v>
      </c>
      <c r="S31" s="259"/>
      <c r="T31" s="208"/>
      <c r="U31" s="208"/>
      <c r="V31" s="208"/>
      <c r="W31" s="208"/>
      <c r="X31" s="208"/>
      <c r="Y31" s="208"/>
      <c r="Z31" s="208"/>
    </row>
    <row r="32" spans="1:26" ht="20.100000000000001" customHeight="1" thickBot="1" x14ac:dyDescent="0.3">
      <c r="A32" s="245"/>
      <c r="B32" s="246"/>
      <c r="C32" s="250"/>
      <c r="D32" s="263" t="str">
        <f t="shared" si="3"/>
        <v/>
      </c>
      <c r="E32" s="250"/>
      <c r="F32" s="262" t="s">
        <v>109</v>
      </c>
      <c r="G32" s="262" t="s">
        <v>109</v>
      </c>
      <c r="H32" s="262" t="s">
        <v>109</v>
      </c>
      <c r="I32" s="262" t="s">
        <v>109</v>
      </c>
      <c r="J32" s="253" t="s">
        <v>39</v>
      </c>
      <c r="K32" s="254"/>
      <c r="L32" s="255"/>
      <c r="M32" s="255"/>
      <c r="N32" s="255"/>
      <c r="O32" s="257"/>
      <c r="P32" s="258" t="b">
        <f t="shared" si="0"/>
        <v>0</v>
      </c>
      <c r="Q32" s="258" t="b">
        <f t="shared" si="1"/>
        <v>0</v>
      </c>
      <c r="R32" s="258" t="b">
        <f t="shared" si="2"/>
        <v>0</v>
      </c>
      <c r="S32" s="259"/>
      <c r="T32" s="208"/>
      <c r="U32" s="208"/>
      <c r="V32" s="208"/>
      <c r="W32" s="208"/>
      <c r="X32" s="208"/>
      <c r="Y32" s="208"/>
      <c r="Z32" s="208"/>
    </row>
    <row r="33" spans="1:26" ht="20.100000000000001" customHeight="1" thickBot="1" x14ac:dyDescent="0.25">
      <c r="A33" s="311" t="s">
        <v>34</v>
      </c>
      <c r="B33" s="312"/>
      <c r="C33" s="264">
        <f>SUM(C12:C32)</f>
        <v>761.09</v>
      </c>
      <c r="D33" s="265">
        <f>SUM(D12:D32)</f>
        <v>0</v>
      </c>
      <c r="E33" s="264"/>
      <c r="F33" s="264">
        <f>SUM(F12:F32)</f>
        <v>761.09</v>
      </c>
      <c r="G33" s="266"/>
      <c r="H33" s="266"/>
      <c r="I33" s="266"/>
      <c r="J33" s="267"/>
      <c r="K33" s="267"/>
      <c r="L33" s="268"/>
      <c r="M33" s="268"/>
      <c r="N33" s="269"/>
      <c r="O33" s="206"/>
      <c r="P33" s="214"/>
      <c r="Q33" s="214"/>
      <c r="R33" s="214"/>
      <c r="S33" s="214"/>
      <c r="T33" s="208"/>
      <c r="U33" s="208"/>
      <c r="V33" s="208"/>
      <c r="W33" s="208"/>
      <c r="X33" s="208"/>
      <c r="Y33" s="208"/>
      <c r="Z33" s="208"/>
    </row>
    <row r="34" spans="1:26" ht="14.1" customHeight="1" x14ac:dyDescent="0.2">
      <c r="A34" s="203"/>
      <c r="B34" s="270"/>
      <c r="C34" s="270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8"/>
      <c r="P34" s="214"/>
      <c r="Q34" s="214"/>
      <c r="R34" s="214"/>
      <c r="S34" s="214"/>
      <c r="T34" s="208"/>
      <c r="U34" s="208"/>
      <c r="V34" s="208"/>
      <c r="W34" s="208"/>
      <c r="X34" s="208"/>
      <c r="Y34" s="208"/>
      <c r="Z34" s="208"/>
    </row>
    <row r="35" spans="1:26" ht="13.7" customHeight="1" x14ac:dyDescent="0.2">
      <c r="A35" s="271"/>
      <c r="B35" s="302" t="s">
        <v>35</v>
      </c>
      <c r="C35" s="303"/>
      <c r="D35" s="257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14"/>
      <c r="Q35" s="214"/>
      <c r="R35" s="214"/>
      <c r="S35" s="214"/>
      <c r="T35" s="208"/>
      <c r="U35" s="208"/>
      <c r="V35" s="208"/>
      <c r="W35" s="208"/>
      <c r="X35" s="208"/>
      <c r="Y35" s="208"/>
      <c r="Z35" s="208"/>
    </row>
    <row r="36" spans="1:26" ht="13.7" customHeight="1" x14ac:dyDescent="0.2">
      <c r="A36" s="271"/>
      <c r="B36" s="272" t="s">
        <v>36</v>
      </c>
      <c r="C36" s="273" t="s">
        <v>37</v>
      </c>
      <c r="D36" s="25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14"/>
      <c r="Q36" s="214"/>
      <c r="R36" s="214"/>
      <c r="S36" s="214"/>
      <c r="T36" s="208"/>
      <c r="U36" s="208"/>
      <c r="V36" s="208"/>
      <c r="W36" s="208"/>
      <c r="X36" s="208"/>
      <c r="Y36" s="208"/>
      <c r="Z36" s="208"/>
    </row>
    <row r="37" spans="1:26" ht="13.7" customHeight="1" x14ac:dyDescent="0.2">
      <c r="A37" s="271"/>
      <c r="B37" s="272" t="s">
        <v>31</v>
      </c>
      <c r="C37" s="273" t="s">
        <v>38</v>
      </c>
      <c r="D37" s="257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14"/>
      <c r="Q37" s="214"/>
      <c r="R37" s="214"/>
      <c r="S37" s="214"/>
      <c r="T37" s="208"/>
      <c r="U37" s="208"/>
      <c r="V37" s="208"/>
      <c r="W37" s="208"/>
      <c r="X37" s="208"/>
      <c r="Y37" s="208"/>
      <c r="Z37" s="208"/>
    </row>
    <row r="38" spans="1:26" ht="13.7" customHeight="1" x14ac:dyDescent="0.2">
      <c r="A38" s="271"/>
      <c r="B38" s="272" t="s">
        <v>39</v>
      </c>
      <c r="C38" s="273" t="s">
        <v>40</v>
      </c>
      <c r="D38" s="257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14"/>
      <c r="Q38" s="214"/>
      <c r="R38" s="214"/>
      <c r="S38" s="214"/>
      <c r="T38" s="208"/>
      <c r="U38" s="208"/>
      <c r="V38" s="208"/>
      <c r="W38" s="208"/>
      <c r="X38" s="208"/>
      <c r="Y38" s="208"/>
      <c r="Z38" s="208"/>
    </row>
    <row r="39" spans="1:26" ht="13.7" customHeight="1" x14ac:dyDescent="0.2">
      <c r="A39" s="271"/>
      <c r="B39" s="274" t="s">
        <v>33</v>
      </c>
      <c r="C39" s="275" t="s">
        <v>41</v>
      </c>
      <c r="D39" s="257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76"/>
      <c r="Q39" s="276"/>
      <c r="R39" s="276"/>
      <c r="S39" s="276"/>
      <c r="T39" s="208"/>
      <c r="U39" s="208"/>
      <c r="V39" s="208"/>
      <c r="W39" s="208"/>
      <c r="X39" s="208"/>
      <c r="Y39" s="208"/>
      <c r="Z39" s="208"/>
    </row>
  </sheetData>
  <mergeCells count="6">
    <mergeCell ref="B35:C35"/>
    <mergeCell ref="B1:E1"/>
    <mergeCell ref="B3:E3"/>
    <mergeCell ref="G8:J8"/>
    <mergeCell ref="G9:J9"/>
    <mergeCell ref="A33:B33"/>
  </mergeCells>
  <conditionalFormatting sqref="B1:E1 B3:E3">
    <cfRule type="expression" dxfId="310" priority="1" stopIfTrue="1">
      <formula>ISBLANK(B1)</formula>
    </cfRule>
  </conditionalFormatting>
  <dataValidations count="1">
    <dataValidation type="list" allowBlank="1" showInputMessage="1" showErrorMessage="1" sqref="B1:E1">
      <formula1>"BARCLAYCARD,CORPORATE CARD"</formula1>
    </dataValidation>
  </dataValidations>
  <pageMargins left="0.25" right="0.25" top="0.75" bottom="0.75" header="0.3" footer="0.3"/>
  <pageSetup scale="40" orientation="landscape" r:id="rId1"/>
  <headerFooter>
    <oddFooter>&amp;L&amp;"Arial,Regular"&amp;10&amp;K000000/Users/josephinehagan/Desktop/Barclaycard Spreadsheet.xlsx		Printed 22/04/2020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F16" sqref="F1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77" t="s">
        <v>0</v>
      </c>
      <c r="B1" s="313" t="s">
        <v>1</v>
      </c>
      <c r="C1" s="314"/>
      <c r="D1" s="314"/>
      <c r="E1" s="315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279" t="s">
        <v>133</v>
      </c>
      <c r="C3" s="280"/>
      <c r="D3" s="280"/>
      <c r="E3" s="281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48">
        <v>44451</v>
      </c>
      <c r="D5" s="12" t="s">
        <v>5</v>
      </c>
      <c r="E5" s="48">
        <v>44480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316"/>
      <c r="I8" s="316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1" t="s">
        <v>20</v>
      </c>
      <c r="K9" s="21" t="s">
        <v>21</v>
      </c>
      <c r="L9" s="51"/>
      <c r="M9" s="53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8" t="s">
        <v>28</v>
      </c>
      <c r="J10" s="50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6">
        <v>44452</v>
      </c>
      <c r="B12" s="30" t="s">
        <v>33</v>
      </c>
      <c r="C12" s="31">
        <v>29.2</v>
      </c>
      <c r="D12" s="32"/>
      <c r="E12" s="57"/>
      <c r="F12" s="59">
        <v>29.2</v>
      </c>
      <c r="G12" s="63">
        <v>118</v>
      </c>
      <c r="H12" s="54">
        <v>4400</v>
      </c>
      <c r="I12" s="64" t="s">
        <v>97</v>
      </c>
      <c r="J12" s="61" t="s">
        <v>95</v>
      </c>
      <c r="K12" s="45" t="s">
        <v>224</v>
      </c>
      <c r="L12" s="45" t="s">
        <v>225</v>
      </c>
      <c r="M12" s="45" t="s">
        <v>226</v>
      </c>
      <c r="N12" s="104"/>
      <c r="O12" s="5" t="b">
        <f>OR(G12&lt;100,LEN(G12)=2)</f>
        <v>0</v>
      </c>
      <c r="P12" s="5" t="b">
        <f>OR(H12&lt;1000,LEN(H12)=3)</f>
        <v>0</v>
      </c>
    </row>
    <row r="13" spans="1:25" ht="15.75" x14ac:dyDescent="0.25">
      <c r="A13" s="56">
        <v>44440</v>
      </c>
      <c r="B13" s="30" t="s">
        <v>31</v>
      </c>
      <c r="C13" s="31">
        <v>16.989999999999998</v>
      </c>
      <c r="D13" s="32"/>
      <c r="E13" s="57"/>
      <c r="F13" s="59">
        <v>16.989999999999998</v>
      </c>
      <c r="G13" s="63">
        <v>110</v>
      </c>
      <c r="H13" s="54">
        <v>4400</v>
      </c>
      <c r="I13" s="64" t="s">
        <v>116</v>
      </c>
      <c r="J13" s="61" t="s">
        <v>95</v>
      </c>
      <c r="K13" s="45" t="s">
        <v>117</v>
      </c>
      <c r="L13" s="45" t="s">
        <v>118</v>
      </c>
      <c r="M13" s="45" t="s">
        <v>119</v>
      </c>
      <c r="N13" s="104" t="s">
        <v>227</v>
      </c>
      <c r="O13" s="5" t="b">
        <f t="shared" ref="O13:O31" si="0">OR(G13&lt;100,LEN(G13)=2)</f>
        <v>0</v>
      </c>
      <c r="P13" s="5" t="b">
        <f t="shared" ref="P13:P31" si="1">OR(H13&lt;1000,LEN(H13)=3)</f>
        <v>0</v>
      </c>
      <c r="Q13" s="5" t="b">
        <f t="shared" ref="Q13:Q31" si="2">IF(I13&lt;1000,TRUE)</f>
        <v>0</v>
      </c>
      <c r="R13" s="5" t="e">
        <f>OR(#REF!&lt;100000,LEN(#REF!)=5)</f>
        <v>#REF!</v>
      </c>
    </row>
    <row r="14" spans="1:25" ht="15.75" x14ac:dyDescent="0.25">
      <c r="A14" s="56">
        <v>44478</v>
      </c>
      <c r="B14" s="30" t="s">
        <v>39</v>
      </c>
      <c r="C14" s="31">
        <v>24</v>
      </c>
      <c r="D14" s="32">
        <v>4</v>
      </c>
      <c r="E14" s="31"/>
      <c r="F14" s="59">
        <v>20</v>
      </c>
      <c r="G14" s="63">
        <v>118</v>
      </c>
      <c r="H14" s="54">
        <v>4400</v>
      </c>
      <c r="I14" s="64" t="s">
        <v>97</v>
      </c>
      <c r="J14" s="61" t="s">
        <v>95</v>
      </c>
      <c r="K14" s="45" t="s">
        <v>228</v>
      </c>
      <c r="L14" s="45" t="s">
        <v>229</v>
      </c>
      <c r="M14" s="45" t="s">
        <v>230</v>
      </c>
      <c r="N14" s="104"/>
      <c r="O14" s="5" t="b">
        <f t="shared" si="0"/>
        <v>0</v>
      </c>
      <c r="P14" s="5" t="b">
        <f t="shared" si="1"/>
        <v>0</v>
      </c>
      <c r="Q14" s="5" t="b">
        <f t="shared" si="2"/>
        <v>0</v>
      </c>
      <c r="R14" s="5" t="e">
        <f>OR(#REF!&lt;100000,LEN(#REF!)=5)</f>
        <v>#REF!</v>
      </c>
    </row>
    <row r="15" spans="1:25" ht="15.75" x14ac:dyDescent="0.25">
      <c r="A15" s="56"/>
      <c r="B15" s="30"/>
      <c r="C15" s="31"/>
      <c r="D15" s="32"/>
      <c r="E15" s="31"/>
      <c r="F15" s="59"/>
      <c r="G15" s="63"/>
      <c r="H15" s="54"/>
      <c r="I15" s="64"/>
      <c r="J15" s="61"/>
      <c r="K15" s="45"/>
      <c r="L15" s="45"/>
      <c r="M15" s="45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56"/>
      <c r="B16" s="30"/>
      <c r="C16" s="31"/>
      <c r="D16" s="32"/>
      <c r="E16" s="31"/>
      <c r="F16" s="59"/>
      <c r="G16" s="63"/>
      <c r="H16" s="54"/>
      <c r="I16" s="64"/>
      <c r="J16" s="61"/>
      <c r="K16" s="45"/>
      <c r="L16" s="45"/>
      <c r="M16" s="45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6"/>
      <c r="B17" s="30"/>
      <c r="C17" s="31"/>
      <c r="D17" s="32"/>
      <c r="E17" s="31"/>
      <c r="F17" s="59"/>
      <c r="G17" s="63"/>
      <c r="H17" s="54"/>
      <c r="I17" s="64"/>
      <c r="J17" s="61"/>
      <c r="K17" s="45"/>
      <c r="L17" s="45"/>
      <c r="M17" s="4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6"/>
      <c r="B18" s="30"/>
      <c r="C18" s="31"/>
      <c r="D18" s="32"/>
      <c r="E18" s="31"/>
      <c r="F18" s="59"/>
      <c r="G18" s="63"/>
      <c r="H18" s="54"/>
      <c r="I18" s="64"/>
      <c r="J18" s="61"/>
      <c r="K18" s="45"/>
      <c r="L18" s="45"/>
      <c r="M18" s="45"/>
      <c r="O18" s="5" t="b">
        <f t="shared" si="0"/>
        <v>1</v>
      </c>
      <c r="P18" s="5" t="b">
        <f t="shared" si="1"/>
        <v>1</v>
      </c>
    </row>
    <row r="19" spans="1:18" ht="15.75" x14ac:dyDescent="0.25">
      <c r="A19" s="56"/>
      <c r="B19" s="30"/>
      <c r="C19" s="31"/>
      <c r="D19" s="32"/>
      <c r="E19" s="31"/>
      <c r="F19" s="59"/>
      <c r="G19" s="63"/>
      <c r="H19" s="54"/>
      <c r="I19" s="64"/>
      <c r="J19" s="61"/>
      <c r="K19" s="45"/>
      <c r="L19" s="45"/>
      <c r="M19" s="45"/>
    </row>
    <row r="20" spans="1:18" ht="15.75" x14ac:dyDescent="0.25">
      <c r="A20" s="56"/>
      <c r="B20" s="30"/>
      <c r="C20" s="31"/>
      <c r="D20" s="32"/>
      <c r="E20" s="31"/>
      <c r="F20" s="59"/>
      <c r="G20" s="63"/>
      <c r="H20" s="54"/>
      <c r="I20" s="64"/>
      <c r="J20" s="61"/>
      <c r="K20" s="45"/>
      <c r="L20" s="45"/>
      <c r="M20" s="45"/>
    </row>
    <row r="21" spans="1:18" ht="15.75" x14ac:dyDescent="0.25">
      <c r="A21" s="56"/>
      <c r="B21" s="30"/>
      <c r="C21" s="31"/>
      <c r="D21" s="32"/>
      <c r="E21" s="31"/>
      <c r="F21" s="59"/>
      <c r="G21" s="63"/>
      <c r="H21" s="54"/>
      <c r="I21" s="64"/>
      <c r="J21" s="61"/>
      <c r="K21" s="45"/>
      <c r="L21" s="45"/>
      <c r="M21" s="45"/>
    </row>
    <row r="22" spans="1:18" ht="15.75" x14ac:dyDescent="0.25">
      <c r="A22" s="56"/>
      <c r="B22" s="30"/>
      <c r="C22" s="31"/>
      <c r="D22" s="32"/>
      <c r="E22" s="31"/>
      <c r="F22" s="59"/>
      <c r="G22" s="63"/>
      <c r="H22" s="54"/>
      <c r="I22" s="64"/>
      <c r="J22" s="61"/>
      <c r="K22" s="45"/>
      <c r="L22" s="45"/>
      <c r="M22" s="45"/>
    </row>
    <row r="23" spans="1:18" ht="15.75" x14ac:dyDescent="0.25">
      <c r="A23" s="56"/>
      <c r="B23" s="30"/>
      <c r="C23" s="31"/>
      <c r="D23" s="32"/>
      <c r="E23" s="31"/>
      <c r="F23" s="59"/>
      <c r="G23" s="63"/>
      <c r="H23" s="54"/>
      <c r="I23" s="64"/>
      <c r="J23" s="61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6"/>
      <c r="B24" s="30"/>
      <c r="C24" s="31"/>
      <c r="D24" s="96"/>
      <c r="E24" s="31"/>
      <c r="F24" s="59"/>
      <c r="G24" s="63"/>
      <c r="H24" s="54"/>
      <c r="I24" s="64"/>
      <c r="J24" s="61"/>
      <c r="K24" s="45"/>
      <c r="L24" s="45"/>
      <c r="M24" s="45"/>
    </row>
    <row r="25" spans="1:18" ht="15.75" x14ac:dyDescent="0.25">
      <c r="A25" s="56"/>
      <c r="B25" s="30"/>
      <c r="C25" s="31"/>
      <c r="D25" s="96"/>
      <c r="E25" s="31"/>
      <c r="F25" s="59"/>
      <c r="G25" s="63"/>
      <c r="H25" s="54"/>
      <c r="I25" s="64"/>
      <c r="J25" s="61"/>
      <c r="K25" s="45"/>
      <c r="L25" s="45"/>
      <c r="M25" s="45"/>
    </row>
    <row r="26" spans="1:18" ht="15.75" x14ac:dyDescent="0.25">
      <c r="A26" s="56"/>
      <c r="B26" s="30"/>
      <c r="C26" s="31"/>
      <c r="D26" s="96"/>
      <c r="E26" s="31"/>
      <c r="F26" s="59"/>
      <c r="G26" s="63"/>
      <c r="H26" s="54"/>
      <c r="I26" s="64"/>
      <c r="J26" s="61"/>
      <c r="K26" s="45"/>
      <c r="L26" s="45"/>
      <c r="M26" s="45"/>
    </row>
    <row r="27" spans="1:18" ht="15.75" x14ac:dyDescent="0.25">
      <c r="A27" s="56"/>
      <c r="B27" s="30"/>
      <c r="C27" s="31"/>
      <c r="D27" s="96"/>
      <c r="E27" s="31"/>
      <c r="F27" s="59"/>
      <c r="G27" s="63"/>
      <c r="H27" s="54"/>
      <c r="I27" s="64"/>
      <c r="J27" s="61"/>
      <c r="K27" s="45"/>
      <c r="L27" s="45"/>
      <c r="M27" s="45"/>
    </row>
    <row r="28" spans="1:18" ht="15.75" x14ac:dyDescent="0.25">
      <c r="A28" s="56"/>
      <c r="B28" s="30"/>
      <c r="C28" s="31"/>
      <c r="D28" s="96"/>
      <c r="E28" s="31"/>
      <c r="F28" s="59"/>
      <c r="G28" s="63"/>
      <c r="H28" s="54"/>
      <c r="I28" s="64"/>
      <c r="J28" s="61"/>
      <c r="K28" s="45"/>
      <c r="L28" s="45"/>
      <c r="M28" s="45"/>
    </row>
    <row r="29" spans="1:18" ht="15.75" x14ac:dyDescent="0.25">
      <c r="A29" s="56"/>
      <c r="B29" s="30"/>
      <c r="C29" s="31"/>
      <c r="D29" s="96"/>
      <c r="E29" s="31"/>
      <c r="F29" s="59"/>
      <c r="G29" s="63"/>
      <c r="H29" s="54"/>
      <c r="I29" s="64"/>
      <c r="J29" s="61"/>
      <c r="K29" s="45"/>
      <c r="L29" s="45"/>
      <c r="M29" s="45"/>
    </row>
    <row r="30" spans="1:18" ht="15.75" x14ac:dyDescent="0.25">
      <c r="A30" s="56"/>
      <c r="B30" s="30"/>
      <c r="C30" s="31"/>
      <c r="D30" s="96"/>
      <c r="E30" s="31"/>
      <c r="F30" s="59"/>
      <c r="G30" s="63"/>
      <c r="H30" s="54"/>
      <c r="I30" s="64"/>
      <c r="J30" s="61"/>
      <c r="K30" s="45"/>
      <c r="L30" s="45"/>
      <c r="M30" s="45"/>
    </row>
    <row r="31" spans="1:18" ht="16.5" thickBot="1" x14ac:dyDescent="0.3">
      <c r="A31" s="278"/>
      <c r="B31" s="30"/>
      <c r="C31" s="31"/>
      <c r="D31" s="38"/>
      <c r="E31" s="31"/>
      <c r="F31" s="59"/>
      <c r="G31" s="63"/>
      <c r="H31" s="54"/>
      <c r="I31" s="64"/>
      <c r="J31" s="61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3.5" thickBot="1" x14ac:dyDescent="0.25">
      <c r="A32" s="288" t="s">
        <v>34</v>
      </c>
      <c r="B32" s="289"/>
      <c r="C32" s="39">
        <f>SUM(C12:C31)</f>
        <v>70.19</v>
      </c>
      <c r="D32" s="39">
        <f>SUM(D12:D31)</f>
        <v>4</v>
      </c>
      <c r="E32" s="39"/>
      <c r="F32" s="60">
        <f>SUM(F12:F31)</f>
        <v>66.19</v>
      </c>
      <c r="G32" s="65"/>
      <c r="H32" s="55"/>
      <c r="I32" s="66"/>
      <c r="J32" s="62"/>
      <c r="K32" s="46"/>
      <c r="L32" s="52"/>
      <c r="M32" s="47"/>
    </row>
    <row r="34" spans="2:3" x14ac:dyDescent="0.2">
      <c r="B34" s="282" t="s">
        <v>35</v>
      </c>
      <c r="C34" s="284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98" t="s">
        <v>41</v>
      </c>
    </row>
  </sheetData>
  <mergeCells count="6">
    <mergeCell ref="B34:C34"/>
    <mergeCell ref="B1:E1"/>
    <mergeCell ref="B3:E3"/>
    <mergeCell ref="G8:I8"/>
    <mergeCell ref="G9:I9"/>
    <mergeCell ref="A32:B32"/>
  </mergeCells>
  <conditionalFormatting sqref="E5 C5 B1:E1 B3:E3 C12 C14:C31">
    <cfRule type="expression" dxfId="309" priority="10" stopIfTrue="1">
      <formula>ISBLANK(B1)</formula>
    </cfRule>
  </conditionalFormatting>
  <conditionalFormatting sqref="K12:M12 K14:M31">
    <cfRule type="expression" dxfId="308" priority="11" stopIfTrue="1">
      <formula>AND(NOT(ISBLANK($C12)),ISBLANK(K12))</formula>
    </cfRule>
  </conditionalFormatting>
  <conditionalFormatting sqref="B12 B14:B31">
    <cfRule type="expression" dxfId="307" priority="12" stopIfTrue="1">
      <formula>AND(NOT(ISBLANK(C12)),ISBLANK(B12))</formula>
    </cfRule>
  </conditionalFormatting>
  <conditionalFormatting sqref="A12 A14:A31">
    <cfRule type="expression" dxfId="306" priority="13" stopIfTrue="1">
      <formula>AND(NOT(ISBLANK(C12)),ISBLANK(A12))</formula>
    </cfRule>
  </conditionalFormatting>
  <conditionalFormatting sqref="E14:E31">
    <cfRule type="expression" dxfId="305" priority="14" stopIfTrue="1">
      <formula>AND(NOT(ISBLANK(C14)),ISBLANK(E14),B14="S")</formula>
    </cfRule>
  </conditionalFormatting>
  <conditionalFormatting sqref="J12 J14:J31">
    <cfRule type="expression" priority="8" stopIfTrue="1">
      <formula>AND(SUM($O12:$S12)&gt;0,NOT(ISBLANK(J12)))</formula>
    </cfRule>
    <cfRule type="expression" dxfId="304" priority="9" stopIfTrue="1">
      <formula>SUM($O12:$S12)&gt;0</formula>
    </cfRule>
  </conditionalFormatting>
  <conditionalFormatting sqref="E12">
    <cfRule type="expression" dxfId="303" priority="15" stopIfTrue="1">
      <formula>AND(NOT(ISBLANK(#REF!)),ISBLANK(E12),#REF!="S")</formula>
    </cfRule>
  </conditionalFormatting>
  <conditionalFormatting sqref="C13">
    <cfRule type="expression" dxfId="302" priority="3" stopIfTrue="1">
      <formula>ISBLANK(C13)</formula>
    </cfRule>
  </conditionalFormatting>
  <conditionalFormatting sqref="K13:M13">
    <cfRule type="expression" dxfId="301" priority="4" stopIfTrue="1">
      <formula>AND(NOT(ISBLANK($C13)),ISBLANK(K13))</formula>
    </cfRule>
  </conditionalFormatting>
  <conditionalFormatting sqref="B13">
    <cfRule type="expression" dxfId="300" priority="5" stopIfTrue="1">
      <formula>AND(NOT(ISBLANK(C13)),ISBLANK(B13))</formula>
    </cfRule>
  </conditionalFormatting>
  <conditionalFormatting sqref="A13">
    <cfRule type="expression" dxfId="299" priority="6" stopIfTrue="1">
      <formula>AND(NOT(ISBLANK(C13)),ISBLANK(A13))</formula>
    </cfRule>
  </conditionalFormatting>
  <conditionalFormatting sqref="J13">
    <cfRule type="expression" priority="1" stopIfTrue="1">
      <formula>AND(SUM($O13:$S13)&gt;0,NOT(ISBLANK(J13)))</formula>
    </cfRule>
    <cfRule type="expression" dxfId="298" priority="2" stopIfTrue="1">
      <formula>SUM($O13:$S13)&gt;0</formula>
    </cfRule>
  </conditionalFormatting>
  <conditionalFormatting sqref="E13">
    <cfRule type="expression" dxfId="297" priority="7" stopIfTrue="1">
      <formula>AND(NOT(ISBLANK(#REF!)),ISBLANK(E13),#REF!="S")</formula>
    </cfRule>
  </conditionalFormatting>
  <dataValidations count="4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opLeftCell="A10" zoomScale="90" workbookViewId="0">
      <selection sqref="A1:XFD104857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279" t="s">
        <v>1</v>
      </c>
      <c r="C1" s="280"/>
      <c r="D1" s="280"/>
      <c r="E1" s="281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279" t="s">
        <v>133</v>
      </c>
      <c r="C3" s="280"/>
      <c r="D3" s="280"/>
      <c r="E3" s="281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93">
        <v>44450</v>
      </c>
      <c r="D5" s="12" t="s">
        <v>5</v>
      </c>
      <c r="E5" s="93">
        <v>44479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283"/>
      <c r="I8" s="283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1" t="s">
        <v>20</v>
      </c>
      <c r="K9" s="21" t="s">
        <v>21</v>
      </c>
      <c r="L9" s="51"/>
      <c r="M9" s="53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8" t="s">
        <v>28</v>
      </c>
      <c r="J10" s="50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3">
        <v>44452</v>
      </c>
      <c r="B12" s="74" t="s">
        <v>39</v>
      </c>
      <c r="C12" s="75">
        <v>14.65</v>
      </c>
      <c r="D12" s="75">
        <v>2.44</v>
      </c>
      <c r="E12" s="75"/>
      <c r="F12" s="75">
        <v>12.21</v>
      </c>
      <c r="G12" s="78">
        <v>110</v>
      </c>
      <c r="H12" s="54">
        <v>4001</v>
      </c>
      <c r="I12" s="64"/>
      <c r="J12" s="61" t="s">
        <v>95</v>
      </c>
      <c r="K12" s="67" t="s">
        <v>123</v>
      </c>
      <c r="L12" s="45" t="s">
        <v>120</v>
      </c>
      <c r="M12" s="45" t="s">
        <v>96</v>
      </c>
      <c r="O12" s="5" t="b">
        <f t="shared" ref="O12:O13" si="0">OR(G12&lt;100,LEN(G12)=2)</f>
        <v>0</v>
      </c>
      <c r="P12" s="5" t="b">
        <f t="shared" ref="P12:P16" si="1">OR(H12&lt;1000,LEN(H12)=3)</f>
        <v>0</v>
      </c>
      <c r="Q12" s="5" t="b">
        <f t="shared" ref="Q12:Q16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73">
        <v>44452</v>
      </c>
      <c r="B13" s="74" t="s">
        <v>39</v>
      </c>
      <c r="C13" s="75">
        <v>7</v>
      </c>
      <c r="D13" s="75">
        <v>1.17</v>
      </c>
      <c r="E13" s="75"/>
      <c r="F13" s="75">
        <v>5.83</v>
      </c>
      <c r="G13" s="63">
        <v>110</v>
      </c>
      <c r="H13" s="54">
        <v>2140</v>
      </c>
      <c r="I13" s="76"/>
      <c r="J13" s="61" t="s">
        <v>95</v>
      </c>
      <c r="K13" s="67" t="s">
        <v>124</v>
      </c>
      <c r="L13" s="45" t="s">
        <v>98</v>
      </c>
      <c r="M13" s="72" t="s">
        <v>96</v>
      </c>
      <c r="N13" s="77"/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20.100000000000001" customHeight="1" x14ac:dyDescent="0.25">
      <c r="A14" s="73">
        <v>44454</v>
      </c>
      <c r="B14" s="74" t="s">
        <v>36</v>
      </c>
      <c r="C14" s="75">
        <v>72</v>
      </c>
      <c r="D14" s="75">
        <v>0</v>
      </c>
      <c r="E14" s="75"/>
      <c r="F14" s="75">
        <v>72</v>
      </c>
      <c r="G14" s="63">
        <v>114</v>
      </c>
      <c r="H14" s="54">
        <v>4405</v>
      </c>
      <c r="I14" s="76"/>
      <c r="J14" s="61" t="s">
        <v>95</v>
      </c>
      <c r="K14" s="67" t="s">
        <v>125</v>
      </c>
      <c r="L14" s="45" t="s">
        <v>126</v>
      </c>
      <c r="M14" s="72" t="s">
        <v>127</v>
      </c>
      <c r="N14" s="77"/>
      <c r="O14" s="5" t="b">
        <f t="shared" ref="O14" si="3">OR(G14&lt;100,LEN(G14)=2)</f>
        <v>0</v>
      </c>
      <c r="P14" s="5" t="b">
        <f t="shared" ref="P14" si="4">OR(H14&lt;1000,LEN(H14)=3)</f>
        <v>0</v>
      </c>
      <c r="Q14" s="5" t="b">
        <f t="shared" ref="Q14" si="5">IF(I14&lt;1000,TRUE)</f>
        <v>1</v>
      </c>
      <c r="R14" s="5" t="e">
        <f>OR(#REF!&lt;100000,LEN(#REF!)=5)</f>
        <v>#REF!</v>
      </c>
    </row>
    <row r="15" spans="1:25" ht="20.100000000000001" customHeight="1" x14ac:dyDescent="0.25">
      <c r="A15" s="73">
        <v>44455</v>
      </c>
      <c r="B15" s="74" t="s">
        <v>31</v>
      </c>
      <c r="C15" s="75">
        <v>95.85</v>
      </c>
      <c r="D15" s="75">
        <v>0</v>
      </c>
      <c r="E15" s="75"/>
      <c r="F15" s="75">
        <v>95.85</v>
      </c>
      <c r="G15" s="63">
        <v>110</v>
      </c>
      <c r="H15" s="54">
        <v>4400</v>
      </c>
      <c r="I15" s="64"/>
      <c r="J15" s="61" t="s">
        <v>95</v>
      </c>
      <c r="K15" s="45" t="s">
        <v>128</v>
      </c>
      <c r="L15" s="45" t="s">
        <v>129</v>
      </c>
      <c r="M15" s="45" t="s">
        <v>96</v>
      </c>
      <c r="N15" s="77"/>
    </row>
    <row r="16" spans="1:25" ht="15.75" x14ac:dyDescent="0.25">
      <c r="A16" s="73">
        <v>44456</v>
      </c>
      <c r="B16" s="74" t="s">
        <v>39</v>
      </c>
      <c r="C16">
        <v>44.92</v>
      </c>
      <c r="D16" s="75">
        <v>7.49</v>
      </c>
      <c r="E16" s="75"/>
      <c r="F16" s="75">
        <v>37.43</v>
      </c>
      <c r="G16" s="63">
        <v>221</v>
      </c>
      <c r="H16" s="54">
        <v>4020</v>
      </c>
      <c r="I16" s="64"/>
      <c r="J16" s="61" t="s">
        <v>95</v>
      </c>
      <c r="K16" s="45" t="s">
        <v>130</v>
      </c>
      <c r="L16" s="67" t="s">
        <v>32</v>
      </c>
      <c r="M16" s="72" t="s">
        <v>131</v>
      </c>
      <c r="O16" s="5" t="b">
        <f>OR(G16&lt;100,LEN(G16)=2)</f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3" ht="20.100000000000001" customHeight="1" x14ac:dyDescent="0.25">
      <c r="A17" s="73">
        <v>44456</v>
      </c>
      <c r="B17" s="74" t="s">
        <v>31</v>
      </c>
      <c r="C17" s="75">
        <v>5.59</v>
      </c>
      <c r="D17" s="75">
        <v>0</v>
      </c>
      <c r="E17" s="75"/>
      <c r="F17" s="75">
        <v>5.59</v>
      </c>
      <c r="G17" s="63">
        <v>221</v>
      </c>
      <c r="H17" s="54">
        <v>4020</v>
      </c>
      <c r="I17" s="64"/>
      <c r="J17" s="61" t="s">
        <v>95</v>
      </c>
      <c r="K17" s="45" t="s">
        <v>130</v>
      </c>
      <c r="L17" s="67" t="s">
        <v>32</v>
      </c>
      <c r="M17" s="72" t="s">
        <v>131</v>
      </c>
    </row>
    <row r="18" spans="1:13" ht="15.75" x14ac:dyDescent="0.25">
      <c r="A18" s="73">
        <v>44472</v>
      </c>
      <c r="B18" s="74" t="s">
        <v>31</v>
      </c>
      <c r="C18" s="75">
        <v>22.01</v>
      </c>
      <c r="D18" s="75">
        <v>0</v>
      </c>
      <c r="E18" s="75"/>
      <c r="F18" s="75">
        <v>22.01</v>
      </c>
      <c r="G18" s="63">
        <v>110</v>
      </c>
      <c r="H18" s="54">
        <v>2001</v>
      </c>
      <c r="I18" s="64"/>
      <c r="J18" s="61" t="s">
        <v>95</v>
      </c>
      <c r="K18" s="45" t="s">
        <v>132</v>
      </c>
      <c r="L18" s="45" t="s">
        <v>32</v>
      </c>
      <c r="M18" s="72" t="s">
        <v>96</v>
      </c>
    </row>
    <row r="19" spans="1:13" ht="15.75" x14ac:dyDescent="0.25">
      <c r="A19" s="73"/>
      <c r="B19" s="74"/>
      <c r="C19" s="75"/>
      <c r="D19" s="75"/>
      <c r="E19" s="75"/>
      <c r="F19" s="75"/>
      <c r="G19" s="63"/>
      <c r="H19" s="54"/>
      <c r="I19" s="64"/>
      <c r="J19" s="61"/>
      <c r="K19" s="45"/>
      <c r="L19" s="45"/>
      <c r="M19" s="72"/>
    </row>
    <row r="20" spans="1:13" ht="15.75" x14ac:dyDescent="0.25">
      <c r="A20" s="73"/>
      <c r="B20" s="74"/>
      <c r="C20" s="75"/>
      <c r="D20" s="75"/>
      <c r="E20" s="75"/>
      <c r="F20" s="75"/>
      <c r="G20" s="63"/>
      <c r="H20" s="54"/>
      <c r="I20" s="64"/>
      <c r="J20" s="61"/>
      <c r="K20" s="45"/>
      <c r="L20" s="45"/>
      <c r="M20" s="72"/>
    </row>
    <row r="21" spans="1:13" ht="15.75" x14ac:dyDescent="0.25">
      <c r="A21" s="73"/>
      <c r="B21" s="74"/>
      <c r="C21" s="75"/>
      <c r="D21" s="75"/>
      <c r="E21" s="75"/>
      <c r="F21" s="75"/>
      <c r="G21" s="63"/>
      <c r="H21" s="54"/>
      <c r="I21" s="64"/>
      <c r="J21" s="61"/>
      <c r="K21" s="45"/>
      <c r="L21" s="45"/>
      <c r="M21" s="72"/>
    </row>
    <row r="22" spans="1:13" ht="15.75" x14ac:dyDescent="0.25">
      <c r="A22" s="73"/>
      <c r="B22" s="74"/>
      <c r="C22" s="75"/>
      <c r="D22" s="75"/>
      <c r="E22" s="75"/>
      <c r="F22" s="59"/>
      <c r="G22" s="63"/>
      <c r="H22" s="54"/>
      <c r="I22" s="64"/>
      <c r="J22" s="61"/>
      <c r="K22" s="45"/>
      <c r="L22" s="45"/>
      <c r="M22" s="72"/>
    </row>
    <row r="23" spans="1:13" ht="15.75" x14ac:dyDescent="0.25">
      <c r="A23" s="73"/>
      <c r="B23" s="74"/>
      <c r="C23" s="75"/>
      <c r="D23" s="75"/>
      <c r="E23" s="75"/>
      <c r="F23" s="59"/>
      <c r="G23" s="63"/>
      <c r="H23" s="54"/>
      <c r="I23" s="64"/>
      <c r="J23" s="61"/>
      <c r="K23" s="67"/>
      <c r="L23" s="45"/>
      <c r="M23" s="72"/>
    </row>
    <row r="24" spans="1:13" ht="15.75" x14ac:dyDescent="0.25">
      <c r="A24" s="73"/>
      <c r="B24" s="74"/>
      <c r="C24" s="75"/>
      <c r="D24" s="75"/>
      <c r="E24" s="75"/>
      <c r="F24" s="59"/>
      <c r="G24" s="63"/>
      <c r="H24" s="54"/>
      <c r="I24" s="64"/>
      <c r="J24" s="61"/>
      <c r="K24" s="67"/>
      <c r="L24" s="45"/>
      <c r="M24" s="72"/>
    </row>
    <row r="25" spans="1:13" ht="15.75" x14ac:dyDescent="0.25">
      <c r="A25" s="73"/>
      <c r="B25" s="74"/>
      <c r="C25" s="75"/>
      <c r="D25" s="75"/>
      <c r="E25" s="75"/>
      <c r="F25" s="59"/>
      <c r="G25" s="63"/>
      <c r="H25" s="54"/>
      <c r="I25" s="64"/>
      <c r="J25" s="61"/>
      <c r="K25" s="45"/>
      <c r="L25" s="45"/>
      <c r="M25" s="72"/>
    </row>
    <row r="26" spans="1:13" ht="15.75" x14ac:dyDescent="0.25">
      <c r="A26" s="73"/>
      <c r="B26" s="74"/>
      <c r="C26" s="75"/>
      <c r="D26" s="75"/>
      <c r="E26" s="94"/>
      <c r="F26" s="59"/>
      <c r="G26" s="63"/>
      <c r="H26" s="54"/>
      <c r="I26" s="64"/>
      <c r="J26" s="61"/>
      <c r="K26" s="67"/>
      <c r="L26" s="45"/>
      <c r="M26" s="72"/>
    </row>
    <row r="27" spans="1:13" ht="15.75" x14ac:dyDescent="0.25">
      <c r="A27" s="56"/>
      <c r="B27" s="30"/>
      <c r="C27" s="31"/>
      <c r="D27" s="31"/>
      <c r="E27" s="95"/>
      <c r="F27" s="59"/>
      <c r="G27" s="63"/>
      <c r="H27" s="54"/>
      <c r="I27" s="64"/>
      <c r="J27" s="61"/>
      <c r="K27" s="45"/>
      <c r="L27" s="45"/>
      <c r="M27" s="72"/>
    </row>
    <row r="28" spans="1:13" ht="15.75" x14ac:dyDescent="0.25">
      <c r="A28" s="56"/>
      <c r="B28" s="30"/>
      <c r="C28" s="31"/>
      <c r="D28" s="32"/>
      <c r="E28" s="31"/>
      <c r="F28" s="59"/>
      <c r="G28" s="63"/>
      <c r="H28" s="54"/>
      <c r="I28" s="64"/>
      <c r="J28" s="61"/>
      <c r="K28" s="67"/>
      <c r="L28" s="45"/>
      <c r="M28" s="72"/>
    </row>
    <row r="29" spans="1:13" ht="15.75" x14ac:dyDescent="0.25">
      <c r="A29" s="56"/>
      <c r="B29" s="30"/>
      <c r="C29" s="31"/>
      <c r="D29" s="32"/>
      <c r="E29" s="31"/>
      <c r="F29" s="59"/>
      <c r="G29" s="63"/>
      <c r="H29" s="54"/>
      <c r="I29" s="64"/>
      <c r="J29" s="61"/>
      <c r="K29" s="67"/>
      <c r="L29" s="45"/>
      <c r="M29" s="45"/>
    </row>
    <row r="30" spans="1:13" ht="15.75" x14ac:dyDescent="0.25">
      <c r="A30" s="56"/>
      <c r="B30" s="30"/>
      <c r="C30" s="31"/>
      <c r="D30" s="32"/>
      <c r="E30" s="31"/>
      <c r="F30" s="59"/>
      <c r="G30" s="63"/>
      <c r="H30" s="54"/>
      <c r="I30" s="64"/>
      <c r="J30" s="61"/>
      <c r="K30" s="67"/>
      <c r="L30" s="45"/>
      <c r="M30" s="45"/>
    </row>
    <row r="31" spans="1:13" ht="15.75" x14ac:dyDescent="0.25">
      <c r="A31" s="56"/>
      <c r="B31" s="30"/>
      <c r="C31" s="31"/>
      <c r="D31" s="32"/>
      <c r="E31" s="31"/>
      <c r="F31" s="59"/>
      <c r="G31" s="63"/>
      <c r="H31" s="54"/>
      <c r="I31" s="64"/>
      <c r="J31" s="61"/>
      <c r="K31" s="45"/>
      <c r="L31" s="45"/>
      <c r="M31" s="45"/>
    </row>
    <row r="32" spans="1:13" ht="15.75" x14ac:dyDescent="0.25">
      <c r="A32" s="56"/>
      <c r="B32" s="30"/>
      <c r="C32" s="31"/>
      <c r="D32" s="32"/>
      <c r="E32" s="31"/>
      <c r="F32" s="59"/>
      <c r="G32" s="63"/>
      <c r="H32" s="54"/>
      <c r="I32" s="64"/>
      <c r="J32" s="61"/>
      <c r="K32" s="45"/>
      <c r="L32" s="45"/>
      <c r="M32" s="72"/>
    </row>
    <row r="33" spans="1:13" ht="15.75" x14ac:dyDescent="0.25">
      <c r="A33" s="56"/>
      <c r="B33" s="30"/>
      <c r="C33" s="31"/>
      <c r="D33" s="96"/>
      <c r="E33" s="31"/>
      <c r="F33" s="59"/>
      <c r="G33" s="63"/>
      <c r="H33" s="54"/>
      <c r="I33" s="64"/>
      <c r="J33" s="61"/>
      <c r="K33" s="45"/>
      <c r="L33" s="45"/>
      <c r="M33" s="45"/>
    </row>
    <row r="34" spans="1:13" ht="15.75" x14ac:dyDescent="0.25">
      <c r="A34" s="56"/>
      <c r="B34" s="30"/>
      <c r="C34" s="31"/>
      <c r="D34" s="96"/>
      <c r="E34" s="31"/>
      <c r="F34" s="59"/>
      <c r="G34" s="63"/>
      <c r="H34" s="54"/>
      <c r="I34" s="64"/>
      <c r="J34" s="61"/>
      <c r="K34" s="45"/>
      <c r="L34" s="45"/>
      <c r="M34" s="45"/>
    </row>
    <row r="35" spans="1:13" ht="15.75" x14ac:dyDescent="0.25">
      <c r="A35" s="56"/>
      <c r="B35" s="30"/>
      <c r="C35" s="31"/>
      <c r="D35" s="96"/>
      <c r="E35" s="31"/>
      <c r="F35" s="59"/>
      <c r="G35" s="63"/>
      <c r="H35" s="54"/>
      <c r="I35" s="64"/>
      <c r="J35" s="61"/>
      <c r="K35" s="45"/>
      <c r="L35" s="45"/>
      <c r="M35" s="45"/>
    </row>
    <row r="36" spans="1:13" ht="15.75" x14ac:dyDescent="0.25">
      <c r="A36" s="56"/>
      <c r="B36" s="30"/>
      <c r="C36" s="31"/>
      <c r="D36" s="96"/>
      <c r="E36" s="31"/>
      <c r="F36" s="59"/>
      <c r="G36" s="63"/>
      <c r="H36" s="54"/>
      <c r="I36" s="64"/>
      <c r="J36" s="61"/>
      <c r="K36" s="45"/>
      <c r="L36" s="45"/>
      <c r="M36" s="45"/>
    </row>
    <row r="37" spans="1:13" ht="15.75" x14ac:dyDescent="0.25">
      <c r="A37" s="56"/>
      <c r="B37" s="30"/>
      <c r="C37" s="31"/>
      <c r="D37" s="96"/>
      <c r="E37" s="31"/>
      <c r="F37" s="59"/>
      <c r="G37" s="63"/>
      <c r="H37" s="54"/>
      <c r="I37" s="64"/>
      <c r="J37" s="61"/>
      <c r="K37" s="45"/>
      <c r="L37" s="45"/>
      <c r="M37" s="45"/>
    </row>
    <row r="38" spans="1:13" ht="15.75" x14ac:dyDescent="0.25">
      <c r="A38" s="56"/>
      <c r="B38" s="30"/>
      <c r="C38" s="31"/>
      <c r="D38" s="96"/>
      <c r="E38" s="31"/>
      <c r="F38" s="59"/>
      <c r="G38" s="63"/>
      <c r="H38" s="54"/>
      <c r="I38" s="64"/>
      <c r="J38" s="61"/>
      <c r="K38" s="45"/>
      <c r="L38" s="45"/>
      <c r="M38" s="45"/>
    </row>
    <row r="39" spans="1:13" ht="15.75" x14ac:dyDescent="0.25">
      <c r="A39" s="56"/>
      <c r="B39" s="30"/>
      <c r="C39" s="31"/>
      <c r="D39" s="96"/>
      <c r="E39" s="31"/>
      <c r="F39" s="59"/>
      <c r="G39" s="63"/>
      <c r="H39" s="54"/>
      <c r="I39" s="64"/>
      <c r="J39" s="61"/>
      <c r="K39" s="45"/>
      <c r="L39" s="45"/>
      <c r="M39" s="45"/>
    </row>
    <row r="40" spans="1:13" ht="15.75" x14ac:dyDescent="0.25">
      <c r="A40" s="56"/>
      <c r="B40" s="30"/>
      <c r="C40" s="31"/>
      <c r="D40" s="96"/>
      <c r="E40" s="31"/>
      <c r="F40" s="59"/>
      <c r="G40" s="63"/>
      <c r="H40" s="54"/>
      <c r="I40" s="64"/>
      <c r="J40" s="61"/>
      <c r="K40" s="45"/>
      <c r="L40" s="45"/>
      <c r="M40" s="45"/>
    </row>
    <row r="41" spans="1:13" ht="15.75" x14ac:dyDescent="0.25">
      <c r="A41" s="56"/>
      <c r="B41" s="30"/>
      <c r="C41" s="31"/>
      <c r="D41" s="96"/>
      <c r="E41" s="31"/>
      <c r="F41" s="59"/>
      <c r="G41" s="63"/>
      <c r="H41" s="54"/>
      <c r="I41" s="64"/>
      <c r="J41" s="61"/>
      <c r="K41" s="45"/>
      <c r="L41" s="45"/>
      <c r="M41" s="45"/>
    </row>
    <row r="42" spans="1:13" ht="16.5" thickBot="1" x14ac:dyDescent="0.3">
      <c r="A42" s="97"/>
      <c r="B42" s="30"/>
      <c r="C42" s="31"/>
      <c r="D42" s="38"/>
      <c r="E42" s="31"/>
      <c r="F42" s="59"/>
      <c r="G42" s="63"/>
      <c r="H42" s="54"/>
      <c r="I42" s="64"/>
      <c r="J42" s="61"/>
      <c r="K42" s="45"/>
      <c r="L42" s="45"/>
      <c r="M42" s="45"/>
    </row>
    <row r="43" spans="1:13" ht="13.5" thickBot="1" x14ac:dyDescent="0.25">
      <c r="A43" s="288" t="s">
        <v>34</v>
      </c>
      <c r="B43" s="289"/>
      <c r="C43" s="39">
        <f>SUM(C12:C42)</f>
        <v>262.02000000000004</v>
      </c>
      <c r="D43" s="39">
        <f>SUM(D12:D42)</f>
        <v>11.1</v>
      </c>
      <c r="E43" s="39"/>
      <c r="F43" s="60">
        <f>SUM(F12:F42)</f>
        <v>250.92</v>
      </c>
      <c r="G43" s="65"/>
      <c r="H43" s="55"/>
      <c r="I43" s="66"/>
      <c r="J43" s="62"/>
      <c r="K43" s="46"/>
      <c r="L43" s="52"/>
      <c r="M43" s="47"/>
    </row>
    <row r="45" spans="1:13" x14ac:dyDescent="0.2">
      <c r="B45" s="282" t="s">
        <v>35</v>
      </c>
      <c r="C45" s="284"/>
    </row>
    <row r="46" spans="1:13" x14ac:dyDescent="0.2">
      <c r="B46" s="41" t="s">
        <v>36</v>
      </c>
      <c r="C46" s="42" t="s">
        <v>37</v>
      </c>
    </row>
    <row r="47" spans="1:13" x14ac:dyDescent="0.2">
      <c r="B47" s="41" t="s">
        <v>31</v>
      </c>
      <c r="C47" s="42" t="s">
        <v>38</v>
      </c>
    </row>
    <row r="48" spans="1:13" x14ac:dyDescent="0.2">
      <c r="B48" s="41" t="s">
        <v>39</v>
      </c>
      <c r="C48" s="42" t="s">
        <v>40</v>
      </c>
    </row>
    <row r="49" spans="2:3" x14ac:dyDescent="0.2">
      <c r="B49" s="43" t="s">
        <v>33</v>
      </c>
      <c r="C49" s="98" t="s">
        <v>41</v>
      </c>
    </row>
  </sheetData>
  <mergeCells count="6">
    <mergeCell ref="A43:B43"/>
    <mergeCell ref="B45:C45"/>
    <mergeCell ref="B3:E3"/>
    <mergeCell ref="B1:E1"/>
    <mergeCell ref="G8:I8"/>
    <mergeCell ref="G9:I9"/>
  </mergeCells>
  <phoneticPr fontId="5" type="noConversion"/>
  <conditionalFormatting sqref="B1:E1 B3:E3 F12:F13 C12:C13 C15:C42 F15:F21">
    <cfRule type="expression" dxfId="296" priority="56" stopIfTrue="1">
      <formula>ISBLANK(B1)</formula>
    </cfRule>
  </conditionalFormatting>
  <conditionalFormatting sqref="K12:L12 K31:M31 K23:L23 K33:M42">
    <cfRule type="expression" dxfId="295" priority="57" stopIfTrue="1">
      <formula>AND(NOT(ISBLANK($C12)),ISBLANK(K12))</formula>
    </cfRule>
  </conditionalFormatting>
  <conditionalFormatting sqref="B12 B19:B42">
    <cfRule type="expression" dxfId="294" priority="58" stopIfTrue="1">
      <formula>AND(NOT(ISBLANK(C12)),ISBLANK(B12))</formula>
    </cfRule>
  </conditionalFormatting>
  <conditionalFormatting sqref="A12 A20:A41">
    <cfRule type="expression" dxfId="293" priority="59" stopIfTrue="1">
      <formula>AND(NOT(ISBLANK(C12)),ISBLANK(A12))</formula>
    </cfRule>
  </conditionalFormatting>
  <conditionalFormatting sqref="E28:E42 D12:E13 D15:D27 E15:E25">
    <cfRule type="expression" dxfId="292" priority="60" stopIfTrue="1">
      <formula>AND(NOT(ISBLANK(B12)),ISBLANK(D12),A12="S")</formula>
    </cfRule>
  </conditionalFormatting>
  <conditionalFormatting sqref="J31 J33:J42 J23 J19:J20">
    <cfRule type="expression" priority="61" stopIfTrue="1">
      <formula>AND(SUM($O19:$S19)&gt;0,NOT(ISBLANK(J19)))</formula>
    </cfRule>
    <cfRule type="expression" dxfId="291" priority="62" stopIfTrue="1">
      <formula>SUM($O19:$S19)&gt;0</formula>
    </cfRule>
  </conditionalFormatting>
  <conditionalFormatting sqref="B13 B15:B17">
    <cfRule type="expression" dxfId="290" priority="54" stopIfTrue="1">
      <formula>AND(NOT(ISBLANK(C13)),ISBLANK(B13))</formula>
    </cfRule>
  </conditionalFormatting>
  <conditionalFormatting sqref="A13 A15:A17">
    <cfRule type="expression" dxfId="289" priority="55" stopIfTrue="1">
      <formula>AND(NOT(ISBLANK(C13)),ISBLANK(A13))</formula>
    </cfRule>
  </conditionalFormatting>
  <conditionalFormatting sqref="M12">
    <cfRule type="expression" dxfId="288" priority="53" stopIfTrue="1">
      <formula>AND(NOT(ISBLANK($C12)),ISBLANK(M12))</formula>
    </cfRule>
  </conditionalFormatting>
  <conditionalFormatting sqref="A19">
    <cfRule type="expression" dxfId="287" priority="52" stopIfTrue="1">
      <formula>AND(NOT(ISBLANK(C19)),ISBLANK(A19))</formula>
    </cfRule>
  </conditionalFormatting>
  <conditionalFormatting sqref="B18">
    <cfRule type="expression" dxfId="286" priority="50" stopIfTrue="1">
      <formula>AND(NOT(ISBLANK(C18)),ISBLANK(B18))</formula>
    </cfRule>
  </conditionalFormatting>
  <conditionalFormatting sqref="A18">
    <cfRule type="expression" dxfId="285" priority="51" stopIfTrue="1">
      <formula>AND(NOT(ISBLANK(C18)),ISBLANK(A18))</formula>
    </cfRule>
  </conditionalFormatting>
  <conditionalFormatting sqref="L13 L15:L20">
    <cfRule type="expression" dxfId="284" priority="49" stopIfTrue="1">
      <formula>AND(NOT(ISBLANK($C13)),ISBLANK(L13))</formula>
    </cfRule>
  </conditionalFormatting>
  <conditionalFormatting sqref="K15:K20">
    <cfRule type="expression" dxfId="283" priority="48" stopIfTrue="1">
      <formula>AND(NOT(ISBLANK($C15)),ISBLANK(K15))</formula>
    </cfRule>
  </conditionalFormatting>
  <conditionalFormatting sqref="M15">
    <cfRule type="expression" dxfId="282" priority="47" stopIfTrue="1">
      <formula>AND(NOT(ISBLANK($C15)),ISBLANK(M15))</formula>
    </cfRule>
  </conditionalFormatting>
  <conditionalFormatting sqref="K13">
    <cfRule type="expression" dxfId="281" priority="46" stopIfTrue="1">
      <formula>AND(NOT(ISBLANK($C13)),ISBLANK(K13))</formula>
    </cfRule>
  </conditionalFormatting>
  <conditionalFormatting sqref="J30">
    <cfRule type="expression" priority="33" stopIfTrue="1">
      <formula>AND(SUM($O30:$S30)&gt;0,NOT(ISBLANK(J30)))</formula>
    </cfRule>
    <cfRule type="expression" dxfId="280" priority="34" stopIfTrue="1">
      <formula>SUM($O30:$S30)&gt;0</formula>
    </cfRule>
  </conditionalFormatting>
  <conditionalFormatting sqref="L21">
    <cfRule type="expression" dxfId="279" priority="45" stopIfTrue="1">
      <formula>AND(NOT(ISBLANK($C21)),ISBLANK(L21))</formula>
    </cfRule>
  </conditionalFormatting>
  <conditionalFormatting sqref="K30">
    <cfRule type="expression" dxfId="278" priority="31" stopIfTrue="1">
      <formula>AND(NOT(ISBLANK($C30)),ISBLANK(K30))</formula>
    </cfRule>
  </conditionalFormatting>
  <conditionalFormatting sqref="L22">
    <cfRule type="expression" dxfId="277" priority="44" stopIfTrue="1">
      <formula>AND(NOT(ISBLANK($C22)),ISBLANK(L22))</formula>
    </cfRule>
  </conditionalFormatting>
  <conditionalFormatting sqref="K26:L26">
    <cfRule type="expression" dxfId="276" priority="41" stopIfTrue="1">
      <formula>AND(NOT(ISBLANK($C26)),ISBLANK(K26))</formula>
    </cfRule>
  </conditionalFormatting>
  <conditionalFormatting sqref="J26">
    <cfRule type="expression" priority="42" stopIfTrue="1">
      <formula>AND(SUM($O26:$S26)&gt;0,NOT(ISBLANK(J26)))</formula>
    </cfRule>
    <cfRule type="expression" dxfId="275" priority="43" stopIfTrue="1">
      <formula>SUM($O26:$S26)&gt;0</formula>
    </cfRule>
  </conditionalFormatting>
  <conditionalFormatting sqref="L27">
    <cfRule type="expression" dxfId="274" priority="40" stopIfTrue="1">
      <formula>AND(NOT(ISBLANK($C27)),ISBLANK(L27))</formula>
    </cfRule>
  </conditionalFormatting>
  <conditionalFormatting sqref="K28:L28">
    <cfRule type="expression" dxfId="273" priority="39" stopIfTrue="1">
      <formula>AND(NOT(ISBLANK($C28)),ISBLANK(K28))</formula>
    </cfRule>
  </conditionalFormatting>
  <conditionalFormatting sqref="L29:M29">
    <cfRule type="expression" dxfId="272" priority="36" stopIfTrue="1">
      <formula>AND(NOT(ISBLANK($C29)),ISBLANK(L29))</formula>
    </cfRule>
  </conditionalFormatting>
  <conditionalFormatting sqref="J29">
    <cfRule type="expression" priority="37" stopIfTrue="1">
      <formula>AND(SUM($O29:$S29)&gt;0,NOT(ISBLANK(J29)))</formula>
    </cfRule>
    <cfRule type="expression" dxfId="271" priority="38" stopIfTrue="1">
      <formula>SUM($O29:$S29)&gt;0</formula>
    </cfRule>
  </conditionalFormatting>
  <conditionalFormatting sqref="K29">
    <cfRule type="expression" dxfId="270" priority="35" stopIfTrue="1">
      <formula>AND(NOT(ISBLANK($C29)),ISBLANK(K29))</formula>
    </cfRule>
  </conditionalFormatting>
  <conditionalFormatting sqref="L30:M30">
    <cfRule type="expression" dxfId="269" priority="32" stopIfTrue="1">
      <formula>AND(NOT(ISBLANK($C30)),ISBLANK(L30))</formula>
    </cfRule>
  </conditionalFormatting>
  <conditionalFormatting sqref="J32">
    <cfRule type="expression" priority="29" stopIfTrue="1">
      <formula>AND(SUM($O32:$S32)&gt;0,NOT(ISBLANK(J32)))</formula>
    </cfRule>
    <cfRule type="expression" dxfId="268" priority="30" stopIfTrue="1">
      <formula>SUM($O32:$S32)&gt;0</formula>
    </cfRule>
  </conditionalFormatting>
  <conditionalFormatting sqref="L32">
    <cfRule type="expression" dxfId="267" priority="28" stopIfTrue="1">
      <formula>AND(NOT(ISBLANK($C32)),ISBLANK(L32))</formula>
    </cfRule>
  </conditionalFormatting>
  <conditionalFormatting sqref="K32">
    <cfRule type="expression" dxfId="266" priority="27" stopIfTrue="1">
      <formula>AND(NOT(ISBLANK($C32)),ISBLANK(K32))</formula>
    </cfRule>
  </conditionalFormatting>
  <conditionalFormatting sqref="J12:J42">
    <cfRule type="expression" priority="25" stopIfTrue="1">
      <formula>AND(SUM($O12:$S12)&gt;0,NOT(ISBLANK(J12)))</formula>
    </cfRule>
    <cfRule type="expression" dxfId="265" priority="26" stopIfTrue="1">
      <formula>SUM($O12:$S12)&gt;0</formula>
    </cfRule>
  </conditionalFormatting>
  <conditionalFormatting sqref="J21">
    <cfRule type="expression" priority="23" stopIfTrue="1">
      <formula>AND(SUM($O21:$S21)&gt;0,NOT(ISBLANK(J21)))</formula>
    </cfRule>
    <cfRule type="expression" dxfId="264" priority="24" stopIfTrue="1">
      <formula>SUM($O21:$S21)&gt;0</formula>
    </cfRule>
  </conditionalFormatting>
  <conditionalFormatting sqref="K21">
    <cfRule type="expression" dxfId="263" priority="22" stopIfTrue="1">
      <formula>AND(NOT(ISBLANK($C21)),ISBLANK(K21))</formula>
    </cfRule>
  </conditionalFormatting>
  <conditionalFormatting sqref="J22">
    <cfRule type="expression" priority="20" stopIfTrue="1">
      <formula>AND(SUM($O22:$S22)&gt;0,NOT(ISBLANK(J22)))</formula>
    </cfRule>
    <cfRule type="expression" dxfId="262" priority="21" stopIfTrue="1">
      <formula>SUM($O22:$S22)&gt;0</formula>
    </cfRule>
  </conditionalFormatting>
  <conditionalFormatting sqref="K22">
    <cfRule type="expression" dxfId="261" priority="19" stopIfTrue="1">
      <formula>AND(NOT(ISBLANK($C22)),ISBLANK(K22))</formula>
    </cfRule>
  </conditionalFormatting>
  <conditionalFormatting sqref="K24:L24">
    <cfRule type="expression" dxfId="260" priority="16" stopIfTrue="1">
      <formula>AND(NOT(ISBLANK($C24)),ISBLANK(K24))</formula>
    </cfRule>
  </conditionalFormatting>
  <conditionalFormatting sqref="J24">
    <cfRule type="expression" priority="17" stopIfTrue="1">
      <formula>AND(SUM($O24:$S24)&gt;0,NOT(ISBLANK(J24)))</formula>
    </cfRule>
    <cfRule type="expression" dxfId="259" priority="18" stopIfTrue="1">
      <formula>SUM($O24:$S24)&gt;0</formula>
    </cfRule>
  </conditionalFormatting>
  <conditionalFormatting sqref="J25">
    <cfRule type="expression" priority="14" stopIfTrue="1">
      <formula>AND(SUM($O25:$S25)&gt;0,NOT(ISBLANK(J25)))</formula>
    </cfRule>
    <cfRule type="expression" dxfId="258" priority="15" stopIfTrue="1">
      <formula>SUM($O25:$S25)&gt;0</formula>
    </cfRule>
  </conditionalFormatting>
  <conditionalFormatting sqref="L25">
    <cfRule type="expression" dxfId="257" priority="13" stopIfTrue="1">
      <formula>AND(NOT(ISBLANK($C25)),ISBLANK(L25))</formula>
    </cfRule>
  </conditionalFormatting>
  <conditionalFormatting sqref="K25">
    <cfRule type="expression" dxfId="256" priority="12" stopIfTrue="1">
      <formula>AND(NOT(ISBLANK($C25)),ISBLANK(K25))</formula>
    </cfRule>
  </conditionalFormatting>
  <conditionalFormatting sqref="J27">
    <cfRule type="expression" priority="10" stopIfTrue="1">
      <formula>AND(SUM($O27:$S27)&gt;0,NOT(ISBLANK(J27)))</formula>
    </cfRule>
    <cfRule type="expression" dxfId="255" priority="11" stopIfTrue="1">
      <formula>SUM($O27:$S27)&gt;0</formula>
    </cfRule>
  </conditionalFormatting>
  <conditionalFormatting sqref="K27">
    <cfRule type="expression" dxfId="254" priority="9" stopIfTrue="1">
      <formula>AND(NOT(ISBLANK($C27)),ISBLANK(K27))</formula>
    </cfRule>
  </conditionalFormatting>
  <conditionalFormatting sqref="J28">
    <cfRule type="expression" priority="7" stopIfTrue="1">
      <formula>AND(SUM($O28:$S28)&gt;0,NOT(ISBLANK(J28)))</formula>
    </cfRule>
    <cfRule type="expression" dxfId="253" priority="8" stopIfTrue="1">
      <formula>SUM($O28:$S28)&gt;0</formula>
    </cfRule>
  </conditionalFormatting>
  <conditionalFormatting sqref="E26">
    <cfRule type="expression" dxfId="252" priority="63" stopIfTrue="1">
      <formula>AND(NOT(ISBLANK(#REF!)),ISBLANK(E26),#REF!="S")</formula>
    </cfRule>
  </conditionalFormatting>
  <conditionalFormatting sqref="F14 C14">
    <cfRule type="expression" dxfId="251" priority="5" stopIfTrue="1">
      <formula>ISBLANK(C14)</formula>
    </cfRule>
  </conditionalFormatting>
  <conditionalFormatting sqref="D14:E14">
    <cfRule type="expression" dxfId="250" priority="6" stopIfTrue="1">
      <formula>AND(NOT(ISBLANK(B14)),ISBLANK(D14),A14="S")</formula>
    </cfRule>
  </conditionalFormatting>
  <conditionalFormatting sqref="B14">
    <cfRule type="expression" dxfId="249" priority="3" stopIfTrue="1">
      <formula>AND(NOT(ISBLANK(C14)),ISBLANK(B14))</formula>
    </cfRule>
  </conditionalFormatting>
  <conditionalFormatting sqref="A14">
    <cfRule type="expression" dxfId="248" priority="4" stopIfTrue="1">
      <formula>AND(NOT(ISBLANK(C14)),ISBLANK(A14))</formula>
    </cfRule>
  </conditionalFormatting>
  <conditionalFormatting sqref="L14">
    <cfRule type="expression" dxfId="247" priority="2" stopIfTrue="1">
      <formula>AND(NOT(ISBLANK($C14)),ISBLANK(L14))</formula>
    </cfRule>
  </conditionalFormatting>
  <conditionalFormatting sqref="K14">
    <cfRule type="expression" dxfId="246" priority="1" stopIfTrue="1">
      <formula>AND(NOT(ISBLANK($C14)),ISBLANK(K14))</formula>
    </cfRule>
  </conditionalFormatting>
  <dataValidations count="2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2">
      <formula1>$B$46:$B$49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48554"/>
  <sheetViews>
    <sheetView topLeftCell="A1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13" t="s">
        <v>42</v>
      </c>
      <c r="C1" s="314"/>
      <c r="D1" s="314"/>
      <c r="E1" s="31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13" t="s">
        <v>133</v>
      </c>
      <c r="C3" s="314"/>
      <c r="D3" s="314"/>
      <c r="E3" s="31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319" t="s">
        <v>4</v>
      </c>
      <c r="C5" s="48">
        <v>44456</v>
      </c>
      <c r="D5" s="319" t="s">
        <v>5</v>
      </c>
      <c r="E5" s="48">
        <v>44475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21" t="s">
        <v>13</v>
      </c>
      <c r="M8" s="324" t="s">
        <v>14</v>
      </c>
      <c r="N8" s="324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326" t="s">
        <v>231</v>
      </c>
      <c r="B12" s="74" t="s">
        <v>31</v>
      </c>
      <c r="C12" s="31">
        <v>2.4</v>
      </c>
      <c r="D12" s="31"/>
      <c r="E12" s="31"/>
      <c r="F12" s="81">
        <f>C12-D12</f>
        <v>2.4</v>
      </c>
      <c r="G12" s="54">
        <v>110</v>
      </c>
      <c r="H12" s="54">
        <v>2001</v>
      </c>
      <c r="I12" s="91"/>
      <c r="J12" s="82" t="s">
        <v>39</v>
      </c>
      <c r="K12" s="82" t="s">
        <v>95</v>
      </c>
      <c r="L12" s="84" t="s">
        <v>232</v>
      </c>
      <c r="M12" s="84" t="s">
        <v>233</v>
      </c>
      <c r="N12" s="327" t="s">
        <v>234</v>
      </c>
      <c r="O12" s="5" t="s">
        <v>235</v>
      </c>
    </row>
    <row r="13" spans="1:26" ht="33" customHeight="1" x14ac:dyDescent="0.25">
      <c r="A13" s="326" t="s">
        <v>236</v>
      </c>
      <c r="B13" s="74" t="s">
        <v>31</v>
      </c>
      <c r="C13" s="31">
        <v>14.39</v>
      </c>
      <c r="D13" s="31"/>
      <c r="E13" s="31"/>
      <c r="F13" s="81">
        <f t="shared" ref="F13:F18" si="0">C13-D13</f>
        <v>14.39</v>
      </c>
      <c r="G13" s="54">
        <v>110</v>
      </c>
      <c r="H13" s="54">
        <v>2001</v>
      </c>
      <c r="I13" s="91"/>
      <c r="J13" s="82" t="s">
        <v>39</v>
      </c>
      <c r="K13" s="82" t="s">
        <v>95</v>
      </c>
      <c r="L13" s="84" t="s">
        <v>232</v>
      </c>
      <c r="M13" s="84" t="s">
        <v>233</v>
      </c>
      <c r="N13" s="327" t="s">
        <v>234</v>
      </c>
      <c r="O13" s="5" t="s">
        <v>235</v>
      </c>
      <c r="P13" s="5" t="b">
        <f t="shared" ref="P13:P15" si="1">OR(G13&lt;100,LEN(G13)=2)</f>
        <v>0</v>
      </c>
      <c r="Q13" s="5" t="b">
        <f t="shared" ref="Q13:Q15" si="2">OR(H13&lt;1000,LEN(H13)=3)</f>
        <v>0</v>
      </c>
      <c r="R13" s="5" t="b">
        <f t="shared" ref="R13:R15" si="3">IF(I13&lt;1000,TRUE)</f>
        <v>1</v>
      </c>
      <c r="S13" s="5" t="e">
        <f>OR(#REF!&lt;100000,LEN(#REF!)=5)</f>
        <v>#REF!</v>
      </c>
      <c r="T13" s="328"/>
    </row>
    <row r="14" spans="1:26" ht="20.100000000000001" customHeight="1" x14ac:dyDescent="0.25">
      <c r="A14" s="326" t="s">
        <v>237</v>
      </c>
      <c r="B14" s="74" t="s">
        <v>31</v>
      </c>
      <c r="C14" s="31">
        <v>219</v>
      </c>
      <c r="D14" s="31"/>
      <c r="E14" s="31"/>
      <c r="F14" s="81">
        <v>219</v>
      </c>
      <c r="G14" s="54">
        <v>110</v>
      </c>
      <c r="H14" s="54">
        <v>2001</v>
      </c>
      <c r="I14" s="54"/>
      <c r="J14" s="82" t="s">
        <v>39</v>
      </c>
      <c r="K14" s="82" t="s">
        <v>95</v>
      </c>
      <c r="L14" s="84" t="s">
        <v>238</v>
      </c>
      <c r="M14" s="84" t="s">
        <v>239</v>
      </c>
      <c r="N14" s="327" t="s">
        <v>234</v>
      </c>
      <c r="O14" s="104"/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326" t="s">
        <v>240</v>
      </c>
      <c r="B15" s="74" t="s">
        <v>39</v>
      </c>
      <c r="C15" s="31">
        <v>21</v>
      </c>
      <c r="D15" s="32">
        <v>3.5</v>
      </c>
      <c r="E15" s="31"/>
      <c r="F15" s="81">
        <f t="shared" si="0"/>
        <v>17.5</v>
      </c>
      <c r="G15" s="54">
        <v>110</v>
      </c>
      <c r="H15" s="54">
        <v>2001</v>
      </c>
      <c r="I15" s="54"/>
      <c r="J15" s="82" t="s">
        <v>39</v>
      </c>
      <c r="K15" s="82" t="s">
        <v>95</v>
      </c>
      <c r="L15" s="84" t="s">
        <v>241</v>
      </c>
      <c r="M15" s="84" t="s">
        <v>98</v>
      </c>
      <c r="N15" s="327" t="s">
        <v>234</v>
      </c>
      <c r="O15" s="104"/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326" t="s">
        <v>242</v>
      </c>
      <c r="B16" s="74" t="s">
        <v>33</v>
      </c>
      <c r="C16" s="31">
        <v>135</v>
      </c>
      <c r="D16" s="31">
        <v>0</v>
      </c>
      <c r="E16" s="31"/>
      <c r="F16" s="81">
        <f t="shared" si="0"/>
        <v>135</v>
      </c>
      <c r="G16" s="54">
        <v>110</v>
      </c>
      <c r="H16" s="54">
        <v>4001</v>
      </c>
      <c r="I16" s="54"/>
      <c r="J16" s="82" t="s">
        <v>39</v>
      </c>
      <c r="K16" s="82" t="s">
        <v>95</v>
      </c>
      <c r="L16" s="84" t="s">
        <v>243</v>
      </c>
      <c r="M16" s="84" t="s">
        <v>244</v>
      </c>
      <c r="N16" s="327" t="s">
        <v>234</v>
      </c>
      <c r="O16" s="104"/>
    </row>
    <row r="17" spans="1:15" ht="20.100000000000001" customHeight="1" x14ac:dyDescent="0.25">
      <c r="A17" s="326">
        <v>44296</v>
      </c>
      <c r="B17" s="74" t="s">
        <v>39</v>
      </c>
      <c r="C17" s="31">
        <v>24.37</v>
      </c>
      <c r="D17" s="31">
        <v>4.0599999999999996</v>
      </c>
      <c r="E17" s="31"/>
      <c r="F17" s="81">
        <f t="shared" si="0"/>
        <v>20.310000000000002</v>
      </c>
      <c r="G17" s="54">
        <v>110</v>
      </c>
      <c r="H17" s="54">
        <v>2001</v>
      </c>
      <c r="I17" s="54"/>
      <c r="J17" s="82" t="s">
        <v>39</v>
      </c>
      <c r="K17" s="82" t="s">
        <v>95</v>
      </c>
      <c r="L17" s="84" t="s">
        <v>245</v>
      </c>
      <c r="M17" s="84" t="s">
        <v>246</v>
      </c>
      <c r="N17" s="327" t="s">
        <v>234</v>
      </c>
      <c r="O17" s="104"/>
    </row>
    <row r="18" spans="1:15" ht="20.100000000000001" customHeight="1" x14ac:dyDescent="0.25">
      <c r="A18" s="326">
        <v>44357</v>
      </c>
      <c r="B18" s="74" t="s">
        <v>39</v>
      </c>
      <c r="C18" s="31">
        <v>66.209999999999994</v>
      </c>
      <c r="D18" s="31">
        <v>11.04</v>
      </c>
      <c r="E18" s="31"/>
      <c r="F18" s="81">
        <f t="shared" si="0"/>
        <v>55.169999999999995</v>
      </c>
      <c r="G18" s="54">
        <v>110</v>
      </c>
      <c r="H18" s="54">
        <v>4001</v>
      </c>
      <c r="I18" s="54"/>
      <c r="J18" s="82" t="s">
        <v>39</v>
      </c>
      <c r="K18" s="82" t="s">
        <v>95</v>
      </c>
      <c r="L18" s="84" t="s">
        <v>247</v>
      </c>
      <c r="M18" s="84" t="s">
        <v>32</v>
      </c>
      <c r="N18" s="327" t="s">
        <v>234</v>
      </c>
      <c r="O18" s="104"/>
    </row>
    <row r="19" spans="1:15" ht="20.100000000000001" customHeight="1" x14ac:dyDescent="0.25">
      <c r="A19" s="326"/>
      <c r="B19" s="74"/>
      <c r="C19" s="31"/>
      <c r="D19" s="31"/>
      <c r="E19" s="31"/>
      <c r="F19" s="81"/>
      <c r="G19" s="54"/>
      <c r="H19" s="54"/>
      <c r="I19" s="54"/>
      <c r="J19" s="82" t="s">
        <v>39</v>
      </c>
      <c r="K19" s="82"/>
      <c r="L19" s="84"/>
      <c r="M19" s="84"/>
      <c r="N19" s="327"/>
    </row>
    <row r="20" spans="1:15" ht="20.100000000000001" customHeight="1" x14ac:dyDescent="0.25">
      <c r="A20" s="326"/>
      <c r="B20" s="74"/>
      <c r="C20" s="31"/>
      <c r="D20" s="31"/>
      <c r="E20" s="31"/>
      <c r="F20" s="81"/>
      <c r="G20" s="54"/>
      <c r="H20" s="54"/>
      <c r="I20" s="54"/>
      <c r="J20" s="82" t="s">
        <v>39</v>
      </c>
      <c r="K20" s="82"/>
      <c r="L20" s="84"/>
      <c r="M20" s="84"/>
      <c r="N20" s="327"/>
    </row>
    <row r="21" spans="1:15" ht="20.100000000000001" customHeight="1" x14ac:dyDescent="0.25">
      <c r="A21" s="326"/>
      <c r="B21" s="74"/>
      <c r="C21" s="31"/>
      <c r="D21" s="31"/>
      <c r="E21" s="31"/>
      <c r="F21" s="81"/>
      <c r="G21" s="54"/>
      <c r="H21" s="54"/>
      <c r="I21" s="54"/>
      <c r="J21" s="82" t="s">
        <v>39</v>
      </c>
      <c r="K21" s="82"/>
      <c r="L21" s="84"/>
      <c r="M21" s="84"/>
      <c r="N21" s="327"/>
    </row>
    <row r="22" spans="1:15" ht="20.100000000000001" customHeight="1" x14ac:dyDescent="0.25">
      <c r="A22" s="326"/>
      <c r="B22" s="74"/>
      <c r="C22" s="31"/>
      <c r="D22" s="31"/>
      <c r="E22" s="31"/>
      <c r="F22" s="81"/>
      <c r="G22" s="54"/>
      <c r="H22" s="54"/>
      <c r="I22" s="54"/>
      <c r="J22" s="82" t="s">
        <v>39</v>
      </c>
      <c r="K22" s="82"/>
      <c r="L22" s="84"/>
      <c r="M22" s="84"/>
      <c r="N22" s="327"/>
    </row>
    <row r="23" spans="1:15" ht="20.100000000000001" customHeight="1" x14ac:dyDescent="0.25">
      <c r="A23" s="326"/>
      <c r="B23" s="74"/>
      <c r="C23" s="31"/>
      <c r="D23" s="31"/>
      <c r="E23" s="31"/>
      <c r="F23" s="81"/>
      <c r="G23" s="54"/>
      <c r="H23" s="54"/>
      <c r="I23" s="54"/>
      <c r="J23" s="82" t="s">
        <v>39</v>
      </c>
      <c r="K23" s="82"/>
      <c r="L23" s="84"/>
      <c r="M23" s="84"/>
      <c r="N23" s="327"/>
    </row>
    <row r="24" spans="1:15" ht="20.100000000000001" customHeight="1" x14ac:dyDescent="0.25">
      <c r="A24" s="326"/>
      <c r="B24" s="74"/>
      <c r="C24" s="31"/>
      <c r="D24" s="31"/>
      <c r="E24" s="31"/>
      <c r="F24" s="81"/>
      <c r="G24" s="54"/>
      <c r="H24" s="54"/>
      <c r="I24" s="54"/>
      <c r="J24" s="82" t="s">
        <v>39</v>
      </c>
      <c r="K24" s="82"/>
      <c r="L24" s="84"/>
      <c r="M24" s="84"/>
      <c r="N24" s="327"/>
    </row>
    <row r="25" spans="1:15" ht="20.100000000000001" customHeight="1" x14ac:dyDescent="0.25">
      <c r="A25" s="326"/>
      <c r="B25" s="74"/>
      <c r="C25" s="31"/>
      <c r="D25" s="32"/>
      <c r="E25" s="31"/>
      <c r="F25" s="81"/>
      <c r="G25" s="54"/>
      <c r="H25" s="54"/>
      <c r="I25" s="54"/>
      <c r="J25" s="82" t="s">
        <v>39</v>
      </c>
      <c r="K25" s="82"/>
      <c r="L25" s="84"/>
      <c r="M25" s="84"/>
      <c r="N25" s="327"/>
    </row>
    <row r="26" spans="1:15" ht="20.100000000000001" customHeight="1" x14ac:dyDescent="0.25">
      <c r="A26" s="326"/>
      <c r="B26" s="74"/>
      <c r="C26" s="31"/>
      <c r="D26" s="32"/>
      <c r="E26" s="31"/>
      <c r="F26" s="81"/>
      <c r="G26" s="54"/>
      <c r="H26" s="54"/>
      <c r="I26" s="329"/>
      <c r="J26" s="82" t="s">
        <v>39</v>
      </c>
      <c r="K26" s="82"/>
      <c r="L26" s="84"/>
      <c r="M26" s="84"/>
      <c r="N26" s="327"/>
    </row>
    <row r="27" spans="1:15" ht="20.100000000000001" customHeight="1" x14ac:dyDescent="0.25">
      <c r="A27" s="326"/>
      <c r="B27" s="74"/>
      <c r="C27" s="31"/>
      <c r="D27" s="32"/>
      <c r="E27" s="31"/>
      <c r="F27" s="81"/>
      <c r="G27" s="54"/>
      <c r="H27" s="54"/>
      <c r="I27" s="329"/>
      <c r="J27" s="82" t="s">
        <v>39</v>
      </c>
      <c r="K27" s="82"/>
      <c r="L27" s="84"/>
      <c r="M27" s="84"/>
      <c r="N27" s="327"/>
    </row>
    <row r="28" spans="1:15" ht="20.100000000000001" customHeight="1" x14ac:dyDescent="0.25">
      <c r="A28" s="56"/>
      <c r="B28" s="74"/>
      <c r="C28" s="31"/>
      <c r="D28" s="32"/>
      <c r="E28" s="31"/>
      <c r="F28" s="81"/>
      <c r="G28" s="54"/>
      <c r="H28" s="54"/>
      <c r="I28" s="54"/>
      <c r="J28" s="82" t="s">
        <v>39</v>
      </c>
      <c r="K28" s="82"/>
      <c r="M28" s="84"/>
      <c r="N28" s="84"/>
    </row>
    <row r="29" spans="1:15" ht="20.100000000000001" customHeight="1" x14ac:dyDescent="0.25">
      <c r="A29" s="56"/>
      <c r="B29" s="74"/>
      <c r="C29" s="31"/>
      <c r="D29" s="32"/>
      <c r="E29" s="31"/>
      <c r="F29" s="81"/>
      <c r="G29" s="54"/>
      <c r="H29" s="54"/>
      <c r="I29" s="54"/>
      <c r="J29" s="82" t="s">
        <v>39</v>
      </c>
      <c r="K29" s="82"/>
      <c r="L29" s="84"/>
      <c r="M29" s="84"/>
      <c r="N29" s="84"/>
    </row>
    <row r="30" spans="1:15" ht="20.100000000000001" customHeight="1" x14ac:dyDescent="0.25">
      <c r="A30" s="56"/>
      <c r="B30" s="74"/>
      <c r="C30" s="31"/>
      <c r="D30" s="32"/>
      <c r="E30" s="31"/>
      <c r="F30" s="81"/>
      <c r="G30" s="54"/>
      <c r="H30" s="54"/>
      <c r="I30" s="54"/>
      <c r="J30" s="82" t="s">
        <v>39</v>
      </c>
      <c r="K30" s="82"/>
      <c r="L30" s="84"/>
      <c r="M30" s="84"/>
      <c r="N30" s="84"/>
    </row>
    <row r="31" spans="1:15" ht="20.100000000000001" customHeight="1" x14ac:dyDescent="0.25">
      <c r="A31" s="56"/>
      <c r="B31" s="74"/>
      <c r="C31" s="31"/>
      <c r="D31" s="32"/>
      <c r="E31" s="31"/>
      <c r="F31" s="81"/>
      <c r="G31" s="54"/>
      <c r="H31" s="54"/>
      <c r="I31" s="54"/>
      <c r="J31" s="82" t="s">
        <v>39</v>
      </c>
      <c r="K31" s="82"/>
      <c r="L31" s="84"/>
      <c r="M31" s="84"/>
      <c r="N31" s="84"/>
    </row>
    <row r="32" spans="1:15" ht="20.100000000000001" customHeight="1" x14ac:dyDescent="0.25">
      <c r="A32" s="56"/>
      <c r="B32" s="74"/>
      <c r="C32" s="31"/>
      <c r="D32" s="32"/>
      <c r="E32" s="31"/>
      <c r="F32" s="81"/>
      <c r="G32" s="54"/>
      <c r="H32" s="54"/>
      <c r="I32" s="54"/>
      <c r="J32" s="82" t="s">
        <v>39</v>
      </c>
      <c r="K32" s="82"/>
      <c r="L32" s="84"/>
      <c r="M32" s="84"/>
      <c r="N32" s="84"/>
    </row>
    <row r="33" spans="1:14" ht="20.100000000000001" customHeight="1" x14ac:dyDescent="0.25">
      <c r="A33" s="56"/>
      <c r="B33" s="74"/>
      <c r="C33" s="31"/>
      <c r="D33" s="32"/>
      <c r="E33" s="31"/>
      <c r="F33" s="81"/>
      <c r="G33" s="54"/>
      <c r="H33" s="54"/>
      <c r="I33" s="54"/>
      <c r="J33" s="82" t="s">
        <v>39</v>
      </c>
      <c r="K33" s="82"/>
      <c r="L33" s="84"/>
      <c r="M33" s="84"/>
      <c r="N33" s="84"/>
    </row>
    <row r="34" spans="1:14" ht="20.100000000000001" customHeight="1" x14ac:dyDescent="0.25">
      <c r="A34" s="56"/>
      <c r="B34" s="30"/>
      <c r="C34" s="31"/>
      <c r="D34" s="32"/>
      <c r="E34" s="31"/>
      <c r="F34" s="81"/>
      <c r="G34" s="54"/>
      <c r="H34" s="54"/>
      <c r="I34" s="54"/>
      <c r="J34" s="82" t="s">
        <v>39</v>
      </c>
      <c r="K34" s="82"/>
      <c r="L34" s="84"/>
      <c r="M34" s="84"/>
      <c r="N34" s="84"/>
    </row>
    <row r="35" spans="1:14" ht="20.100000000000001" customHeight="1" thickBot="1" x14ac:dyDescent="0.25">
      <c r="A35" s="288" t="s">
        <v>34</v>
      </c>
      <c r="B35" s="289"/>
      <c r="C35" s="39">
        <f>SUM(C12:C34)</f>
        <v>482.36999999999995</v>
      </c>
      <c r="D35" s="39">
        <f>SUM(D12:D34)</f>
        <v>18.599999999999998</v>
      </c>
      <c r="E35" s="39"/>
      <c r="F35" s="39">
        <f>SUM(F12:F34)</f>
        <v>463.77</v>
      </c>
      <c r="G35" s="55"/>
      <c r="H35" s="55"/>
      <c r="I35" s="55"/>
      <c r="J35" s="40"/>
      <c r="K35" s="40"/>
      <c r="L35" s="46"/>
      <c r="M35" s="52"/>
      <c r="N35" s="47"/>
    </row>
    <row r="37" spans="1:14" x14ac:dyDescent="0.2">
      <c r="B37" s="322" t="s">
        <v>35</v>
      </c>
      <c r="C37" s="323"/>
    </row>
    <row r="38" spans="1:14" x14ac:dyDescent="0.2">
      <c r="B38" s="41" t="s">
        <v>36</v>
      </c>
      <c r="C38" s="42" t="s">
        <v>37</v>
      </c>
    </row>
    <row r="39" spans="1:14" x14ac:dyDescent="0.2">
      <c r="B39" s="41" t="s">
        <v>31</v>
      </c>
      <c r="C39" s="42" t="s">
        <v>38</v>
      </c>
    </row>
    <row r="40" spans="1:14" x14ac:dyDescent="0.2">
      <c r="B40" s="41" t="s">
        <v>39</v>
      </c>
      <c r="C40" s="42" t="s">
        <v>40</v>
      </c>
    </row>
    <row r="41" spans="1:14" x14ac:dyDescent="0.2">
      <c r="B41" s="43" t="s">
        <v>33</v>
      </c>
      <c r="C41" s="98" t="s">
        <v>41</v>
      </c>
    </row>
    <row r="1048554" spans="8:8" x14ac:dyDescent="0.2">
      <c r="H1048554" s="54"/>
    </row>
  </sheetData>
  <mergeCells count="6">
    <mergeCell ref="B1:E1"/>
    <mergeCell ref="B3:E3"/>
    <mergeCell ref="G8:J8"/>
    <mergeCell ref="G9:J9"/>
    <mergeCell ref="A35:B35"/>
    <mergeCell ref="B37:C37"/>
  </mergeCells>
  <conditionalFormatting sqref="J12:K13 J16:J18 J14 K14:K18 J22:K34">
    <cfRule type="expression" priority="28" stopIfTrue="1">
      <formula>AND(SUM($P12:$T12)&gt;0,NOT(ISBLANK(J12)))</formula>
    </cfRule>
    <cfRule type="expression" dxfId="212" priority="29" stopIfTrue="1">
      <formula>SUM($P12:$T12)&gt;0</formula>
    </cfRule>
  </conditionalFormatting>
  <conditionalFormatting sqref="C5 B1:E1 B3:E3 E5 C12:C14 C16:C18 C22:C34">
    <cfRule type="expression" dxfId="211" priority="30" stopIfTrue="1">
      <formula>ISBLANK(B1)</formula>
    </cfRule>
  </conditionalFormatting>
  <conditionalFormatting sqref="L12:N14 L29:L34 L16:M18 N15:N18 N22:N34 L22:M26">
    <cfRule type="expression" dxfId="210" priority="31" stopIfTrue="1">
      <formula>AND(NOT(ISBLANK($C12)),ISBLANK(L12))</formula>
    </cfRule>
  </conditionalFormatting>
  <conditionalFormatting sqref="B12:B18 B22:B34">
    <cfRule type="expression" dxfId="209" priority="32" stopIfTrue="1">
      <formula>AND(NOT(ISBLANK(C12)),ISBLANK(B12))</formula>
    </cfRule>
  </conditionalFormatting>
  <conditionalFormatting sqref="A12:A14 A23:A34 A16:A18">
    <cfRule type="expression" dxfId="208" priority="33" stopIfTrue="1">
      <formula>AND(NOT(ISBLANK(C12)),ISBLANK(A12))</formula>
    </cfRule>
  </conditionalFormatting>
  <conditionalFormatting sqref="E13 E34">
    <cfRule type="expression" dxfId="207" priority="34" stopIfTrue="1">
      <formula>AND(NOT(ISBLANK(C13)),ISBLANK(E13),B13="S")</formula>
    </cfRule>
  </conditionalFormatting>
  <conditionalFormatting sqref="E12">
    <cfRule type="expression" dxfId="206" priority="27" stopIfTrue="1">
      <formula>AND(NOT(ISBLANK(C12)),ISBLANK(E12),B12="S")</formula>
    </cfRule>
  </conditionalFormatting>
  <conditionalFormatting sqref="M27:M33">
    <cfRule type="expression" dxfId="205" priority="35" stopIfTrue="1">
      <formula>AND(NOT(ISBLANK($C26)),ISBLANK(M27))</formula>
    </cfRule>
  </conditionalFormatting>
  <conditionalFormatting sqref="M34">
    <cfRule type="expression" dxfId="204" priority="36" stopIfTrue="1">
      <formula>AND(NOT(ISBLANK($C30)),ISBLANK(M34))</formula>
    </cfRule>
  </conditionalFormatting>
  <conditionalFormatting sqref="L27">
    <cfRule type="expression" dxfId="203" priority="37" stopIfTrue="1">
      <formula>AND(NOT(ISBLANK($C28)),ISBLANK(L27))</formula>
    </cfRule>
  </conditionalFormatting>
  <conditionalFormatting sqref="J15">
    <cfRule type="expression" priority="22" stopIfTrue="1">
      <formula>AND(SUM($P15:$T15)&gt;0,NOT(ISBLANK(J15)))</formula>
    </cfRule>
    <cfRule type="expression" dxfId="202" priority="23" stopIfTrue="1">
      <formula>SUM($P15:$T15)&gt;0</formula>
    </cfRule>
  </conditionalFormatting>
  <conditionalFormatting sqref="C15">
    <cfRule type="expression" dxfId="201" priority="24" stopIfTrue="1">
      <formula>ISBLANK(C15)</formula>
    </cfRule>
  </conditionalFormatting>
  <conditionalFormatting sqref="L15:M15">
    <cfRule type="expression" dxfId="200" priority="25" stopIfTrue="1">
      <formula>AND(NOT(ISBLANK($C15)),ISBLANK(L15))</formula>
    </cfRule>
  </conditionalFormatting>
  <conditionalFormatting sqref="A15 A22">
    <cfRule type="expression" dxfId="199" priority="26" stopIfTrue="1">
      <formula>AND(NOT(ISBLANK(C15)),ISBLANK(A15))</formula>
    </cfRule>
  </conditionalFormatting>
  <conditionalFormatting sqref="D16:D18 D22:D24">
    <cfRule type="expression" dxfId="198" priority="21" stopIfTrue="1">
      <formula>AND(NOT(ISBLANK(B16)),ISBLANK(D16),A16="S")</formula>
    </cfRule>
  </conditionalFormatting>
  <conditionalFormatting sqref="D13:D14">
    <cfRule type="expression" dxfId="197" priority="20" stopIfTrue="1">
      <formula>AND(NOT(ISBLANK(B13)),ISBLANK(D13),A13="S")</formula>
    </cfRule>
  </conditionalFormatting>
  <conditionalFormatting sqref="D12">
    <cfRule type="expression" dxfId="196" priority="19" stopIfTrue="1">
      <formula>AND(NOT(ISBLANK(B12)),ISBLANK(D12),A12="S")</formula>
    </cfRule>
  </conditionalFormatting>
  <conditionalFormatting sqref="E14:E18 E22:E33">
    <cfRule type="expression" dxfId="195" priority="18" stopIfTrue="1">
      <formula>AND(NOT(ISBLANK(C14)),ISBLANK(E14),B14="S")</formula>
    </cfRule>
  </conditionalFormatting>
  <conditionalFormatting sqref="J19:K20">
    <cfRule type="expression" priority="12" stopIfTrue="1">
      <formula>AND(SUM($P19:$T19)&gt;0,NOT(ISBLANK(J19)))</formula>
    </cfRule>
    <cfRule type="expression" dxfId="194" priority="13" stopIfTrue="1">
      <formula>SUM($P19:$T19)&gt;0</formula>
    </cfRule>
  </conditionalFormatting>
  <conditionalFormatting sqref="C19:C20">
    <cfRule type="expression" dxfId="193" priority="14" stopIfTrue="1">
      <formula>ISBLANK(C19)</formula>
    </cfRule>
  </conditionalFormatting>
  <conditionalFormatting sqref="L19:N20">
    <cfRule type="expression" dxfId="192" priority="15" stopIfTrue="1">
      <formula>AND(NOT(ISBLANK($C19)),ISBLANK(L19))</formula>
    </cfRule>
  </conditionalFormatting>
  <conditionalFormatting sqref="B19:B20">
    <cfRule type="expression" dxfId="191" priority="16" stopIfTrue="1">
      <formula>AND(NOT(ISBLANK(C19)),ISBLANK(B19))</formula>
    </cfRule>
  </conditionalFormatting>
  <conditionalFormatting sqref="A19:A20">
    <cfRule type="expression" dxfId="190" priority="17" stopIfTrue="1">
      <formula>AND(NOT(ISBLANK(C19)),ISBLANK(A19))</formula>
    </cfRule>
  </conditionalFormatting>
  <conditionalFormatting sqref="D19:D20">
    <cfRule type="expression" dxfId="189" priority="11" stopIfTrue="1">
      <formula>AND(NOT(ISBLANK(B19)),ISBLANK(D19),A19="S")</formula>
    </cfRule>
  </conditionalFormatting>
  <conditionalFormatting sqref="E20">
    <cfRule type="expression" dxfId="188" priority="10" stopIfTrue="1">
      <formula>AND(NOT(ISBLANK(C20)),ISBLANK(E20),B20="S")</formula>
    </cfRule>
  </conditionalFormatting>
  <conditionalFormatting sqref="J21:K21">
    <cfRule type="expression" priority="4" stopIfTrue="1">
      <formula>AND(SUM($P21:$T21)&gt;0,NOT(ISBLANK(J21)))</formula>
    </cfRule>
    <cfRule type="expression" dxfId="187" priority="5" stopIfTrue="1">
      <formula>SUM($P21:$T21)&gt;0</formula>
    </cfRule>
  </conditionalFormatting>
  <conditionalFormatting sqref="C21">
    <cfRule type="expression" dxfId="186" priority="6" stopIfTrue="1">
      <formula>ISBLANK(C21)</formula>
    </cfRule>
  </conditionalFormatting>
  <conditionalFormatting sqref="L21:N21">
    <cfRule type="expression" dxfId="185" priority="7" stopIfTrue="1">
      <formula>AND(NOT(ISBLANK($C21)),ISBLANK(L21))</formula>
    </cfRule>
  </conditionalFormatting>
  <conditionalFormatting sqref="B21">
    <cfRule type="expression" dxfId="184" priority="8" stopIfTrue="1">
      <formula>AND(NOT(ISBLANK(C21)),ISBLANK(B21))</formula>
    </cfRule>
  </conditionalFormatting>
  <conditionalFormatting sqref="A21">
    <cfRule type="expression" dxfId="183" priority="9" stopIfTrue="1">
      <formula>AND(NOT(ISBLANK(C21)),ISBLANK(A21))</formula>
    </cfRule>
  </conditionalFormatting>
  <conditionalFormatting sqref="D21">
    <cfRule type="expression" dxfId="182" priority="3" stopIfTrue="1">
      <formula>AND(NOT(ISBLANK(B21)),ISBLANK(D21),A21="S")</formula>
    </cfRule>
  </conditionalFormatting>
  <conditionalFormatting sqref="E21">
    <cfRule type="expression" dxfId="181" priority="2" stopIfTrue="1">
      <formula>AND(NOT(ISBLANK(C21)),ISBLANK(E21),B21="S")</formula>
    </cfRule>
  </conditionalFormatting>
  <conditionalFormatting sqref="E19">
    <cfRule type="expression" dxfId="180" priority="1" stopIfTrue="1">
      <formula>AND(NOT(ISBLANK(C19)),ISBLANK(E19),B19="S")</formula>
    </cfRule>
  </conditionalFormatting>
  <dataValidations count="3">
    <dataValidation type="list" allowBlank="1" showInputMessage="1" showErrorMessage="1" sqref="B12:B34">
      <formula1>$B$38:$B$41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279" t="s">
        <v>1</v>
      </c>
      <c r="C1" s="280"/>
      <c r="D1" s="280"/>
      <c r="E1" s="281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279" t="s">
        <v>213</v>
      </c>
      <c r="C3" s="280"/>
      <c r="D3" s="280"/>
      <c r="E3" s="281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48">
        <v>44451</v>
      </c>
      <c r="D5" s="12" t="s">
        <v>5</v>
      </c>
      <c r="E5" s="48">
        <v>44480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283"/>
      <c r="I8" s="283"/>
      <c r="J8" s="284"/>
      <c r="K8" s="9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286"/>
      <c r="I9" s="286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03" t="s">
        <v>26</v>
      </c>
      <c r="H10" s="103" t="s">
        <v>27</v>
      </c>
      <c r="I10" s="103" t="s">
        <v>28</v>
      </c>
      <c r="J10" s="103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03"/>
      <c r="H11" s="103"/>
      <c r="I11" s="103"/>
      <c r="J11" s="103"/>
      <c r="K11" s="103"/>
      <c r="L11" s="27"/>
      <c r="M11" s="43"/>
      <c r="N11" s="43"/>
    </row>
    <row r="12" spans="1:26" ht="15.75" x14ac:dyDescent="0.25">
      <c r="A12" s="197">
        <v>44466</v>
      </c>
      <c r="B12" s="30" t="s">
        <v>39</v>
      </c>
      <c r="C12" s="31">
        <v>500</v>
      </c>
      <c r="D12" s="32">
        <v>83.33</v>
      </c>
      <c r="E12" s="31"/>
      <c r="F12" s="81">
        <v>416.67</v>
      </c>
      <c r="G12" s="54">
        <v>140</v>
      </c>
      <c r="H12" s="54">
        <v>2001</v>
      </c>
      <c r="I12" s="54">
        <v>140</v>
      </c>
      <c r="J12" s="37"/>
      <c r="K12" s="37" t="s">
        <v>203</v>
      </c>
      <c r="L12" s="37" t="s">
        <v>204</v>
      </c>
      <c r="M12" s="45" t="s">
        <v>205</v>
      </c>
      <c r="N12" s="45" t="s">
        <v>206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197">
        <v>44466</v>
      </c>
      <c r="B13" s="30" t="s">
        <v>84</v>
      </c>
      <c r="C13" s="31">
        <v>40</v>
      </c>
      <c r="D13" s="32">
        <v>6.67</v>
      </c>
      <c r="E13" s="31"/>
      <c r="F13" s="81">
        <v>33.33</v>
      </c>
      <c r="G13" s="54">
        <v>140</v>
      </c>
      <c r="H13" s="54">
        <v>2001</v>
      </c>
      <c r="I13" s="54">
        <v>140</v>
      </c>
      <c r="J13" s="37"/>
      <c r="K13" s="37" t="s">
        <v>203</v>
      </c>
      <c r="L13" s="37" t="s">
        <v>204</v>
      </c>
      <c r="M13" s="45" t="s">
        <v>207</v>
      </c>
      <c r="N13" s="45" t="s">
        <v>206</v>
      </c>
    </row>
    <row r="14" spans="1:26" ht="15.75" x14ac:dyDescent="0.25">
      <c r="A14" s="197">
        <v>44469</v>
      </c>
      <c r="B14" s="74" t="s">
        <v>39</v>
      </c>
      <c r="C14" s="31">
        <v>49.96</v>
      </c>
      <c r="D14" s="32">
        <v>8.33</v>
      </c>
      <c r="E14" s="31"/>
      <c r="F14" s="81">
        <v>41.63</v>
      </c>
      <c r="G14" s="54" t="s">
        <v>208</v>
      </c>
      <c r="H14" s="54">
        <v>9802</v>
      </c>
      <c r="I14" s="54" t="s">
        <v>209</v>
      </c>
      <c r="J14" s="37"/>
      <c r="K14" s="37" t="s">
        <v>203</v>
      </c>
      <c r="L14" s="37" t="s">
        <v>210</v>
      </c>
      <c r="M14" s="45" t="s">
        <v>211</v>
      </c>
      <c r="N14" s="45" t="s">
        <v>212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198"/>
      <c r="B15" s="74"/>
      <c r="C15" s="31"/>
      <c r="D15" s="32" t="str">
        <f t="shared" ref="D15:D32" si="3">IF(B15="S",IF(ISBLANK(E15),ROUND(C15*0.2/1.2,2),E15),"")</f>
        <v/>
      </c>
      <c r="E15" s="31"/>
      <c r="F15" s="81" t="s">
        <v>109</v>
      </c>
      <c r="G15" s="54"/>
      <c r="H15" s="54"/>
      <c r="I15" s="54"/>
      <c r="J15" s="37" t="s">
        <v>39</v>
      </c>
      <c r="K15" s="37"/>
      <c r="L15" s="33"/>
      <c r="M15" s="45"/>
      <c r="N15" s="45" t="s">
        <v>109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198"/>
      <c r="B16" s="30"/>
      <c r="C16" s="31"/>
      <c r="D16" s="32" t="str">
        <f t="shared" si="3"/>
        <v/>
      </c>
      <c r="E16" s="31"/>
      <c r="F16" s="81" t="s">
        <v>109</v>
      </c>
      <c r="G16" s="54"/>
      <c r="H16" s="54"/>
      <c r="I16" s="54" t="s">
        <v>109</v>
      </c>
      <c r="J16" s="37" t="s">
        <v>39</v>
      </c>
      <c r="K16" s="37"/>
      <c r="L16" s="45"/>
      <c r="M16" s="45"/>
      <c r="N16" s="45" t="s">
        <v>109</v>
      </c>
      <c r="P16" s="5" t="b">
        <f t="shared" si="0"/>
        <v>1</v>
      </c>
      <c r="Q16" s="5" t="b">
        <f t="shared" si="1"/>
        <v>1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198"/>
      <c r="B17" s="30"/>
      <c r="C17" s="31"/>
      <c r="D17" s="32" t="str">
        <f t="shared" si="3"/>
        <v/>
      </c>
      <c r="E17" s="31"/>
      <c r="F17" s="81" t="s">
        <v>109</v>
      </c>
      <c r="G17" s="54"/>
      <c r="H17" s="54"/>
      <c r="I17" s="54" t="s">
        <v>109</v>
      </c>
      <c r="J17" s="37" t="s">
        <v>39</v>
      </c>
      <c r="K17" s="37"/>
      <c r="L17" s="45"/>
      <c r="M17" s="45"/>
      <c r="N17" s="45" t="s">
        <v>109</v>
      </c>
      <c r="P17" s="5" t="b">
        <f t="shared" si="0"/>
        <v>1</v>
      </c>
      <c r="Q17" s="5" t="b">
        <f t="shared" si="1"/>
        <v>1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81" t="s">
        <v>109</v>
      </c>
      <c r="G18" s="54" t="s">
        <v>109</v>
      </c>
      <c r="H18" s="54" t="s">
        <v>109</v>
      </c>
      <c r="I18" s="54" t="s">
        <v>109</v>
      </c>
      <c r="J18" s="37" t="s">
        <v>39</v>
      </c>
      <c r="K18" s="37"/>
      <c r="L18" s="45" t="s">
        <v>109</v>
      </c>
      <c r="M18" s="45"/>
      <c r="N18" s="45" t="s">
        <v>109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81" t="s">
        <v>109</v>
      </c>
      <c r="G19" s="54" t="s">
        <v>109</v>
      </c>
      <c r="H19" s="54" t="s">
        <v>109</v>
      </c>
      <c r="I19" s="54" t="s">
        <v>109</v>
      </c>
      <c r="J19" s="37" t="s">
        <v>39</v>
      </c>
      <c r="K19" s="199"/>
      <c r="L19" s="45" t="s">
        <v>109</v>
      </c>
      <c r="M19" s="200"/>
      <c r="N19" s="45" t="s">
        <v>109</v>
      </c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1"/>
      <c r="G20" s="54"/>
      <c r="H20" s="54"/>
      <c r="I20" s="54"/>
      <c r="J20" s="37" t="s">
        <v>39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1" t="s">
        <v>109</v>
      </c>
      <c r="G21" s="54"/>
      <c r="H21" s="54" t="s">
        <v>109</v>
      </c>
      <c r="I21" s="54" t="s">
        <v>109</v>
      </c>
      <c r="J21" s="37" t="s">
        <v>39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81" t="s">
        <v>109</v>
      </c>
      <c r="G22" s="54" t="s">
        <v>109</v>
      </c>
      <c r="H22" s="54" t="s">
        <v>109</v>
      </c>
      <c r="I22" s="54" t="s">
        <v>109</v>
      </c>
      <c r="J22" s="37" t="s">
        <v>39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81" t="s">
        <v>109</v>
      </c>
      <c r="G23" s="54" t="s">
        <v>109</v>
      </c>
      <c r="H23" s="54" t="s">
        <v>109</v>
      </c>
      <c r="I23" s="54" t="s">
        <v>109</v>
      </c>
      <c r="J23" s="37" t="s">
        <v>39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81" t="s">
        <v>109</v>
      </c>
      <c r="G24" s="54" t="s">
        <v>109</v>
      </c>
      <c r="H24" s="54" t="s">
        <v>109</v>
      </c>
      <c r="I24" s="54" t="s">
        <v>109</v>
      </c>
      <c r="J24" s="37" t="s">
        <v>39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81" t="s">
        <v>109</v>
      </c>
      <c r="G25" s="54" t="s">
        <v>109</v>
      </c>
      <c r="H25" s="54" t="s">
        <v>109</v>
      </c>
      <c r="I25" s="54" t="s">
        <v>109</v>
      </c>
      <c r="J25" s="37" t="s">
        <v>39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81" t="s">
        <v>109</v>
      </c>
      <c r="G26" s="54" t="s">
        <v>109</v>
      </c>
      <c r="H26" s="54" t="s">
        <v>109</v>
      </c>
      <c r="I26" s="54" t="s">
        <v>109</v>
      </c>
      <c r="J26" s="37" t="s">
        <v>39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1" t="s">
        <v>109</v>
      </c>
      <c r="G27" s="54" t="s">
        <v>109</v>
      </c>
      <c r="H27" s="54" t="s">
        <v>109</v>
      </c>
      <c r="I27" s="54" t="s">
        <v>109</v>
      </c>
      <c r="J27" s="37" t="s">
        <v>39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1" t="s">
        <v>109</v>
      </c>
      <c r="G28" s="54" t="s">
        <v>109</v>
      </c>
      <c r="H28" s="54" t="s">
        <v>109</v>
      </c>
      <c r="I28" s="54" t="s">
        <v>109</v>
      </c>
      <c r="J28" s="37" t="s">
        <v>39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1" t="s">
        <v>109</v>
      </c>
      <c r="G29" s="54" t="s">
        <v>109</v>
      </c>
      <c r="H29" s="54" t="s">
        <v>109</v>
      </c>
      <c r="I29" s="54" t="s">
        <v>109</v>
      </c>
      <c r="J29" s="37" t="s">
        <v>39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1" t="s">
        <v>109</v>
      </c>
      <c r="G30" s="54" t="s">
        <v>109</v>
      </c>
      <c r="H30" s="54" t="s">
        <v>109</v>
      </c>
      <c r="I30" s="54" t="s">
        <v>109</v>
      </c>
      <c r="J30" s="37" t="s">
        <v>39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29"/>
      <c r="B31" s="30"/>
      <c r="C31" s="31"/>
      <c r="D31" s="32" t="str">
        <f t="shared" si="3"/>
        <v/>
      </c>
      <c r="E31" s="31"/>
      <c r="F31" s="81" t="s">
        <v>109</v>
      </c>
      <c r="G31" s="54" t="s">
        <v>109</v>
      </c>
      <c r="H31" s="54" t="s">
        <v>109</v>
      </c>
      <c r="I31" s="54" t="s">
        <v>109</v>
      </c>
      <c r="J31" s="37" t="s">
        <v>39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6.5" thickBot="1" x14ac:dyDescent="0.3">
      <c r="A32" s="29"/>
      <c r="B32" s="30"/>
      <c r="C32" s="31"/>
      <c r="D32" s="38" t="str">
        <f t="shared" si="3"/>
        <v/>
      </c>
      <c r="E32" s="31"/>
      <c r="F32" s="81" t="s">
        <v>109</v>
      </c>
      <c r="G32" s="54" t="s">
        <v>109</v>
      </c>
      <c r="H32" s="54" t="s">
        <v>109</v>
      </c>
      <c r="I32" s="54" t="s">
        <v>109</v>
      </c>
      <c r="J32" s="37" t="s">
        <v>39</v>
      </c>
      <c r="K32" s="37"/>
      <c r="L32" s="45"/>
      <c r="M32" s="45"/>
      <c r="N32" s="45"/>
      <c r="P32" s="5" t="b">
        <f t="shared" si="0"/>
        <v>0</v>
      </c>
      <c r="Q32" s="5" t="b">
        <f t="shared" si="1"/>
        <v>0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288" t="s">
        <v>34</v>
      </c>
      <c r="B33" s="289"/>
      <c r="C33" s="39">
        <f>SUM(C12:C32)</f>
        <v>589.96</v>
      </c>
      <c r="D33" s="39">
        <f>SUM(D12:D32)</f>
        <v>98.33</v>
      </c>
      <c r="E33" s="39"/>
      <c r="F33" s="39">
        <f>SUM(F12:F32)</f>
        <v>491.63</v>
      </c>
      <c r="G33" s="55"/>
      <c r="H33" s="55"/>
      <c r="I33" s="55"/>
      <c r="J33" s="40"/>
      <c r="K33" s="40"/>
      <c r="L33" s="46"/>
      <c r="M33" s="52"/>
      <c r="N33" s="47"/>
    </row>
    <row r="35" spans="1:14" x14ac:dyDescent="0.2">
      <c r="B35" s="282" t="s">
        <v>35</v>
      </c>
      <c r="C35" s="284"/>
    </row>
    <row r="36" spans="1:14" x14ac:dyDescent="0.2">
      <c r="B36" s="41" t="s">
        <v>36</v>
      </c>
      <c r="C36" s="42" t="s">
        <v>37</v>
      </c>
    </row>
    <row r="37" spans="1:14" x14ac:dyDescent="0.2">
      <c r="B37" s="41" t="s">
        <v>31</v>
      </c>
      <c r="C37" s="42" t="s">
        <v>38</v>
      </c>
    </row>
    <row r="38" spans="1:14" x14ac:dyDescent="0.2">
      <c r="B38" s="41" t="s">
        <v>39</v>
      </c>
      <c r="C38" s="42" t="s">
        <v>40</v>
      </c>
    </row>
    <row r="39" spans="1:14" x14ac:dyDescent="0.2">
      <c r="B39" s="43" t="s">
        <v>33</v>
      </c>
      <c r="C39" s="98" t="s">
        <v>41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2:K32">
    <cfRule type="expression" priority="8" stopIfTrue="1">
      <formula>AND(SUM($P12:$T12)&gt;0,NOT(ISBLANK(J12)))</formula>
    </cfRule>
    <cfRule type="expression" dxfId="245" priority="9" stopIfTrue="1">
      <formula>SUM($P12:$T12)&gt;0</formula>
    </cfRule>
  </conditionalFormatting>
  <conditionalFormatting sqref="E5 C12:C32 C5 B1:E1 B3:E3">
    <cfRule type="expression" dxfId="244" priority="10" stopIfTrue="1">
      <formula>ISBLANK(B1)</formula>
    </cfRule>
  </conditionalFormatting>
  <conditionalFormatting sqref="L15:N18 L20:N32 M12:N13">
    <cfRule type="expression" dxfId="243" priority="11" stopIfTrue="1">
      <formula>AND(NOT(ISBLANK($C12)),ISBLANK(L12))</formula>
    </cfRule>
  </conditionalFormatting>
  <conditionalFormatting sqref="B12:B32">
    <cfRule type="expression" dxfId="242" priority="12" stopIfTrue="1">
      <formula>AND(NOT(ISBLANK(C12)),ISBLANK(B12))</formula>
    </cfRule>
  </conditionalFormatting>
  <conditionalFormatting sqref="A12:A32">
    <cfRule type="expression" dxfId="241" priority="13" stopIfTrue="1">
      <formula>AND(NOT(ISBLANK(C12)),ISBLANK(A12))</formula>
    </cfRule>
  </conditionalFormatting>
  <conditionalFormatting sqref="E12:E32">
    <cfRule type="expression" dxfId="240" priority="14" stopIfTrue="1">
      <formula>AND(NOT(ISBLANK(C12)),ISBLANK(E12),B12="S")</formula>
    </cfRule>
  </conditionalFormatting>
  <conditionalFormatting sqref="N14">
    <cfRule type="expression" dxfId="239" priority="15" stopIfTrue="1">
      <formula>AND(NOT(ISBLANK($C19)),ISBLANK(N14))</formula>
    </cfRule>
  </conditionalFormatting>
  <conditionalFormatting sqref="N19">
    <cfRule type="expression" dxfId="238" priority="7" stopIfTrue="1">
      <formula>AND(NOT(ISBLANK($C19)),ISBLANK(N19))</formula>
    </cfRule>
  </conditionalFormatting>
  <conditionalFormatting sqref="L19">
    <cfRule type="expression" dxfId="237" priority="6" stopIfTrue="1">
      <formula>AND(NOT(ISBLANK($C19)),ISBLANK(L19))</formula>
    </cfRule>
  </conditionalFormatting>
  <conditionalFormatting sqref="L12:L13">
    <cfRule type="expression" priority="4" stopIfTrue="1">
      <formula>AND(SUM($P12:$T12)&gt;0,NOT(ISBLANK(L12)))</formula>
    </cfRule>
    <cfRule type="expression" dxfId="236" priority="5" stopIfTrue="1">
      <formula>SUM($P12:$T12)&gt;0</formula>
    </cfRule>
  </conditionalFormatting>
  <conditionalFormatting sqref="L14">
    <cfRule type="expression" priority="2" stopIfTrue="1">
      <formula>AND(SUM($P14:$T14)&gt;0,NOT(ISBLANK(L14)))</formula>
    </cfRule>
    <cfRule type="expression" dxfId="235" priority="3" stopIfTrue="1">
      <formula>SUM($P14:$T14)&gt;0</formula>
    </cfRule>
  </conditionalFormatting>
  <conditionalFormatting sqref="M14">
    <cfRule type="expression" dxfId="234" priority="1" stopIfTrue="1">
      <formula>AND(NOT(ISBLANK($C14)),ISBLANK(M14))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13" t="s">
        <v>1</v>
      </c>
      <c r="C1" s="314"/>
      <c r="D1" s="314"/>
      <c r="E1" s="31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13" t="s">
        <v>220</v>
      </c>
      <c r="C3" s="314"/>
      <c r="D3" s="314"/>
      <c r="E3" s="31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319" t="s">
        <v>4</v>
      </c>
      <c r="C5" s="48">
        <v>44450</v>
      </c>
      <c r="D5" s="319" t="s">
        <v>5</v>
      </c>
      <c r="E5" s="48">
        <v>44479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21" t="s">
        <v>13</v>
      </c>
      <c r="M8" s="324" t="s">
        <v>14</v>
      </c>
      <c r="N8" s="324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98" t="s">
        <v>219</v>
      </c>
      <c r="B12" s="30" t="s">
        <v>31</v>
      </c>
      <c r="C12" s="31">
        <v>31.7</v>
      </c>
      <c r="D12" s="32" t="str">
        <f t="shared" ref="D12:D28" si="0">IF(B12="S",IF(ISBLANK(E12),ROUND(C12*0.2/1.2,2),E12),"")</f>
        <v/>
      </c>
      <c r="E12" s="31"/>
      <c r="F12" s="81">
        <v>31.7</v>
      </c>
      <c r="G12" s="54">
        <v>374</v>
      </c>
      <c r="H12" s="54">
        <v>4020</v>
      </c>
      <c r="I12" s="54" t="s">
        <v>109</v>
      </c>
      <c r="J12" s="37" t="s">
        <v>39</v>
      </c>
      <c r="K12" s="37" t="s">
        <v>220</v>
      </c>
      <c r="L12" s="45" t="s">
        <v>221</v>
      </c>
      <c r="M12" s="45" t="s">
        <v>222</v>
      </c>
      <c r="N12" s="45" t="s">
        <v>223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0</v>
      </c>
      <c r="S12" s="5" t="e">
        <f>OR(#REF!&lt;100000,LEN(#REF!)=5)</f>
        <v>#REF!</v>
      </c>
    </row>
    <row r="13" spans="1:26" ht="15.75" x14ac:dyDescent="0.25">
      <c r="A13" s="198"/>
      <c r="B13" s="30" t="s">
        <v>31</v>
      </c>
      <c r="C13" s="31"/>
      <c r="D13" s="32" t="str">
        <f t="shared" si="0"/>
        <v/>
      </c>
      <c r="E13" s="31"/>
      <c r="F13" s="81" t="s">
        <v>109</v>
      </c>
      <c r="G13" s="54"/>
      <c r="H13" s="54"/>
      <c r="I13" s="54" t="s">
        <v>109</v>
      </c>
      <c r="J13" s="37" t="s">
        <v>39</v>
      </c>
      <c r="K13" s="37"/>
      <c r="L13" s="45"/>
      <c r="M13" s="45"/>
      <c r="N13" s="45"/>
      <c r="P13" s="5" t="b">
        <f t="shared" si="1"/>
        <v>1</v>
      </c>
      <c r="Q13" s="5" t="b">
        <f t="shared" si="2"/>
        <v>1</v>
      </c>
      <c r="R13" s="5" t="b">
        <f t="shared" si="3"/>
        <v>0</v>
      </c>
      <c r="S13" s="5" t="e">
        <f>OR(#REF!&lt;100000,LEN(#REF!)=5)</f>
        <v>#REF!</v>
      </c>
    </row>
    <row r="14" spans="1:26" ht="15.75" x14ac:dyDescent="0.25">
      <c r="A14" s="29"/>
      <c r="B14" s="30" t="s">
        <v>31</v>
      </c>
      <c r="C14" s="31"/>
      <c r="D14" s="32" t="str">
        <f t="shared" si="0"/>
        <v/>
      </c>
      <c r="E14" s="31"/>
      <c r="F14" s="81" t="s">
        <v>109</v>
      </c>
      <c r="G14" s="54"/>
      <c r="H14" s="54"/>
      <c r="I14" s="54" t="s">
        <v>109</v>
      </c>
      <c r="J14" s="37" t="s">
        <v>39</v>
      </c>
      <c r="K14" s="37"/>
      <c r="L14" s="45"/>
      <c r="M14" s="45"/>
      <c r="N14" s="45"/>
      <c r="P14" s="5" t="b">
        <f t="shared" si="1"/>
        <v>1</v>
      </c>
      <c r="Q14" s="5" t="b">
        <f t="shared" si="2"/>
        <v>1</v>
      </c>
      <c r="R14" s="5" t="b">
        <f t="shared" si="3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/>
      <c r="D15" s="32" t="str">
        <f t="shared" si="0"/>
        <v/>
      </c>
      <c r="E15" s="31"/>
      <c r="F15" s="81" t="s">
        <v>109</v>
      </c>
      <c r="G15" s="54" t="s">
        <v>109</v>
      </c>
      <c r="H15" s="54" t="s">
        <v>109</v>
      </c>
      <c r="I15" s="54" t="s">
        <v>109</v>
      </c>
      <c r="J15" s="37" t="s">
        <v>39</v>
      </c>
      <c r="K15" s="199"/>
      <c r="L15" s="45" t="s">
        <v>109</v>
      </c>
      <c r="M15" s="200"/>
      <c r="N15" s="45" t="s">
        <v>109</v>
      </c>
      <c r="P15" s="5" t="b">
        <f t="shared" si="1"/>
        <v>0</v>
      </c>
      <c r="Q15" s="5" t="b">
        <f t="shared" si="2"/>
        <v>0</v>
      </c>
      <c r="R15" s="5" t="b">
        <f t="shared" si="3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0"/>
        <v/>
      </c>
      <c r="E16" s="31"/>
      <c r="F16" s="81"/>
      <c r="G16" s="54"/>
      <c r="H16" s="54"/>
      <c r="I16" s="54"/>
      <c r="J16" s="37" t="s">
        <v>39</v>
      </c>
      <c r="K16" s="37"/>
      <c r="L16" s="45"/>
      <c r="M16" s="45"/>
      <c r="N16" s="45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0"/>
        <v/>
      </c>
      <c r="E17" s="31"/>
      <c r="F17" s="81" t="s">
        <v>109</v>
      </c>
      <c r="G17" s="54"/>
      <c r="H17" s="54" t="s">
        <v>109</v>
      </c>
      <c r="I17" s="54" t="s">
        <v>109</v>
      </c>
      <c r="J17" s="37" t="s">
        <v>39</v>
      </c>
      <c r="K17" s="37"/>
      <c r="L17" s="45"/>
      <c r="M17" s="45"/>
      <c r="N17" s="45"/>
      <c r="P17" s="5" t="b">
        <f t="shared" si="1"/>
        <v>1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0"/>
        <v/>
      </c>
      <c r="E18" s="31"/>
      <c r="F18" s="81" t="s">
        <v>109</v>
      </c>
      <c r="G18" s="54" t="s">
        <v>109</v>
      </c>
      <c r="H18" s="54" t="s">
        <v>109</v>
      </c>
      <c r="I18" s="54" t="s">
        <v>109</v>
      </c>
      <c r="J18" s="37" t="s">
        <v>39</v>
      </c>
      <c r="K18" s="37"/>
      <c r="L18" s="45"/>
      <c r="M18" s="45"/>
      <c r="N18" s="45"/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0"/>
        <v/>
      </c>
      <c r="E19" s="31"/>
      <c r="F19" s="81" t="s">
        <v>109</v>
      </c>
      <c r="G19" s="54" t="s">
        <v>109</v>
      </c>
      <c r="H19" s="54" t="s">
        <v>109</v>
      </c>
      <c r="I19" s="54" t="s">
        <v>109</v>
      </c>
      <c r="J19" s="37" t="s">
        <v>39</v>
      </c>
      <c r="K19" s="37"/>
      <c r="L19" s="45"/>
      <c r="M19" s="45"/>
      <c r="N19" s="45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0"/>
        <v/>
      </c>
      <c r="E20" s="31"/>
      <c r="F20" s="81" t="s">
        <v>109</v>
      </c>
      <c r="G20" s="54" t="s">
        <v>109</v>
      </c>
      <c r="H20" s="54" t="s">
        <v>109</v>
      </c>
      <c r="I20" s="54" t="s">
        <v>109</v>
      </c>
      <c r="J20" s="37" t="s">
        <v>39</v>
      </c>
      <c r="K20" s="37"/>
      <c r="L20" s="45"/>
      <c r="M20" s="45"/>
      <c r="N20" s="45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0"/>
        <v/>
      </c>
      <c r="E21" s="31"/>
      <c r="F21" s="81" t="s">
        <v>109</v>
      </c>
      <c r="G21" s="54" t="s">
        <v>109</v>
      </c>
      <c r="H21" s="54" t="s">
        <v>109</v>
      </c>
      <c r="I21" s="54" t="s">
        <v>109</v>
      </c>
      <c r="J21" s="37" t="s">
        <v>39</v>
      </c>
      <c r="K21" s="37"/>
      <c r="L21" s="45"/>
      <c r="M21" s="45"/>
      <c r="N21" s="45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0"/>
        <v/>
      </c>
      <c r="E22" s="31"/>
      <c r="F22" s="81" t="s">
        <v>109</v>
      </c>
      <c r="G22" s="54" t="s">
        <v>109</v>
      </c>
      <c r="H22" s="54" t="s">
        <v>109</v>
      </c>
      <c r="I22" s="54" t="s">
        <v>109</v>
      </c>
      <c r="J22" s="37" t="s">
        <v>39</v>
      </c>
      <c r="K22" s="37"/>
      <c r="L22" s="45"/>
      <c r="M22" s="45"/>
      <c r="N22" s="45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0"/>
        <v/>
      </c>
      <c r="E23" s="31"/>
      <c r="F23" s="81" t="s">
        <v>109</v>
      </c>
      <c r="G23" s="54" t="s">
        <v>109</v>
      </c>
      <c r="H23" s="54" t="s">
        <v>109</v>
      </c>
      <c r="I23" s="54" t="s">
        <v>109</v>
      </c>
      <c r="J23" s="37" t="s">
        <v>39</v>
      </c>
      <c r="K23" s="37"/>
      <c r="L23" s="45"/>
      <c r="M23" s="45"/>
      <c r="N23" s="45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0"/>
        <v/>
      </c>
      <c r="E24" s="31"/>
      <c r="F24" s="81" t="s">
        <v>109</v>
      </c>
      <c r="G24" s="54" t="s">
        <v>109</v>
      </c>
      <c r="H24" s="54" t="s">
        <v>109</v>
      </c>
      <c r="I24" s="54" t="s">
        <v>109</v>
      </c>
      <c r="J24" s="37" t="s">
        <v>39</v>
      </c>
      <c r="K24" s="37"/>
      <c r="L24" s="45"/>
      <c r="M24" s="45"/>
      <c r="N24" s="45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0"/>
        <v/>
      </c>
      <c r="E25" s="31"/>
      <c r="F25" s="81" t="s">
        <v>109</v>
      </c>
      <c r="G25" s="54" t="s">
        <v>109</v>
      </c>
      <c r="H25" s="54" t="s">
        <v>109</v>
      </c>
      <c r="I25" s="54" t="s">
        <v>109</v>
      </c>
      <c r="J25" s="37" t="s">
        <v>39</v>
      </c>
      <c r="K25" s="37"/>
      <c r="L25" s="45"/>
      <c r="M25" s="45"/>
      <c r="N25" s="45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0"/>
        <v/>
      </c>
      <c r="E26" s="31"/>
      <c r="F26" s="81" t="s">
        <v>109</v>
      </c>
      <c r="G26" s="54" t="s">
        <v>109</v>
      </c>
      <c r="H26" s="54" t="s">
        <v>109</v>
      </c>
      <c r="I26" s="54" t="s">
        <v>109</v>
      </c>
      <c r="J26" s="37" t="s">
        <v>39</v>
      </c>
      <c r="K26" s="37"/>
      <c r="L26" s="45"/>
      <c r="M26" s="45"/>
      <c r="N26" s="45"/>
      <c r="P26" s="5" t="b">
        <f t="shared" si="1"/>
        <v>0</v>
      </c>
      <c r="Q26" s="5" t="b">
        <f t="shared" si="2"/>
        <v>0</v>
      </c>
      <c r="R26" s="5" t="b">
        <f t="shared" si="3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0"/>
        <v/>
      </c>
      <c r="E27" s="31"/>
      <c r="F27" s="81" t="s">
        <v>109</v>
      </c>
      <c r="G27" s="54" t="s">
        <v>109</v>
      </c>
      <c r="H27" s="54" t="s">
        <v>109</v>
      </c>
      <c r="I27" s="54" t="s">
        <v>109</v>
      </c>
      <c r="J27" s="37" t="s">
        <v>39</v>
      </c>
      <c r="K27" s="37"/>
      <c r="L27" s="45"/>
      <c r="M27" s="45"/>
      <c r="N27" s="45"/>
      <c r="P27" s="5" t="b">
        <f t="shared" si="1"/>
        <v>0</v>
      </c>
      <c r="Q27" s="5" t="b">
        <f t="shared" si="2"/>
        <v>0</v>
      </c>
      <c r="R27" s="5" t="b">
        <f t="shared" si="3"/>
        <v>0</v>
      </c>
      <c r="S27" s="5" t="e">
        <f>OR(#REF!&lt;100000,LEN(#REF!)=5)</f>
        <v>#REF!</v>
      </c>
    </row>
    <row r="28" spans="1:19" ht="16.5" thickBot="1" x14ac:dyDescent="0.3">
      <c r="A28" s="29"/>
      <c r="B28" s="30"/>
      <c r="C28" s="31"/>
      <c r="D28" s="38" t="str">
        <f t="shared" si="0"/>
        <v/>
      </c>
      <c r="E28" s="31"/>
      <c r="F28" s="81" t="s">
        <v>109</v>
      </c>
      <c r="G28" s="54" t="s">
        <v>109</v>
      </c>
      <c r="H28" s="54" t="s">
        <v>109</v>
      </c>
      <c r="I28" s="54" t="s">
        <v>109</v>
      </c>
      <c r="J28" s="37" t="s">
        <v>39</v>
      </c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288" t="s">
        <v>34</v>
      </c>
      <c r="B29" s="289"/>
      <c r="C29" s="39">
        <f>SUM(C12:C28)</f>
        <v>31.7</v>
      </c>
      <c r="D29" s="39">
        <f>SUM(D12:D28)</f>
        <v>0</v>
      </c>
      <c r="E29" s="39"/>
      <c r="F29" s="39">
        <f>SUM(F12:F28)</f>
        <v>31.7</v>
      </c>
      <c r="G29" s="55"/>
      <c r="H29" s="55"/>
      <c r="I29" s="55"/>
      <c r="J29" s="40"/>
      <c r="K29" s="40"/>
      <c r="L29" s="46"/>
      <c r="M29" s="52"/>
      <c r="N29" s="47"/>
    </row>
    <row r="31" spans="1:19" x14ac:dyDescent="0.2">
      <c r="B31" s="322" t="s">
        <v>35</v>
      </c>
      <c r="C31" s="323"/>
    </row>
    <row r="32" spans="1:19" x14ac:dyDescent="0.2">
      <c r="B32" s="41" t="s">
        <v>36</v>
      </c>
      <c r="C32" s="42" t="s">
        <v>37</v>
      </c>
    </row>
    <row r="33" spans="2:3" x14ac:dyDescent="0.2">
      <c r="B33" s="41" t="s">
        <v>31</v>
      </c>
      <c r="C33" s="42" t="s">
        <v>38</v>
      </c>
    </row>
    <row r="34" spans="2:3" x14ac:dyDescent="0.2">
      <c r="B34" s="41" t="s">
        <v>39</v>
      </c>
      <c r="C34" s="42" t="s">
        <v>40</v>
      </c>
    </row>
    <row r="35" spans="2:3" x14ac:dyDescent="0.2">
      <c r="B35" s="43" t="s">
        <v>33</v>
      </c>
      <c r="C35" s="98" t="s">
        <v>41</v>
      </c>
    </row>
  </sheetData>
  <mergeCells count="6">
    <mergeCell ref="B1:E1"/>
    <mergeCell ref="B3:E3"/>
    <mergeCell ref="G8:J8"/>
    <mergeCell ref="G9:J9"/>
    <mergeCell ref="A29:B29"/>
    <mergeCell ref="B31:C31"/>
  </mergeCells>
  <conditionalFormatting sqref="J12:K28">
    <cfRule type="expression" priority="3" stopIfTrue="1">
      <formula>AND(SUM($P12:$T12)&gt;0,NOT(ISBLANK(J12)))</formula>
    </cfRule>
    <cfRule type="expression" dxfId="7" priority="4" stopIfTrue="1">
      <formula>SUM($P12:$T12)&gt;0</formula>
    </cfRule>
  </conditionalFormatting>
  <conditionalFormatting sqref="E5 C5 B1:E1 B3:E3 C12:C28">
    <cfRule type="expression" dxfId="6" priority="5" stopIfTrue="1">
      <formula>ISBLANK(B1)</formula>
    </cfRule>
  </conditionalFormatting>
  <conditionalFormatting sqref="L16:N28 L12:N14">
    <cfRule type="expression" dxfId="5" priority="6" stopIfTrue="1">
      <formula>AND(NOT(ISBLANK($C12)),ISBLANK(L12))</formula>
    </cfRule>
  </conditionalFormatting>
  <conditionalFormatting sqref="B12:B28">
    <cfRule type="expression" dxfId="4" priority="7" stopIfTrue="1">
      <formula>AND(NOT(ISBLANK(C12)),ISBLANK(B12))</formula>
    </cfRule>
  </conditionalFormatting>
  <conditionalFormatting sqref="A12:A28">
    <cfRule type="expression" dxfId="3" priority="8" stopIfTrue="1">
      <formula>AND(NOT(ISBLANK(C12)),ISBLANK(A12))</formula>
    </cfRule>
  </conditionalFormatting>
  <conditionalFormatting sqref="E12:E28">
    <cfRule type="expression" dxfId="2" priority="9" stopIfTrue="1">
      <formula>AND(NOT(ISBLANK(C12)),ISBLANK(E12),B12="S")</formula>
    </cfRule>
  </conditionalFormatting>
  <conditionalFormatting sqref="N15">
    <cfRule type="expression" dxfId="1" priority="2" stopIfTrue="1">
      <formula>AND(NOT(ISBLANK($C15)),ISBLANK(N15))</formula>
    </cfRule>
  </conditionalFormatting>
  <conditionalFormatting sqref="L15">
    <cfRule type="expression" dxfId="0" priority="1" stopIfTrue="1">
      <formula>AND(NOT(ISBLANK($C15)),ISBLANK(L15))</formula>
    </cfRule>
  </conditionalFormatting>
  <dataValidations count="4">
    <dataValidation type="list" allowBlank="1" showInputMessage="1" showErrorMessage="1" sqref="B12:B2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20.5703125" style="341" customWidth="1"/>
    <col min="2" max="2" width="10.42578125" style="341" customWidth="1"/>
    <col min="3" max="6" width="15.7109375" style="341" customWidth="1"/>
    <col min="7" max="7" width="8.42578125" style="341" customWidth="1"/>
    <col min="8" max="8" width="9" style="341" customWidth="1"/>
    <col min="9" max="9" width="11.7109375" style="341" bestFit="1" customWidth="1"/>
    <col min="10" max="10" width="3" style="341" customWidth="1"/>
    <col min="11" max="11" width="26.140625" style="341" customWidth="1"/>
    <col min="12" max="12" width="47.42578125" style="341" customWidth="1"/>
    <col min="13" max="14" width="27.42578125" style="341" customWidth="1"/>
    <col min="15" max="15" width="9.140625" style="341"/>
    <col min="16" max="18" width="9.140625" style="341" customWidth="1" outlineLevel="1"/>
    <col min="19" max="19" width="10.42578125" style="341" customWidth="1" outlineLevel="1"/>
    <col min="20" max="28" width="9.140625" style="341"/>
  </cols>
  <sheetData>
    <row r="1" spans="1:28" ht="14.25" x14ac:dyDescent="0.2">
      <c r="A1" s="2" t="s">
        <v>0</v>
      </c>
      <c r="B1" s="313" t="s">
        <v>1</v>
      </c>
      <c r="C1" s="314"/>
      <c r="D1" s="314"/>
      <c r="E1" s="315"/>
      <c r="F1" s="339"/>
      <c r="G1" s="339"/>
      <c r="H1" s="339"/>
      <c r="I1" s="339"/>
      <c r="J1" s="339"/>
      <c r="K1" s="339"/>
      <c r="L1" s="340"/>
      <c r="M1" s="3"/>
      <c r="N1" s="4"/>
    </row>
    <row r="2" spans="1:28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</row>
    <row r="3" spans="1:28" ht="14.25" x14ac:dyDescent="0.2">
      <c r="A3" s="9" t="s">
        <v>2</v>
      </c>
      <c r="B3" s="313" t="s">
        <v>267</v>
      </c>
      <c r="C3" s="314"/>
      <c r="D3" s="314"/>
      <c r="E3" s="315"/>
      <c r="F3" s="10"/>
      <c r="G3" s="10"/>
      <c r="H3" s="10"/>
      <c r="I3" s="10"/>
      <c r="J3" s="10"/>
      <c r="K3" s="10"/>
      <c r="L3" s="343"/>
      <c r="M3" s="343"/>
      <c r="N3" s="344"/>
    </row>
    <row r="4" spans="1:28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</row>
    <row r="5" spans="1:28" x14ac:dyDescent="0.2">
      <c r="A5" s="11" t="s">
        <v>3</v>
      </c>
      <c r="B5" s="319" t="s">
        <v>4</v>
      </c>
      <c r="C5" s="48">
        <v>44450</v>
      </c>
      <c r="D5" s="319" t="s">
        <v>5</v>
      </c>
      <c r="E5" s="48">
        <v>44479</v>
      </c>
      <c r="F5" s="13"/>
      <c r="G5" s="14"/>
      <c r="H5" s="15"/>
      <c r="I5" s="15"/>
      <c r="J5" s="15"/>
      <c r="K5" s="15"/>
      <c r="L5" s="343"/>
      <c r="M5" s="343"/>
      <c r="N5" s="344"/>
    </row>
    <row r="6" spans="1:28" x14ac:dyDescent="0.2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4"/>
    </row>
    <row r="7" spans="1:28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4"/>
    </row>
    <row r="8" spans="1:28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45" t="s">
        <v>13</v>
      </c>
      <c r="M8" s="324" t="s">
        <v>14</v>
      </c>
      <c r="N8" s="324" t="s">
        <v>15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</row>
    <row r="9" spans="1:28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347" t="s">
        <v>21</v>
      </c>
      <c r="M9" s="51"/>
      <c r="N9" s="53" t="s">
        <v>22</v>
      </c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</row>
    <row r="10" spans="1:28" ht="18" customHeight="1" x14ac:dyDescent="0.2">
      <c r="A10" s="90" t="s">
        <v>23</v>
      </c>
      <c r="B10" s="348" t="s">
        <v>24</v>
      </c>
      <c r="C10" s="348" t="s">
        <v>25</v>
      </c>
      <c r="D10" s="348" t="s">
        <v>25</v>
      </c>
      <c r="E10" s="348" t="s">
        <v>25</v>
      </c>
      <c r="F10" s="348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349"/>
      <c r="M10" s="350"/>
      <c r="N10" s="351"/>
    </row>
    <row r="11" spans="1:28" s="356" customFormat="1" ht="14.25" x14ac:dyDescent="0.2">
      <c r="A11" s="352">
        <v>44455</v>
      </c>
      <c r="B11" s="353" t="s">
        <v>39</v>
      </c>
      <c r="C11" s="354">
        <v>77.040000000000006</v>
      </c>
      <c r="D11" s="355">
        <v>12.84</v>
      </c>
      <c r="F11" s="354">
        <v>64.2</v>
      </c>
      <c r="G11" s="354">
        <v>611</v>
      </c>
      <c r="H11" s="354">
        <v>4014</v>
      </c>
      <c r="I11" s="354">
        <v>61122</v>
      </c>
      <c r="J11" s="354"/>
      <c r="K11" s="357" t="s">
        <v>264</v>
      </c>
      <c r="L11" s="358" t="s">
        <v>265</v>
      </c>
      <c r="M11" s="358" t="s">
        <v>266</v>
      </c>
      <c r="N11" s="359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</row>
    <row r="12" spans="1:28" s="364" customFormat="1" ht="15" thickBot="1" x14ac:dyDescent="0.25">
      <c r="A12" s="361">
        <v>44455</v>
      </c>
      <c r="B12" s="353" t="s">
        <v>39</v>
      </c>
      <c r="C12" s="362">
        <v>77.040000000000006</v>
      </c>
      <c r="D12" s="363">
        <v>12.84</v>
      </c>
      <c r="F12" s="362">
        <v>64.2</v>
      </c>
      <c r="G12" s="354">
        <v>611</v>
      </c>
      <c r="H12" s="354">
        <v>4014</v>
      </c>
      <c r="I12" s="354">
        <v>61123</v>
      </c>
      <c r="J12" s="357"/>
      <c r="K12" s="357" t="s">
        <v>264</v>
      </c>
      <c r="L12" s="358" t="s">
        <v>265</v>
      </c>
      <c r="M12" s="358" t="s">
        <v>266</v>
      </c>
      <c r="N12" s="365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</row>
    <row r="13" spans="1:28" ht="13.5" thickBot="1" x14ac:dyDescent="0.25">
      <c r="A13" s="366"/>
      <c r="B13" s="367"/>
      <c r="C13" s="368">
        <f>SUM(C11:C12)</f>
        <v>154.08000000000001</v>
      </c>
      <c r="D13" s="368">
        <f>SUM(D11:D12)</f>
        <v>25.68</v>
      </c>
      <c r="E13" s="368"/>
      <c r="F13" s="368">
        <f>SUM(F11:F12)</f>
        <v>128.4</v>
      </c>
      <c r="G13" s="369"/>
      <c r="H13" s="369"/>
      <c r="I13" s="369"/>
      <c r="J13" s="370"/>
      <c r="K13" s="370"/>
      <c r="L13" s="371"/>
      <c r="M13" s="372"/>
      <c r="N13" s="373"/>
    </row>
    <row r="15" spans="1:28" x14ac:dyDescent="0.2">
      <c r="B15" s="322" t="s">
        <v>35</v>
      </c>
      <c r="C15" s="323"/>
    </row>
    <row r="16" spans="1:28" x14ac:dyDescent="0.2">
      <c r="B16" s="374" t="s">
        <v>36</v>
      </c>
      <c r="C16" s="375" t="s">
        <v>37</v>
      </c>
    </row>
    <row r="17" spans="2:3" x14ac:dyDescent="0.2">
      <c r="B17" s="374" t="s">
        <v>31</v>
      </c>
      <c r="C17" s="375" t="s">
        <v>38</v>
      </c>
    </row>
    <row r="18" spans="2:3" x14ac:dyDescent="0.2">
      <c r="B18" s="374" t="s">
        <v>39</v>
      </c>
      <c r="C18" s="375" t="s">
        <v>40</v>
      </c>
    </row>
    <row r="19" spans="2:3" x14ac:dyDescent="0.2">
      <c r="B19" s="350" t="s">
        <v>33</v>
      </c>
      <c r="C19" s="376" t="s">
        <v>41</v>
      </c>
    </row>
  </sheetData>
  <mergeCells count="6">
    <mergeCell ref="B1:E1"/>
    <mergeCell ref="B3:E3"/>
    <mergeCell ref="G8:J8"/>
    <mergeCell ref="G9:J9"/>
    <mergeCell ref="A13:B13"/>
    <mergeCell ref="B15:C15"/>
  </mergeCells>
  <conditionalFormatting sqref="E5 C5 B1:E1 B3:E3">
    <cfRule type="expression" dxfId="167" priority="8" stopIfTrue="1">
      <formula>ISBLANK(B1)</formula>
    </cfRule>
  </conditionalFormatting>
  <conditionalFormatting sqref="J12:K12 K11">
    <cfRule type="expression" priority="1" stopIfTrue="1">
      <formula>AND(SUM($P11:$T11)&gt;0,NOT(ISBLANK(J11)))</formula>
    </cfRule>
    <cfRule type="expression" dxfId="166" priority="2" stopIfTrue="1">
      <formula>SUM($P11:$T11)&gt;0</formula>
    </cfRule>
  </conditionalFormatting>
  <conditionalFormatting sqref="C12">
    <cfRule type="expression" dxfId="165" priority="3" stopIfTrue="1">
      <formula>ISBLANK(C12)</formula>
    </cfRule>
  </conditionalFormatting>
  <conditionalFormatting sqref="B11:B12">
    <cfRule type="expression" dxfId="164" priority="4" stopIfTrue="1">
      <formula>AND(NOT(ISBLANK(C11)),ISBLANK(B11))</formula>
    </cfRule>
  </conditionalFormatting>
  <conditionalFormatting sqref="A12">
    <cfRule type="expression" dxfId="163" priority="5" stopIfTrue="1">
      <formula>AND(NOT(ISBLANK(C12)),ISBLANK(A12))</formula>
    </cfRule>
  </conditionalFormatting>
  <conditionalFormatting sqref="F12">
    <cfRule type="expression" dxfId="162" priority="6" stopIfTrue="1">
      <formula>AND(NOT(ISBLANK(C12)),ISBLANK(F12),B12="S")</formula>
    </cfRule>
  </conditionalFormatting>
  <conditionalFormatting sqref="N12">
    <cfRule type="expression" dxfId="161" priority="7" stopIfTrue="1">
      <formula>AND(NOT(ISBLANK(#REF!)),ISBLANK(N12))</formula>
    </cfRule>
  </conditionalFormatting>
  <dataValidations count="4">
    <dataValidation type="list" allowBlank="1" showInputMessage="1" showErrorMessage="1" sqref="B11: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9"/>
  <sheetViews>
    <sheetView tabSelected="1" topLeftCell="A19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customWidth="1"/>
    <col min="10" max="10" width="3" style="5" customWidth="1"/>
    <col min="11" max="11" width="29.7109375" style="5" customWidth="1"/>
    <col min="12" max="12" width="59" style="5" customWidth="1"/>
    <col min="13" max="13" width="33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13" t="s">
        <v>284</v>
      </c>
      <c r="C1" s="314"/>
      <c r="D1" s="314"/>
      <c r="E1" s="31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13" t="s">
        <v>267</v>
      </c>
      <c r="C3" s="314"/>
      <c r="D3" s="314"/>
      <c r="E3" s="315"/>
      <c r="F3" s="10"/>
      <c r="G3" s="10"/>
      <c r="H3" s="10"/>
      <c r="I3" s="10"/>
      <c r="J3" s="10"/>
      <c r="K3" s="10"/>
      <c r="L3" s="37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319" t="s">
        <v>4</v>
      </c>
      <c r="C5" s="48">
        <v>44451</v>
      </c>
      <c r="D5" s="319" t="s">
        <v>5</v>
      </c>
      <c r="E5" s="102">
        <v>44480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320" t="s">
        <v>6</v>
      </c>
      <c r="B8" s="321" t="s">
        <v>7</v>
      </c>
      <c r="C8" s="321" t="s">
        <v>8</v>
      </c>
      <c r="D8" s="321" t="s">
        <v>7</v>
      </c>
      <c r="E8" s="321" t="s">
        <v>9</v>
      </c>
      <c r="F8" s="321" t="s">
        <v>10</v>
      </c>
      <c r="G8" s="322" t="s">
        <v>11</v>
      </c>
      <c r="H8" s="283"/>
      <c r="I8" s="283"/>
      <c r="J8" s="323"/>
      <c r="K8" s="320" t="s">
        <v>12</v>
      </c>
      <c r="L8" s="321" t="s">
        <v>13</v>
      </c>
      <c r="M8" s="324" t="s">
        <v>14</v>
      </c>
      <c r="N8" s="324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25"/>
      <c r="I9" s="325"/>
      <c r="J9" s="28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9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3">
        <v>44450</v>
      </c>
      <c r="B12" s="74" t="s">
        <v>39</v>
      </c>
      <c r="C12" s="31">
        <v>10.98</v>
      </c>
      <c r="D12" s="32">
        <f>C12/120*20</f>
        <v>1.83</v>
      </c>
      <c r="E12" s="31"/>
      <c r="F12" s="81">
        <f>C12/120*100</f>
        <v>9.15</v>
      </c>
      <c r="G12" s="54">
        <v>595</v>
      </c>
      <c r="H12" s="54">
        <v>4202</v>
      </c>
      <c r="I12" s="54"/>
      <c r="J12" s="82"/>
      <c r="K12" s="82" t="s">
        <v>285</v>
      </c>
      <c r="L12" s="378" t="s">
        <v>286</v>
      </c>
      <c r="M12" s="83" t="s">
        <v>287</v>
      </c>
      <c r="N12" s="83" t="s">
        <v>288</v>
      </c>
    </row>
    <row r="13" spans="1:26" ht="15.75" x14ac:dyDescent="0.25">
      <c r="A13" s="73">
        <v>44452</v>
      </c>
      <c r="B13" s="74" t="s">
        <v>39</v>
      </c>
      <c r="C13" s="31">
        <v>10.98</v>
      </c>
      <c r="D13" s="32">
        <f>C13/120*20</f>
        <v>1.83</v>
      </c>
      <c r="E13" s="31"/>
      <c r="F13" s="81">
        <f>C13/120*100</f>
        <v>9.15</v>
      </c>
      <c r="G13" s="54">
        <v>595</v>
      </c>
      <c r="H13" s="54">
        <v>4202</v>
      </c>
      <c r="I13" s="54"/>
      <c r="J13" s="82"/>
      <c r="K13" s="82" t="s">
        <v>285</v>
      </c>
      <c r="L13" s="378" t="s">
        <v>289</v>
      </c>
      <c r="M13" s="83" t="s">
        <v>290</v>
      </c>
      <c r="N13" s="83" t="s">
        <v>288</v>
      </c>
    </row>
    <row r="14" spans="1:26" ht="15.75" x14ac:dyDescent="0.25">
      <c r="A14" s="73">
        <v>44453</v>
      </c>
      <c r="B14" s="74" t="s">
        <v>39</v>
      </c>
      <c r="C14" s="31">
        <v>107.88</v>
      </c>
      <c r="D14" s="379">
        <f t="shared" ref="D14" si="0">C14/120*20</f>
        <v>17.979999999999997</v>
      </c>
      <c r="E14" s="31"/>
      <c r="F14" s="81">
        <f t="shared" ref="F14" si="1">C14/120*100</f>
        <v>89.899999999999991</v>
      </c>
      <c r="G14" s="54">
        <v>595</v>
      </c>
      <c r="H14" s="54">
        <v>4001</v>
      </c>
      <c r="I14" s="54"/>
      <c r="J14" s="82"/>
      <c r="K14" s="82" t="s">
        <v>285</v>
      </c>
      <c r="L14" s="378" t="s">
        <v>291</v>
      </c>
      <c r="M14" s="83" t="s">
        <v>292</v>
      </c>
      <c r="N14" s="83" t="s">
        <v>293</v>
      </c>
    </row>
    <row r="15" spans="1:26" ht="15.75" x14ac:dyDescent="0.25">
      <c r="A15" s="73">
        <v>44453</v>
      </c>
      <c r="B15" s="74" t="s">
        <v>39</v>
      </c>
      <c r="C15" s="31">
        <v>63.18</v>
      </c>
      <c r="D15" s="32">
        <f>C15/120*20</f>
        <v>10.53</v>
      </c>
      <c r="E15" s="31"/>
      <c r="F15" s="81">
        <f>C15/120*100</f>
        <v>52.65</v>
      </c>
      <c r="G15" s="54">
        <v>595</v>
      </c>
      <c r="H15" s="54">
        <v>4001</v>
      </c>
      <c r="I15" s="54"/>
      <c r="J15" s="82"/>
      <c r="K15" s="82" t="s">
        <v>285</v>
      </c>
      <c r="L15" s="378" t="s">
        <v>294</v>
      </c>
      <c r="M15" s="83" t="s">
        <v>295</v>
      </c>
      <c r="N15" s="83" t="s">
        <v>293</v>
      </c>
    </row>
    <row r="16" spans="1:26" ht="15.75" x14ac:dyDescent="0.25">
      <c r="A16" s="73">
        <v>44453</v>
      </c>
      <c r="B16" s="74" t="s">
        <v>39</v>
      </c>
      <c r="C16" s="31">
        <v>174</v>
      </c>
      <c r="D16" s="32">
        <f>C16/120*20</f>
        <v>29</v>
      </c>
      <c r="E16" s="31"/>
      <c r="F16" s="81">
        <f>C16/120*100</f>
        <v>145</v>
      </c>
      <c r="G16" s="54">
        <v>611</v>
      </c>
      <c r="H16" s="54">
        <v>4200</v>
      </c>
      <c r="I16" s="54">
        <v>61111</v>
      </c>
      <c r="J16" s="82"/>
      <c r="K16" s="82" t="s">
        <v>296</v>
      </c>
      <c r="L16" s="378" t="s">
        <v>297</v>
      </c>
      <c r="M16" s="83" t="s">
        <v>298</v>
      </c>
      <c r="N16" s="83" t="s">
        <v>299</v>
      </c>
    </row>
    <row r="17" spans="1:14" ht="15.75" x14ac:dyDescent="0.25">
      <c r="A17" s="73">
        <v>44454</v>
      </c>
      <c r="B17" s="74" t="s">
        <v>39</v>
      </c>
      <c r="C17" s="31">
        <v>4.9800000000000004</v>
      </c>
      <c r="D17" s="32">
        <f>C17/120*20</f>
        <v>0.83000000000000007</v>
      </c>
      <c r="E17" s="31"/>
      <c r="F17" s="81">
        <f>C17/120*100</f>
        <v>4.1500000000000004</v>
      </c>
      <c r="G17" s="54">
        <v>595</v>
      </c>
      <c r="H17" s="54">
        <v>4001</v>
      </c>
      <c r="I17" s="54"/>
      <c r="J17" s="82"/>
      <c r="K17" s="82" t="s">
        <v>285</v>
      </c>
      <c r="L17" s="378" t="s">
        <v>300</v>
      </c>
      <c r="M17" s="83" t="s">
        <v>301</v>
      </c>
      <c r="N17" s="83" t="s">
        <v>293</v>
      </c>
    </row>
    <row r="18" spans="1:14" ht="15.75" x14ac:dyDescent="0.25">
      <c r="A18" s="73">
        <v>44454</v>
      </c>
      <c r="B18" s="74" t="s">
        <v>39</v>
      </c>
      <c r="C18" s="31">
        <v>9.9499999999999993</v>
      </c>
      <c r="D18" s="32">
        <f>C18/120*20</f>
        <v>1.6583333333333332</v>
      </c>
      <c r="E18" s="31"/>
      <c r="F18" s="81">
        <f>C18/120*100</f>
        <v>8.2916666666666661</v>
      </c>
      <c r="G18" s="54">
        <v>595</v>
      </c>
      <c r="H18" s="54">
        <v>4202</v>
      </c>
      <c r="I18" s="54"/>
      <c r="J18" s="82"/>
      <c r="K18" s="82" t="s">
        <v>285</v>
      </c>
      <c r="L18" s="378" t="s">
        <v>302</v>
      </c>
      <c r="M18" s="83" t="s">
        <v>303</v>
      </c>
      <c r="N18" s="83" t="s">
        <v>288</v>
      </c>
    </row>
    <row r="19" spans="1:14" s="125" customFormat="1" ht="15.75" x14ac:dyDescent="0.25">
      <c r="A19" s="116">
        <v>44458</v>
      </c>
      <c r="B19" s="117" t="s">
        <v>39</v>
      </c>
      <c r="C19" s="80">
        <v>-10.98</v>
      </c>
      <c r="D19" s="118">
        <f t="shared" ref="D19" si="2">C19/120*20</f>
        <v>-1.83</v>
      </c>
      <c r="E19" s="80"/>
      <c r="F19" s="119">
        <f t="shared" ref="F19" si="3">C19/120*100</f>
        <v>-9.15</v>
      </c>
      <c r="G19" s="120">
        <v>595</v>
      </c>
      <c r="H19" s="120">
        <v>4202</v>
      </c>
      <c r="I19" s="120"/>
      <c r="J19" s="122"/>
      <c r="K19" s="122" t="s">
        <v>285</v>
      </c>
      <c r="L19" s="380" t="s">
        <v>304</v>
      </c>
      <c r="M19" s="123" t="s">
        <v>305</v>
      </c>
      <c r="N19" s="123" t="s">
        <v>288</v>
      </c>
    </row>
    <row r="20" spans="1:14" ht="15.75" x14ac:dyDescent="0.25">
      <c r="A20" s="73">
        <v>44458</v>
      </c>
      <c r="B20" s="74" t="s">
        <v>39</v>
      </c>
      <c r="C20" s="31">
        <v>1.6</v>
      </c>
      <c r="D20" s="32">
        <v>0</v>
      </c>
      <c r="E20" s="31"/>
      <c r="F20" s="81">
        <v>1.6</v>
      </c>
      <c r="G20" s="54">
        <v>595</v>
      </c>
      <c r="H20" s="54">
        <v>4004</v>
      </c>
      <c r="I20" s="54"/>
      <c r="J20" s="82"/>
      <c r="K20" s="82" t="s">
        <v>285</v>
      </c>
      <c r="L20" s="378" t="s">
        <v>306</v>
      </c>
      <c r="M20" s="83" t="s">
        <v>307</v>
      </c>
      <c r="N20" s="83" t="s">
        <v>308</v>
      </c>
    </row>
    <row r="21" spans="1:14" ht="15.75" x14ac:dyDescent="0.25">
      <c r="A21" s="73">
        <v>44460</v>
      </c>
      <c r="B21" s="74" t="s">
        <v>39</v>
      </c>
      <c r="C21" s="31">
        <v>35.979999999999997</v>
      </c>
      <c r="D21" s="32">
        <f>C21/120*20</f>
        <v>5.9966666666666661</v>
      </c>
      <c r="E21" s="31"/>
      <c r="F21" s="81">
        <f>C21/120*100</f>
        <v>29.983333333333327</v>
      </c>
      <c r="G21" s="54">
        <v>595</v>
      </c>
      <c r="H21" s="54">
        <v>4001</v>
      </c>
      <c r="I21" s="54"/>
      <c r="J21" s="82"/>
      <c r="K21" s="82" t="s">
        <v>285</v>
      </c>
      <c r="L21" s="378" t="s">
        <v>309</v>
      </c>
      <c r="M21" s="83" t="s">
        <v>310</v>
      </c>
      <c r="N21" s="83" t="s">
        <v>293</v>
      </c>
    </row>
    <row r="22" spans="1:14" ht="15.75" x14ac:dyDescent="0.25">
      <c r="A22" s="73">
        <v>44462</v>
      </c>
      <c r="B22" s="74" t="s">
        <v>31</v>
      </c>
      <c r="C22" s="31">
        <v>500</v>
      </c>
      <c r="D22" s="32"/>
      <c r="E22" s="31"/>
      <c r="F22" s="81">
        <v>500</v>
      </c>
      <c r="G22" s="54">
        <v>611</v>
      </c>
      <c r="H22" s="54">
        <v>4200</v>
      </c>
      <c r="I22" s="54">
        <v>61106</v>
      </c>
      <c r="J22" s="82"/>
      <c r="K22" s="82" t="s">
        <v>296</v>
      </c>
      <c r="L22" s="378" t="s">
        <v>311</v>
      </c>
      <c r="M22" s="83" t="s">
        <v>312</v>
      </c>
      <c r="N22" s="83" t="s">
        <v>115</v>
      </c>
    </row>
    <row r="23" spans="1:14" ht="15.75" x14ac:dyDescent="0.25">
      <c r="A23" s="73">
        <v>44462</v>
      </c>
      <c r="B23" s="74" t="s">
        <v>31</v>
      </c>
      <c r="C23" s="31">
        <v>500</v>
      </c>
      <c r="D23" s="32"/>
      <c r="E23" s="31"/>
      <c r="F23" s="81">
        <v>500</v>
      </c>
      <c r="G23" s="54">
        <v>595</v>
      </c>
      <c r="H23" s="54">
        <v>4200</v>
      </c>
      <c r="I23" s="54">
        <v>59510</v>
      </c>
      <c r="J23" s="82"/>
      <c r="K23" s="82" t="s">
        <v>296</v>
      </c>
      <c r="L23" s="378" t="s">
        <v>313</v>
      </c>
      <c r="M23" s="83" t="s">
        <v>312</v>
      </c>
      <c r="N23" s="83" t="s">
        <v>115</v>
      </c>
    </row>
    <row r="24" spans="1:14" ht="15.75" x14ac:dyDescent="0.25">
      <c r="A24" s="73">
        <v>44464</v>
      </c>
      <c r="B24" s="74" t="s">
        <v>39</v>
      </c>
      <c r="C24" s="31">
        <v>6.2</v>
      </c>
      <c r="D24" s="32">
        <f t="shared" ref="D24:D55" si="4">C24/120*20</f>
        <v>1.0333333333333332</v>
      </c>
      <c r="E24" s="31"/>
      <c r="F24" s="81">
        <f t="shared" ref="F24:F55" si="5">C24/120*100</f>
        <v>5.166666666666667</v>
      </c>
      <c r="G24" s="54">
        <v>595</v>
      </c>
      <c r="H24" s="54">
        <v>4001</v>
      </c>
      <c r="I24" s="54"/>
      <c r="J24" s="82"/>
      <c r="K24" s="82" t="s">
        <v>285</v>
      </c>
      <c r="L24" s="378" t="s">
        <v>314</v>
      </c>
      <c r="M24" s="83" t="s">
        <v>315</v>
      </c>
      <c r="N24" s="83" t="s">
        <v>293</v>
      </c>
    </row>
    <row r="25" spans="1:14" ht="15.75" x14ac:dyDescent="0.25">
      <c r="A25" s="73">
        <v>44464</v>
      </c>
      <c r="B25" s="74" t="s">
        <v>31</v>
      </c>
      <c r="C25" s="31">
        <v>40</v>
      </c>
      <c r="D25" s="32"/>
      <c r="E25" s="31"/>
      <c r="F25" s="81">
        <v>40</v>
      </c>
      <c r="G25" s="54">
        <v>611</v>
      </c>
      <c r="H25" s="54">
        <v>4200</v>
      </c>
      <c r="I25" s="54">
        <v>61106</v>
      </c>
      <c r="J25" s="82"/>
      <c r="K25" s="82" t="s">
        <v>296</v>
      </c>
      <c r="L25" s="378" t="s">
        <v>316</v>
      </c>
      <c r="M25" s="83" t="s">
        <v>317</v>
      </c>
      <c r="N25" s="83" t="s">
        <v>115</v>
      </c>
    </row>
    <row r="26" spans="1:14" ht="15.75" x14ac:dyDescent="0.25">
      <c r="A26" s="73">
        <v>44464</v>
      </c>
      <c r="B26" s="74" t="s">
        <v>31</v>
      </c>
      <c r="C26" s="31">
        <v>250</v>
      </c>
      <c r="D26" s="32"/>
      <c r="E26" s="31"/>
      <c r="F26" s="81">
        <v>250</v>
      </c>
      <c r="G26" s="54">
        <v>611</v>
      </c>
      <c r="H26" s="54">
        <v>4200</v>
      </c>
      <c r="I26" s="54">
        <v>61106</v>
      </c>
      <c r="J26" s="82"/>
      <c r="K26" s="82" t="s">
        <v>296</v>
      </c>
      <c r="L26" s="378" t="s">
        <v>318</v>
      </c>
      <c r="M26" s="83" t="s">
        <v>319</v>
      </c>
      <c r="N26" s="83" t="s">
        <v>115</v>
      </c>
    </row>
    <row r="27" spans="1:14" ht="15.75" x14ac:dyDescent="0.25">
      <c r="A27" s="73">
        <v>44465</v>
      </c>
      <c r="B27" s="74" t="s">
        <v>39</v>
      </c>
      <c r="C27" s="31">
        <v>19.5</v>
      </c>
      <c r="D27" s="32">
        <f t="shared" si="4"/>
        <v>3.25</v>
      </c>
      <c r="E27" s="31"/>
      <c r="F27" s="81">
        <f t="shared" si="5"/>
        <v>16.25</v>
      </c>
      <c r="G27" s="54">
        <v>595</v>
      </c>
      <c r="H27" s="54">
        <v>4001</v>
      </c>
      <c r="I27" s="54"/>
      <c r="J27" s="82"/>
      <c r="K27" s="82" t="s">
        <v>285</v>
      </c>
      <c r="L27" s="378" t="s">
        <v>320</v>
      </c>
      <c r="M27" s="83" t="s">
        <v>321</v>
      </c>
      <c r="N27" s="83" t="s">
        <v>308</v>
      </c>
    </row>
    <row r="28" spans="1:14" ht="15.75" x14ac:dyDescent="0.25">
      <c r="A28" s="73">
        <v>44465</v>
      </c>
      <c r="B28" s="74" t="s">
        <v>39</v>
      </c>
      <c r="C28" s="31">
        <v>3.99</v>
      </c>
      <c r="D28" s="32">
        <f t="shared" si="4"/>
        <v>0.66500000000000004</v>
      </c>
      <c r="E28" s="31"/>
      <c r="F28" s="81">
        <f t="shared" si="5"/>
        <v>3.3250000000000002</v>
      </c>
      <c r="G28" s="54">
        <v>595</v>
      </c>
      <c r="H28" s="54">
        <v>4001</v>
      </c>
      <c r="I28" s="54"/>
      <c r="J28" s="82"/>
      <c r="K28" s="82" t="s">
        <v>285</v>
      </c>
      <c r="L28" s="378" t="s">
        <v>322</v>
      </c>
      <c r="M28" s="83" t="s">
        <v>323</v>
      </c>
      <c r="N28" s="83" t="s">
        <v>293</v>
      </c>
    </row>
    <row r="29" spans="1:14" ht="15.75" x14ac:dyDescent="0.25">
      <c r="A29" s="73">
        <v>44465</v>
      </c>
      <c r="B29" s="74" t="s">
        <v>31</v>
      </c>
      <c r="C29" s="31">
        <v>250</v>
      </c>
      <c r="D29" s="32"/>
      <c r="E29" s="31"/>
      <c r="F29" s="81">
        <v>250</v>
      </c>
      <c r="G29" s="54">
        <v>611</v>
      </c>
      <c r="H29" s="54">
        <v>4200</v>
      </c>
      <c r="I29" s="54">
        <v>61106</v>
      </c>
      <c r="J29" s="82"/>
      <c r="K29" s="82" t="s">
        <v>296</v>
      </c>
      <c r="L29" s="378" t="s">
        <v>324</v>
      </c>
      <c r="M29" s="83" t="s">
        <v>325</v>
      </c>
      <c r="N29" s="83" t="s">
        <v>115</v>
      </c>
    </row>
    <row r="30" spans="1:14" ht="15.75" x14ac:dyDescent="0.25">
      <c r="A30" s="73">
        <v>44465</v>
      </c>
      <c r="B30" s="74" t="s">
        <v>31</v>
      </c>
      <c r="C30" s="31">
        <v>278.38</v>
      </c>
      <c r="D30" s="32"/>
      <c r="E30" s="31"/>
      <c r="F30" s="81">
        <v>278.38</v>
      </c>
      <c r="G30" s="54">
        <v>611</v>
      </c>
      <c r="H30" s="54">
        <v>4200</v>
      </c>
      <c r="I30" s="54">
        <v>61106</v>
      </c>
      <c r="J30" s="82"/>
      <c r="K30" s="82" t="s">
        <v>296</v>
      </c>
      <c r="L30" s="378" t="s">
        <v>318</v>
      </c>
      <c r="M30" s="83" t="s">
        <v>326</v>
      </c>
      <c r="N30" s="83" t="s">
        <v>115</v>
      </c>
    </row>
    <row r="31" spans="1:14" ht="15.75" x14ac:dyDescent="0.25">
      <c r="A31" s="73">
        <v>44466</v>
      </c>
      <c r="B31" s="74" t="s">
        <v>31</v>
      </c>
      <c r="C31" s="31">
        <v>500</v>
      </c>
      <c r="D31" s="32"/>
      <c r="E31" s="31"/>
      <c r="F31" s="81">
        <v>500</v>
      </c>
      <c r="G31" s="54">
        <v>611</v>
      </c>
      <c r="H31" s="54">
        <v>4200</v>
      </c>
      <c r="I31" s="54">
        <v>61106</v>
      </c>
      <c r="J31" s="82"/>
      <c r="K31" s="82" t="s">
        <v>296</v>
      </c>
      <c r="L31" s="378" t="s">
        <v>318</v>
      </c>
      <c r="M31" s="83" t="s">
        <v>312</v>
      </c>
      <c r="N31" s="83" t="s">
        <v>115</v>
      </c>
    </row>
    <row r="32" spans="1:14" ht="15.75" x14ac:dyDescent="0.25">
      <c r="A32" s="73">
        <v>44467</v>
      </c>
      <c r="B32" s="74" t="s">
        <v>39</v>
      </c>
      <c r="C32" s="31">
        <v>0.8</v>
      </c>
      <c r="D32" s="32">
        <v>0</v>
      </c>
      <c r="E32" s="31"/>
      <c r="F32" s="81">
        <v>0.8</v>
      </c>
      <c r="G32" s="54">
        <v>595</v>
      </c>
      <c r="H32" s="54">
        <v>4004</v>
      </c>
      <c r="I32" s="54"/>
      <c r="J32" s="82"/>
      <c r="K32" s="82" t="s">
        <v>285</v>
      </c>
      <c r="L32" s="378" t="s">
        <v>306</v>
      </c>
      <c r="M32" s="83" t="s">
        <v>327</v>
      </c>
      <c r="N32" s="83" t="s">
        <v>308</v>
      </c>
    </row>
    <row r="33" spans="1:14" ht="15.75" x14ac:dyDescent="0.25">
      <c r="A33" s="73">
        <v>44467</v>
      </c>
      <c r="B33" s="74" t="s">
        <v>31</v>
      </c>
      <c r="C33" s="31">
        <v>500</v>
      </c>
      <c r="D33" s="32"/>
      <c r="E33" s="31"/>
      <c r="F33" s="81">
        <v>500</v>
      </c>
      <c r="G33" s="54">
        <v>595</v>
      </c>
      <c r="H33" s="54">
        <v>4200</v>
      </c>
      <c r="I33" s="54">
        <v>59510</v>
      </c>
      <c r="J33" s="82"/>
      <c r="K33" s="82" t="s">
        <v>296</v>
      </c>
      <c r="L33" s="378" t="s">
        <v>328</v>
      </c>
      <c r="M33" s="83" t="s">
        <v>312</v>
      </c>
      <c r="N33" s="83" t="s">
        <v>115</v>
      </c>
    </row>
    <row r="34" spans="1:14" ht="15.75" x14ac:dyDescent="0.25">
      <c r="A34" s="73">
        <v>44467</v>
      </c>
      <c r="B34" s="74" t="s">
        <v>39</v>
      </c>
      <c r="C34" s="31">
        <v>29.99</v>
      </c>
      <c r="D34" s="32">
        <f t="shared" si="4"/>
        <v>4.9983333333333331</v>
      </c>
      <c r="E34" s="31"/>
      <c r="F34" s="81">
        <f t="shared" si="5"/>
        <v>24.991666666666664</v>
      </c>
      <c r="G34" s="54">
        <v>595</v>
      </c>
      <c r="H34" s="54">
        <v>4001</v>
      </c>
      <c r="I34" s="54"/>
      <c r="J34" s="82"/>
      <c r="K34" s="82" t="s">
        <v>285</v>
      </c>
      <c r="L34" s="378" t="s">
        <v>329</v>
      </c>
      <c r="M34" s="83" t="s">
        <v>330</v>
      </c>
      <c r="N34" s="83" t="s">
        <v>293</v>
      </c>
    </row>
    <row r="35" spans="1:14" ht="15.75" x14ac:dyDescent="0.25">
      <c r="A35" s="73">
        <v>44467</v>
      </c>
      <c r="B35" s="74" t="s">
        <v>39</v>
      </c>
      <c r="C35" s="31">
        <v>576</v>
      </c>
      <c r="D35" s="32">
        <f t="shared" si="4"/>
        <v>96</v>
      </c>
      <c r="E35" s="31"/>
      <c r="F35" s="81">
        <f t="shared" si="5"/>
        <v>480</v>
      </c>
      <c r="G35" s="54">
        <v>595</v>
      </c>
      <c r="H35" s="54">
        <v>1101</v>
      </c>
      <c r="I35" s="54"/>
      <c r="J35" s="82"/>
      <c r="K35" s="82" t="s">
        <v>285</v>
      </c>
      <c r="L35" s="378" t="s">
        <v>331</v>
      </c>
      <c r="M35" s="83" t="s">
        <v>332</v>
      </c>
      <c r="N35" s="83" t="s">
        <v>333</v>
      </c>
    </row>
    <row r="36" spans="1:14" ht="15.75" x14ac:dyDescent="0.25">
      <c r="A36" s="73">
        <v>44469</v>
      </c>
      <c r="B36" s="74" t="s">
        <v>31</v>
      </c>
      <c r="C36" s="31">
        <v>250</v>
      </c>
      <c r="D36" s="32"/>
      <c r="E36" s="31"/>
      <c r="F36" s="81">
        <f>C36</f>
        <v>250</v>
      </c>
      <c r="G36" s="54">
        <v>595</v>
      </c>
      <c r="H36" s="54">
        <v>4200</v>
      </c>
      <c r="I36" s="54">
        <v>59510</v>
      </c>
      <c r="J36" s="82"/>
      <c r="K36" s="82" t="s">
        <v>296</v>
      </c>
      <c r="L36" s="378" t="s">
        <v>328</v>
      </c>
      <c r="M36" s="83" t="s">
        <v>334</v>
      </c>
      <c r="N36" s="83" t="s">
        <v>115</v>
      </c>
    </row>
    <row r="37" spans="1:14" ht="15.75" x14ac:dyDescent="0.25">
      <c r="A37" s="73">
        <v>44470</v>
      </c>
      <c r="B37" s="74" t="s">
        <v>31</v>
      </c>
      <c r="C37" s="31">
        <v>44.32</v>
      </c>
      <c r="D37" s="32"/>
      <c r="E37" s="31"/>
      <c r="F37" s="81">
        <f t="shared" ref="F37:F40" si="6">C37</f>
        <v>44.32</v>
      </c>
      <c r="G37" s="54">
        <v>595</v>
      </c>
      <c r="H37" s="54">
        <v>4200</v>
      </c>
      <c r="I37" s="54">
        <v>59510</v>
      </c>
      <c r="J37" s="82"/>
      <c r="K37" s="82" t="s">
        <v>296</v>
      </c>
      <c r="L37" s="378" t="s">
        <v>313</v>
      </c>
      <c r="M37" s="83" t="s">
        <v>335</v>
      </c>
      <c r="N37" s="83" t="s">
        <v>115</v>
      </c>
    </row>
    <row r="38" spans="1:14" ht="15.75" x14ac:dyDescent="0.25">
      <c r="A38" s="73">
        <v>44470</v>
      </c>
      <c r="B38" s="74" t="s">
        <v>31</v>
      </c>
      <c r="C38" s="31">
        <v>267.76</v>
      </c>
      <c r="D38" s="32"/>
      <c r="E38" s="31"/>
      <c r="F38" s="81">
        <f t="shared" si="6"/>
        <v>267.76</v>
      </c>
      <c r="G38" s="54">
        <v>611</v>
      </c>
      <c r="H38" s="54">
        <v>4200</v>
      </c>
      <c r="I38" s="54">
        <v>61106</v>
      </c>
      <c r="J38" s="82"/>
      <c r="K38" s="82" t="s">
        <v>296</v>
      </c>
      <c r="L38" s="378" t="s">
        <v>318</v>
      </c>
      <c r="M38" s="83" t="s">
        <v>336</v>
      </c>
      <c r="N38" s="83" t="s">
        <v>115</v>
      </c>
    </row>
    <row r="39" spans="1:14" ht="15.75" x14ac:dyDescent="0.25">
      <c r="A39" s="73">
        <v>44471</v>
      </c>
      <c r="B39" s="74" t="s">
        <v>31</v>
      </c>
      <c r="C39" s="31">
        <v>250</v>
      </c>
      <c r="D39" s="32"/>
      <c r="E39" s="31"/>
      <c r="F39" s="81">
        <f t="shared" si="6"/>
        <v>250</v>
      </c>
      <c r="G39" s="54">
        <v>611</v>
      </c>
      <c r="H39" s="54">
        <v>4200</v>
      </c>
      <c r="I39" s="54">
        <v>61106</v>
      </c>
      <c r="J39" s="82"/>
      <c r="K39" s="82" t="s">
        <v>296</v>
      </c>
      <c r="L39" s="378" t="s">
        <v>318</v>
      </c>
      <c r="M39" s="83" t="s">
        <v>337</v>
      </c>
      <c r="N39" s="83" t="s">
        <v>115</v>
      </c>
    </row>
    <row r="40" spans="1:14" ht="15.75" x14ac:dyDescent="0.25">
      <c r="A40" s="73">
        <v>44471</v>
      </c>
      <c r="B40" s="74" t="s">
        <v>31</v>
      </c>
      <c r="C40" s="31">
        <v>500</v>
      </c>
      <c r="D40" s="32"/>
      <c r="E40" s="31"/>
      <c r="F40" s="81">
        <f t="shared" si="6"/>
        <v>500</v>
      </c>
      <c r="G40" s="54">
        <v>611</v>
      </c>
      <c r="H40" s="54">
        <v>4200</v>
      </c>
      <c r="I40" s="54">
        <v>61106</v>
      </c>
      <c r="J40" s="82"/>
      <c r="K40" s="82" t="s">
        <v>296</v>
      </c>
      <c r="L40" s="378" t="s">
        <v>318</v>
      </c>
      <c r="M40" s="83" t="s">
        <v>312</v>
      </c>
      <c r="N40" s="83" t="s">
        <v>115</v>
      </c>
    </row>
    <row r="41" spans="1:14" ht="15.75" x14ac:dyDescent="0.25">
      <c r="A41" s="73">
        <v>44472</v>
      </c>
      <c r="B41" s="74" t="s">
        <v>39</v>
      </c>
      <c r="C41" s="31">
        <v>10.64</v>
      </c>
      <c r="D41" s="32">
        <f t="shared" si="4"/>
        <v>1.7733333333333334</v>
      </c>
      <c r="E41" s="31"/>
      <c r="F41" s="81">
        <f t="shared" si="5"/>
        <v>8.8666666666666671</v>
      </c>
      <c r="G41" s="54">
        <v>595</v>
      </c>
      <c r="H41" s="54">
        <v>4001</v>
      </c>
      <c r="I41" s="54"/>
      <c r="J41" s="82"/>
      <c r="K41" s="82" t="s">
        <v>285</v>
      </c>
      <c r="L41" s="378" t="s">
        <v>314</v>
      </c>
      <c r="M41" s="83" t="s">
        <v>338</v>
      </c>
      <c r="N41" s="83" t="s">
        <v>293</v>
      </c>
    </row>
    <row r="42" spans="1:14" ht="15.75" x14ac:dyDescent="0.25">
      <c r="A42" s="73">
        <v>44472</v>
      </c>
      <c r="B42" s="74" t="s">
        <v>31</v>
      </c>
      <c r="C42" s="31">
        <v>500</v>
      </c>
      <c r="D42" s="32"/>
      <c r="E42" s="31"/>
      <c r="F42" s="81">
        <f>C42</f>
        <v>500</v>
      </c>
      <c r="G42" s="54">
        <v>595</v>
      </c>
      <c r="H42" s="54">
        <v>4200</v>
      </c>
      <c r="I42" s="54">
        <v>59510</v>
      </c>
      <c r="J42" s="82"/>
      <c r="K42" s="82" t="s">
        <v>296</v>
      </c>
      <c r="L42" s="378" t="s">
        <v>328</v>
      </c>
      <c r="M42" s="83" t="s">
        <v>312</v>
      </c>
      <c r="N42" s="83" t="s">
        <v>115</v>
      </c>
    </row>
    <row r="43" spans="1:14" ht="15.75" x14ac:dyDescent="0.25">
      <c r="A43" s="73">
        <v>44472</v>
      </c>
      <c r="B43" s="74" t="s">
        <v>31</v>
      </c>
      <c r="C43" s="31">
        <v>110</v>
      </c>
      <c r="D43" s="32"/>
      <c r="E43" s="31"/>
      <c r="F43" s="81">
        <f t="shared" ref="F43:F44" si="7">C43</f>
        <v>110</v>
      </c>
      <c r="G43" s="54">
        <v>611</v>
      </c>
      <c r="H43" s="54">
        <v>4200</v>
      </c>
      <c r="I43" s="54">
        <v>61106</v>
      </c>
      <c r="J43" s="82"/>
      <c r="K43" s="82" t="s">
        <v>296</v>
      </c>
      <c r="L43" s="378" t="s">
        <v>316</v>
      </c>
      <c r="M43" s="83" t="s">
        <v>339</v>
      </c>
      <c r="N43" s="83" t="s">
        <v>115</v>
      </c>
    </row>
    <row r="44" spans="1:14" ht="15.75" x14ac:dyDescent="0.25">
      <c r="A44" s="73">
        <v>44474</v>
      </c>
      <c r="B44" s="74" t="s">
        <v>31</v>
      </c>
      <c r="C44" s="31">
        <v>250</v>
      </c>
      <c r="D44" s="32"/>
      <c r="E44" s="31"/>
      <c r="F44" s="81">
        <f t="shared" si="7"/>
        <v>250</v>
      </c>
      <c r="G44" s="54">
        <v>595</v>
      </c>
      <c r="H44" s="54">
        <v>4200</v>
      </c>
      <c r="I44" s="54">
        <v>59510</v>
      </c>
      <c r="J44" s="82"/>
      <c r="K44" s="82" t="s">
        <v>296</v>
      </c>
      <c r="L44" s="378" t="s">
        <v>313</v>
      </c>
      <c r="M44" s="83" t="s">
        <v>340</v>
      </c>
      <c r="N44" s="83" t="s">
        <v>115</v>
      </c>
    </row>
    <row r="45" spans="1:14" ht="15.75" x14ac:dyDescent="0.25">
      <c r="A45" s="73">
        <v>44474</v>
      </c>
      <c r="B45" s="74" t="s">
        <v>39</v>
      </c>
      <c r="C45" s="31">
        <v>4.3</v>
      </c>
      <c r="D45" s="32">
        <v>0</v>
      </c>
      <c r="E45" s="31"/>
      <c r="F45" s="81">
        <v>4.3</v>
      </c>
      <c r="G45" s="54">
        <v>595</v>
      </c>
      <c r="H45" s="54">
        <v>4004</v>
      </c>
      <c r="I45" s="54"/>
      <c r="J45" s="82"/>
      <c r="K45" s="82" t="s">
        <v>285</v>
      </c>
      <c r="L45" s="378" t="s">
        <v>341</v>
      </c>
      <c r="M45" s="83" t="s">
        <v>342</v>
      </c>
      <c r="N45" s="83" t="s">
        <v>308</v>
      </c>
    </row>
    <row r="46" spans="1:14" ht="15.75" x14ac:dyDescent="0.25">
      <c r="A46" s="73">
        <v>44474</v>
      </c>
      <c r="B46" s="74" t="s">
        <v>39</v>
      </c>
      <c r="C46" s="31">
        <v>288</v>
      </c>
      <c r="D46" s="32">
        <f t="shared" si="4"/>
        <v>48</v>
      </c>
      <c r="E46" s="31"/>
      <c r="F46" s="81">
        <f t="shared" si="5"/>
        <v>240</v>
      </c>
      <c r="G46" s="54">
        <v>595</v>
      </c>
      <c r="H46" s="54">
        <v>1101</v>
      </c>
      <c r="I46" s="54"/>
      <c r="J46" s="82"/>
      <c r="K46" s="82" t="s">
        <v>285</v>
      </c>
      <c r="L46" s="378" t="s">
        <v>343</v>
      </c>
      <c r="M46" s="83" t="s">
        <v>344</v>
      </c>
      <c r="N46" s="83" t="s">
        <v>333</v>
      </c>
    </row>
    <row r="47" spans="1:14" s="125" customFormat="1" ht="15.75" x14ac:dyDescent="0.25">
      <c r="A47" s="116">
        <v>44474</v>
      </c>
      <c r="B47" s="117" t="s">
        <v>31</v>
      </c>
      <c r="C47" s="80">
        <v>3</v>
      </c>
      <c r="D47" s="118"/>
      <c r="E47" s="80"/>
      <c r="F47" s="119">
        <v>3</v>
      </c>
      <c r="G47" s="120">
        <v>595</v>
      </c>
      <c r="H47" s="120">
        <v>4220</v>
      </c>
      <c r="I47" s="120"/>
      <c r="J47" s="122"/>
      <c r="K47" s="122" t="s">
        <v>285</v>
      </c>
      <c r="L47" s="380" t="s">
        <v>345</v>
      </c>
      <c r="M47" s="123" t="s">
        <v>346</v>
      </c>
      <c r="N47" s="123" t="s">
        <v>347</v>
      </c>
    </row>
    <row r="48" spans="1:14" ht="15.75" x14ac:dyDescent="0.25">
      <c r="A48" s="73">
        <v>44476</v>
      </c>
      <c r="B48" s="74" t="s">
        <v>36</v>
      </c>
      <c r="C48" s="31">
        <v>83</v>
      </c>
      <c r="D48" s="32">
        <v>0</v>
      </c>
      <c r="E48" s="31"/>
      <c r="F48" s="81">
        <v>83</v>
      </c>
      <c r="G48" s="54">
        <v>595</v>
      </c>
      <c r="H48" s="54">
        <v>1101</v>
      </c>
      <c r="I48" s="54"/>
      <c r="J48" s="82"/>
      <c r="K48" s="82" t="s">
        <v>285</v>
      </c>
      <c r="L48" s="378" t="s">
        <v>348</v>
      </c>
      <c r="M48" s="83" t="s">
        <v>349</v>
      </c>
      <c r="N48" s="83" t="s">
        <v>333</v>
      </c>
    </row>
    <row r="49" spans="1:14" ht="15.75" x14ac:dyDescent="0.25">
      <c r="A49" s="73">
        <v>44476</v>
      </c>
      <c r="B49" s="74" t="s">
        <v>31</v>
      </c>
      <c r="C49" s="31">
        <v>500</v>
      </c>
      <c r="D49" s="32"/>
      <c r="E49" s="31"/>
      <c r="F49" s="81">
        <f>C49</f>
        <v>500</v>
      </c>
      <c r="G49" s="54">
        <v>611</v>
      </c>
      <c r="H49" s="54">
        <v>4200</v>
      </c>
      <c r="I49" s="54">
        <v>61106</v>
      </c>
      <c r="J49" s="82"/>
      <c r="K49" s="82" t="s">
        <v>296</v>
      </c>
      <c r="L49" s="378" t="s">
        <v>318</v>
      </c>
      <c r="M49" s="83" t="s">
        <v>312</v>
      </c>
      <c r="N49" s="83" t="s">
        <v>115</v>
      </c>
    </row>
    <row r="50" spans="1:14" ht="15.75" x14ac:dyDescent="0.25">
      <c r="A50" s="73">
        <v>44476</v>
      </c>
      <c r="B50" s="74" t="s">
        <v>31</v>
      </c>
      <c r="C50" s="31">
        <v>283.41000000000003</v>
      </c>
      <c r="D50" s="32"/>
      <c r="E50" s="31"/>
      <c r="F50" s="81">
        <f t="shared" ref="F50:F51" si="8">C50</f>
        <v>283.41000000000003</v>
      </c>
      <c r="G50" s="54">
        <v>611</v>
      </c>
      <c r="H50" s="54">
        <v>4200</v>
      </c>
      <c r="I50" s="54">
        <v>61106</v>
      </c>
      <c r="J50" s="82"/>
      <c r="K50" s="82" t="s">
        <v>296</v>
      </c>
      <c r="L50" s="378" t="s">
        <v>318</v>
      </c>
      <c r="M50" s="83" t="s">
        <v>350</v>
      </c>
      <c r="N50" s="83" t="s">
        <v>115</v>
      </c>
    </row>
    <row r="51" spans="1:14" ht="15.75" x14ac:dyDescent="0.25">
      <c r="A51" s="381">
        <v>44477</v>
      </c>
      <c r="B51" s="74" t="s">
        <v>31</v>
      </c>
      <c r="C51" s="31">
        <v>250</v>
      </c>
      <c r="D51" s="32"/>
      <c r="E51" s="31"/>
      <c r="F51" s="81">
        <f t="shared" si="8"/>
        <v>250</v>
      </c>
      <c r="G51" s="54">
        <v>611</v>
      </c>
      <c r="H51" s="54">
        <v>4200</v>
      </c>
      <c r="I51" s="54">
        <v>61106</v>
      </c>
      <c r="J51" s="82"/>
      <c r="K51" s="82" t="s">
        <v>296</v>
      </c>
      <c r="L51" s="382" t="s">
        <v>318</v>
      </c>
      <c r="M51" s="83" t="s">
        <v>351</v>
      </c>
      <c r="N51" s="83" t="s">
        <v>115</v>
      </c>
    </row>
    <row r="52" spans="1:14" ht="15.75" x14ac:dyDescent="0.25">
      <c r="A52" s="381">
        <v>44477</v>
      </c>
      <c r="B52" s="74" t="s">
        <v>39</v>
      </c>
      <c r="C52" s="31">
        <v>99.99</v>
      </c>
      <c r="D52" s="32">
        <f t="shared" si="4"/>
        <v>16.664999999999999</v>
      </c>
      <c r="E52" s="31"/>
      <c r="F52" s="81">
        <f t="shared" si="5"/>
        <v>83.324999999999989</v>
      </c>
      <c r="G52" s="54">
        <v>595</v>
      </c>
      <c r="H52" s="54">
        <v>4001</v>
      </c>
      <c r="I52" s="54"/>
      <c r="J52" s="82"/>
      <c r="K52" s="82" t="s">
        <v>285</v>
      </c>
      <c r="L52" s="378" t="s">
        <v>352</v>
      </c>
      <c r="M52" s="83" t="s">
        <v>353</v>
      </c>
      <c r="N52" s="83" t="s">
        <v>293</v>
      </c>
    </row>
    <row r="53" spans="1:14" ht="15.75" x14ac:dyDescent="0.25">
      <c r="A53" s="381">
        <v>44478</v>
      </c>
      <c r="B53" s="74" t="s">
        <v>31</v>
      </c>
      <c r="C53" s="31">
        <v>250</v>
      </c>
      <c r="D53" s="32"/>
      <c r="E53" s="31"/>
      <c r="F53" s="81">
        <f>C53</f>
        <v>250</v>
      </c>
      <c r="G53" s="54">
        <v>595</v>
      </c>
      <c r="H53" s="54">
        <v>4200</v>
      </c>
      <c r="I53" s="54">
        <v>59510</v>
      </c>
      <c r="J53" s="82"/>
      <c r="K53" s="82" t="s">
        <v>296</v>
      </c>
      <c r="L53" s="382" t="s">
        <v>328</v>
      </c>
      <c r="M53" s="83" t="s">
        <v>354</v>
      </c>
      <c r="N53" s="83" t="s">
        <v>115</v>
      </c>
    </row>
    <row r="54" spans="1:14" ht="15.75" x14ac:dyDescent="0.25">
      <c r="A54" s="383">
        <v>44478</v>
      </c>
      <c r="B54" s="384" t="s">
        <v>31</v>
      </c>
      <c r="C54" s="385">
        <v>500</v>
      </c>
      <c r="D54" s="32"/>
      <c r="E54" s="386"/>
      <c r="F54" s="81">
        <f>C54</f>
        <v>500</v>
      </c>
      <c r="G54" s="54">
        <v>595</v>
      </c>
      <c r="H54" s="54">
        <v>4200</v>
      </c>
      <c r="I54" s="54">
        <v>59510</v>
      </c>
      <c r="J54" s="386"/>
      <c r="K54" s="82" t="s">
        <v>296</v>
      </c>
      <c r="L54" s="382" t="s">
        <v>328</v>
      </c>
      <c r="M54" s="83" t="s">
        <v>312</v>
      </c>
      <c r="N54" s="387" t="s">
        <v>115</v>
      </c>
    </row>
    <row r="55" spans="1:14" ht="15.75" x14ac:dyDescent="0.25">
      <c r="A55" s="383">
        <v>44478</v>
      </c>
      <c r="B55" s="388" t="s">
        <v>39</v>
      </c>
      <c r="C55" s="385">
        <v>199.19</v>
      </c>
      <c r="D55" s="32">
        <f t="shared" si="4"/>
        <v>33.198333333333338</v>
      </c>
      <c r="E55" s="386"/>
      <c r="F55" s="81">
        <f t="shared" si="5"/>
        <v>165.99166666666667</v>
      </c>
      <c r="G55" s="386">
        <v>595</v>
      </c>
      <c r="H55" s="386">
        <v>1105</v>
      </c>
      <c r="I55" s="386"/>
      <c r="J55" s="386"/>
      <c r="K55" s="82" t="s">
        <v>285</v>
      </c>
      <c r="L55" s="382" t="s">
        <v>355</v>
      </c>
      <c r="M55" s="387" t="s">
        <v>356</v>
      </c>
      <c r="N55" s="387" t="s">
        <v>355</v>
      </c>
    </row>
    <row r="56" spans="1:14" ht="15.75" x14ac:dyDescent="0.25">
      <c r="A56" s="383">
        <v>44479</v>
      </c>
      <c r="B56" s="384" t="s">
        <v>31</v>
      </c>
      <c r="C56" s="385">
        <v>20</v>
      </c>
      <c r="D56" s="386"/>
      <c r="E56" s="386"/>
      <c r="F56" s="386">
        <v>20</v>
      </c>
      <c r="G56" s="54">
        <v>595</v>
      </c>
      <c r="H56" s="54">
        <v>4200</v>
      </c>
      <c r="I56" s="54">
        <v>59510</v>
      </c>
      <c r="J56" s="386"/>
      <c r="K56" s="82" t="s">
        <v>296</v>
      </c>
      <c r="L56" s="382" t="s">
        <v>313</v>
      </c>
      <c r="M56" s="387" t="s">
        <v>357</v>
      </c>
      <c r="N56" s="387" t="s">
        <v>115</v>
      </c>
    </row>
    <row r="57" spans="1:14" ht="20.100000000000001" customHeight="1" thickBot="1" x14ac:dyDescent="0.25">
      <c r="A57" s="389" t="s">
        <v>34</v>
      </c>
      <c r="B57" s="390"/>
      <c r="C57" s="39">
        <f>SUM(C12:C56)</f>
        <v>8527.02</v>
      </c>
      <c r="D57" s="39">
        <f>SUM(D12:D56)</f>
        <v>273.4083333333333</v>
      </c>
      <c r="E57" s="39"/>
      <c r="F57" s="39">
        <f>SUM(F12:F56)</f>
        <v>8253.6116666666676</v>
      </c>
      <c r="G57" s="55"/>
      <c r="H57" s="55"/>
      <c r="I57" s="55"/>
      <c r="J57" s="391"/>
      <c r="K57" s="391"/>
      <c r="L57" s="392"/>
      <c r="M57" s="393"/>
      <c r="N57" s="394"/>
    </row>
    <row r="59" spans="1:14" x14ac:dyDescent="0.2">
      <c r="B59" s="322" t="s">
        <v>35</v>
      </c>
      <c r="C59" s="323"/>
    </row>
    <row r="60" spans="1:14" x14ac:dyDescent="0.2">
      <c r="B60" s="41" t="s">
        <v>36</v>
      </c>
      <c r="C60" s="42" t="s">
        <v>37</v>
      </c>
    </row>
    <row r="61" spans="1:14" x14ac:dyDescent="0.2">
      <c r="B61" s="41" t="s">
        <v>31</v>
      </c>
      <c r="C61" s="42" t="s">
        <v>38</v>
      </c>
    </row>
    <row r="62" spans="1:14" x14ac:dyDescent="0.2">
      <c r="B62" s="41" t="s">
        <v>39</v>
      </c>
      <c r="C62" s="42" t="s">
        <v>40</v>
      </c>
    </row>
    <row r="63" spans="1:14" x14ac:dyDescent="0.2">
      <c r="B63" s="41" t="s">
        <v>107</v>
      </c>
      <c r="C63" s="42" t="s">
        <v>108</v>
      </c>
    </row>
    <row r="64" spans="1:14" x14ac:dyDescent="0.2">
      <c r="B64" s="43" t="s">
        <v>33</v>
      </c>
      <c r="C64" s="98" t="s">
        <v>41</v>
      </c>
    </row>
    <row r="69" spans="5:5" x14ac:dyDescent="0.2">
      <c r="E69" s="87"/>
    </row>
  </sheetData>
  <mergeCells count="6">
    <mergeCell ref="B1:E1"/>
    <mergeCell ref="B3:E3"/>
    <mergeCell ref="G8:J8"/>
    <mergeCell ref="G9:J9"/>
    <mergeCell ref="A57:B57"/>
    <mergeCell ref="B59:C59"/>
  </mergeCells>
  <conditionalFormatting sqref="J12:K12 J15:K19 J21:K30 J42:K44 J46:K47 J50:K52 J53">
    <cfRule type="expression" priority="29" stopIfTrue="1">
      <formula>AND(SUM($P12:$T12)&gt;0,NOT(ISBLANK(J12)))</formula>
    </cfRule>
    <cfRule type="expression" dxfId="71" priority="30" stopIfTrue="1">
      <formula>SUM($P12:$T12)&gt;0</formula>
    </cfRule>
  </conditionalFormatting>
  <conditionalFormatting sqref="B1:E1 B3:E3 C12 C15:C53">
    <cfRule type="expression" dxfId="70" priority="31" stopIfTrue="1">
      <formula>ISBLANK(B1)</formula>
    </cfRule>
  </conditionalFormatting>
  <conditionalFormatting sqref="B12 B15:B53">
    <cfRule type="expression" dxfId="69" priority="32" stopIfTrue="1">
      <formula>AND(NOT(ISBLANK(C12)),ISBLANK(B12))</formula>
    </cfRule>
  </conditionalFormatting>
  <conditionalFormatting sqref="A12 A15:A53">
    <cfRule type="expression" dxfId="68" priority="33" stopIfTrue="1">
      <formula>AND(NOT(ISBLANK(C12)),ISBLANK(A12))</formula>
    </cfRule>
  </conditionalFormatting>
  <conditionalFormatting sqref="E12 E15:E53">
    <cfRule type="expression" dxfId="67" priority="34" stopIfTrue="1">
      <formula>AND(NOT(ISBLANK(C12)),ISBLANK(E12),B12="S")</formula>
    </cfRule>
  </conditionalFormatting>
  <conditionalFormatting sqref="C5">
    <cfRule type="expression" dxfId="66" priority="28" stopIfTrue="1">
      <formula>ISBLANK(C5)</formula>
    </cfRule>
  </conditionalFormatting>
  <conditionalFormatting sqref="L18:N18 L23:N23 L29:N29 L34:N34 L36:N38 L43:N43 N46">
    <cfRule type="expression" dxfId="65" priority="35" stopIfTrue="1">
      <formula>AND(NOT(ISBLANK($C17)),ISBLANK(L18))</formula>
    </cfRule>
  </conditionalFormatting>
  <conditionalFormatting sqref="L28:N28">
    <cfRule type="expression" dxfId="64" priority="36" stopIfTrue="1">
      <formula>AND(NOT(ISBLANK(#REF!)),ISBLANK(L28))</formula>
    </cfRule>
  </conditionalFormatting>
  <conditionalFormatting sqref="L19:M19 L20:N23 L25:N29 L24:M24">
    <cfRule type="expression" dxfId="63" priority="37" stopIfTrue="1">
      <formula>AND(NOT(ISBLANK(#REF!)),ISBLANK(L19))</formula>
    </cfRule>
  </conditionalFormatting>
  <conditionalFormatting sqref="L12:N12">
    <cfRule type="expression" dxfId="62" priority="38" stopIfTrue="1">
      <formula>AND(NOT(ISBLANK(#REF!)),ISBLANK(L12))</formula>
    </cfRule>
  </conditionalFormatting>
  <conditionalFormatting sqref="L17:N17 L33:N33 L40:N40">
    <cfRule type="expression" dxfId="61" priority="39" stopIfTrue="1">
      <formula>AND(NOT(ISBLANK($C15)),ISBLANK(L17))</formula>
    </cfRule>
  </conditionalFormatting>
  <conditionalFormatting sqref="J13:K13">
    <cfRule type="expression" priority="21" stopIfTrue="1">
      <formula>AND(SUM($P13:$T13)&gt;0,NOT(ISBLANK(J13)))</formula>
    </cfRule>
    <cfRule type="expression" dxfId="60" priority="22" stopIfTrue="1">
      <formula>SUM($P13:$T13)&gt;0</formula>
    </cfRule>
  </conditionalFormatting>
  <conditionalFormatting sqref="C13 C15:C18">
    <cfRule type="expression" dxfId="59" priority="23" stopIfTrue="1">
      <formula>ISBLANK(C13)</formula>
    </cfRule>
  </conditionalFormatting>
  <conditionalFormatting sqref="B13">
    <cfRule type="expression" dxfId="58" priority="24" stopIfTrue="1">
      <formula>AND(NOT(ISBLANK(C13)),ISBLANK(B13))</formula>
    </cfRule>
  </conditionalFormatting>
  <conditionalFormatting sqref="A13">
    <cfRule type="expression" dxfId="57" priority="25" stopIfTrue="1">
      <formula>AND(NOT(ISBLANK(C13)),ISBLANK(A13))</formula>
    </cfRule>
  </conditionalFormatting>
  <conditionalFormatting sqref="E13">
    <cfRule type="expression" dxfId="56" priority="26" stopIfTrue="1">
      <formula>AND(NOT(ISBLANK(C13)),ISBLANK(E13),B13="S")</formula>
    </cfRule>
  </conditionalFormatting>
  <conditionalFormatting sqref="L13:N13 L15:M15 L16:N18">
    <cfRule type="expression" dxfId="55" priority="27" stopIfTrue="1">
      <formula>AND(NOT(ISBLANK(#REF!)),ISBLANK(L13))</formula>
    </cfRule>
  </conditionalFormatting>
  <conditionalFormatting sqref="J14:K14">
    <cfRule type="expression" priority="14" stopIfTrue="1">
      <formula>AND(SUM($P14:$T14)&gt;0,NOT(ISBLANK(J14)))</formula>
    </cfRule>
    <cfRule type="expression" dxfId="54" priority="15" stopIfTrue="1">
      <formula>SUM($P14:$T14)&gt;0</formula>
    </cfRule>
  </conditionalFormatting>
  <conditionalFormatting sqref="C14">
    <cfRule type="expression" dxfId="53" priority="16" stopIfTrue="1">
      <formula>ISBLANK(C14)</formula>
    </cfRule>
  </conditionalFormatting>
  <conditionalFormatting sqref="B14">
    <cfRule type="expression" dxfId="52" priority="17" stopIfTrue="1">
      <formula>AND(NOT(ISBLANK(C14)),ISBLANK(B14))</formula>
    </cfRule>
  </conditionalFormatting>
  <conditionalFormatting sqref="A14">
    <cfRule type="expression" dxfId="51" priority="18" stopIfTrue="1">
      <formula>AND(NOT(ISBLANK(C14)),ISBLANK(A14))</formula>
    </cfRule>
  </conditionalFormatting>
  <conditionalFormatting sqref="E14">
    <cfRule type="expression" dxfId="50" priority="19" stopIfTrue="1">
      <formula>AND(NOT(ISBLANK(C14)),ISBLANK(E14),B14="S")</formula>
    </cfRule>
  </conditionalFormatting>
  <conditionalFormatting sqref="L14:M14">
    <cfRule type="expression" dxfId="49" priority="20" stopIfTrue="1">
      <formula>AND(NOT(ISBLANK($C13)),ISBLANK(L14))</formula>
    </cfRule>
  </conditionalFormatting>
  <conditionalFormatting sqref="L15:M15">
    <cfRule type="expression" dxfId="48" priority="40" stopIfTrue="1">
      <formula>AND(NOT(ISBLANK(#REF!)),ISBLANK(L15))</formula>
    </cfRule>
  </conditionalFormatting>
  <conditionalFormatting sqref="L16:N16 L50:N52">
    <cfRule type="expression" dxfId="47" priority="41" stopIfTrue="1">
      <formula>AND(NOT(ISBLANK($C12)),ISBLANK(L16))</formula>
    </cfRule>
  </conditionalFormatting>
  <conditionalFormatting sqref="N14:N15">
    <cfRule type="expression" dxfId="46" priority="13" stopIfTrue="1">
      <formula>AND(NOT(ISBLANK($C13)),ISBLANK(N14))</formula>
    </cfRule>
  </conditionalFormatting>
  <conditionalFormatting sqref="J15:K15">
    <cfRule type="expression" priority="42" stopIfTrue="1">
      <formula>AND(SUM(#REF!)&gt;0,NOT(ISBLANK(J15)))</formula>
    </cfRule>
    <cfRule type="expression" dxfId="45" priority="43" stopIfTrue="1">
      <formula>SUM(#REF!)&gt;0</formula>
    </cfRule>
  </conditionalFormatting>
  <conditionalFormatting sqref="J16:K16">
    <cfRule type="expression" priority="44" stopIfTrue="1">
      <formula>AND(SUM(#REF!)&gt;0,NOT(ISBLANK(J16)))</formula>
    </cfRule>
    <cfRule type="expression" dxfId="44" priority="45" stopIfTrue="1">
      <formula>SUM(#REF!)&gt;0</formula>
    </cfRule>
  </conditionalFormatting>
  <conditionalFormatting sqref="J17:K18 J20:K24">
    <cfRule type="expression" priority="46" stopIfTrue="1">
      <formula>AND(SUM(#REF!)&gt;0,NOT(ISBLANK(J17)))</formula>
    </cfRule>
    <cfRule type="expression" dxfId="43" priority="47" stopIfTrue="1">
      <formula>SUM(#REF!)&gt;0</formula>
    </cfRule>
  </conditionalFormatting>
  <conditionalFormatting sqref="L20:N20">
    <cfRule type="expression" dxfId="42" priority="48" stopIfTrue="1">
      <formula>AND(NOT(ISBLANK($C19)),ISBLANK(L20))</formula>
    </cfRule>
  </conditionalFormatting>
  <conditionalFormatting sqref="J27:K29">
    <cfRule type="expression" priority="49" stopIfTrue="1">
      <formula>AND(SUM($P33:$T33)&gt;0,NOT(ISBLANK(J27)))</formula>
    </cfRule>
    <cfRule type="expression" dxfId="41" priority="50" stopIfTrue="1">
      <formula>SUM($P33:$T33)&gt;0</formula>
    </cfRule>
  </conditionalFormatting>
  <conditionalFormatting sqref="L21:N21">
    <cfRule type="expression" dxfId="40" priority="51" stopIfTrue="1">
      <formula>AND(NOT(ISBLANK($C20)),ISBLANK(L21))</formula>
    </cfRule>
  </conditionalFormatting>
  <conditionalFormatting sqref="L22:N22">
    <cfRule type="expression" dxfId="39" priority="52" stopIfTrue="1">
      <formula>AND(NOT(ISBLANK($C21)),ISBLANK(L22))</formula>
    </cfRule>
  </conditionalFormatting>
  <conditionalFormatting sqref="N19">
    <cfRule type="expression" dxfId="38" priority="12" stopIfTrue="1">
      <formula>AND(NOT(ISBLANK(#REF!)),ISBLANK(N19))</formula>
    </cfRule>
  </conditionalFormatting>
  <conditionalFormatting sqref="L24:M24">
    <cfRule type="expression" dxfId="37" priority="53" stopIfTrue="1">
      <formula>AND(NOT(ISBLANK($C23)),ISBLANK(L24))</formula>
    </cfRule>
  </conditionalFormatting>
  <conditionalFormatting sqref="L30:N30 N53">
    <cfRule type="expression" dxfId="36" priority="54" stopIfTrue="1">
      <formula>AND(NOT(ISBLANK($C24)),ISBLANK(L30))</formula>
    </cfRule>
  </conditionalFormatting>
  <conditionalFormatting sqref="J25:K25 J32:K32">
    <cfRule type="expression" priority="55" stopIfTrue="1">
      <formula>AND(SUM($P32:$T32)&gt;0,NOT(ISBLANK(J25)))</formula>
    </cfRule>
    <cfRule type="expression" dxfId="35" priority="56" stopIfTrue="1">
      <formula>SUM($P32:$T32)&gt;0</formula>
    </cfRule>
  </conditionalFormatting>
  <conditionalFormatting sqref="L27:N27">
    <cfRule type="expression" dxfId="34" priority="57" stopIfTrue="1">
      <formula>AND(NOT(ISBLANK($C25)),ISBLANK(L27))</formula>
    </cfRule>
  </conditionalFormatting>
  <conditionalFormatting sqref="L26:N26">
    <cfRule type="expression" dxfId="33" priority="58" stopIfTrue="1">
      <formula>AND(NOT(ISBLANK($C30)),ISBLANK(L26))</formula>
    </cfRule>
  </conditionalFormatting>
  <conditionalFormatting sqref="L25:N25 L39:N39 L48:N49">
    <cfRule type="expression" dxfId="32" priority="59" stopIfTrue="1">
      <formula>AND(NOT(ISBLANK($C26)),ISBLANK(L25))</formula>
    </cfRule>
  </conditionalFormatting>
  <conditionalFormatting sqref="J26:K26 J31:K31 J35:K36">
    <cfRule type="expression" priority="60" stopIfTrue="1">
      <formula>AND(SUM($P31:$T31)&gt;0,NOT(ISBLANK(J26)))</formula>
    </cfRule>
    <cfRule type="expression" dxfId="31" priority="61" stopIfTrue="1">
      <formula>SUM($P31:$T31)&gt;0</formula>
    </cfRule>
  </conditionalFormatting>
  <conditionalFormatting sqref="L31:N31">
    <cfRule type="expression" dxfId="30" priority="62" stopIfTrue="1">
      <formula>AND(NOT(ISBLANK($C29)),ISBLANK(L31))</formula>
    </cfRule>
  </conditionalFormatting>
  <conditionalFormatting sqref="L35:N35 L44:N46">
    <cfRule type="expression" dxfId="29" priority="63" stopIfTrue="1">
      <formula>AND(NOT(ISBLANK($C32)),ISBLANK(L35))</formula>
    </cfRule>
  </conditionalFormatting>
  <conditionalFormatting sqref="J33:K34 J52:K52">
    <cfRule type="expression" priority="64" stopIfTrue="1">
      <formula>AND(SUM($P37:$T37)&gt;0,NOT(ISBLANK(J33)))</formula>
    </cfRule>
    <cfRule type="expression" dxfId="28" priority="65" stopIfTrue="1">
      <formula>SUM($P37:$T37)&gt;0</formula>
    </cfRule>
  </conditionalFormatting>
  <conditionalFormatting sqref="L32:N32 L45:N45">
    <cfRule type="expression" dxfId="27" priority="66" stopIfTrue="1">
      <formula>AND(NOT(ISBLANK($C34)),ISBLANK(L32))</formula>
    </cfRule>
  </conditionalFormatting>
  <conditionalFormatting sqref="L42:N42">
    <cfRule type="expression" dxfId="26" priority="67" stopIfTrue="1">
      <formula>AND(NOT(ISBLANK($C36)),ISBLANK(L42))</formula>
    </cfRule>
  </conditionalFormatting>
  <conditionalFormatting sqref="L46:M46">
    <cfRule type="expression" dxfId="25" priority="68" stopIfTrue="1">
      <formula>AND(NOT(ISBLANK($C36)),ISBLANK(L46))</formula>
    </cfRule>
  </conditionalFormatting>
  <conditionalFormatting sqref="L47:N47">
    <cfRule type="expression" dxfId="24" priority="69" stopIfTrue="1">
      <formula>AND(NOT(ISBLANK($C36)),ISBLANK(L47))</formula>
    </cfRule>
  </conditionalFormatting>
  <conditionalFormatting sqref="L41:M41">
    <cfRule type="expression" dxfId="23" priority="70" stopIfTrue="1">
      <formula>AND(NOT(ISBLANK($C43)),ISBLANK(L41))</formula>
    </cfRule>
  </conditionalFormatting>
  <conditionalFormatting sqref="J39:K39">
    <cfRule type="expression" priority="71" stopIfTrue="1">
      <formula>AND(SUM(#REF!)&gt;0,NOT(ISBLANK(J39)))</formula>
    </cfRule>
    <cfRule type="expression" dxfId="22" priority="72" stopIfTrue="1">
      <formula>SUM(#REF!)&gt;0</formula>
    </cfRule>
  </conditionalFormatting>
  <conditionalFormatting sqref="J37:K38">
    <cfRule type="expression" priority="73" stopIfTrue="1">
      <formula>AND(SUM(#REF!)&gt;0,NOT(ISBLANK(J37)))</formula>
    </cfRule>
    <cfRule type="expression" dxfId="21" priority="74" stopIfTrue="1">
      <formula>SUM(#REF!)&gt;0</formula>
    </cfRule>
  </conditionalFormatting>
  <conditionalFormatting sqref="J40:K40 J48:K48">
    <cfRule type="expression" priority="75" stopIfTrue="1">
      <formula>AND(SUM(#REF!)&gt;0,NOT(ISBLANK(J40)))</formula>
    </cfRule>
    <cfRule type="expression" dxfId="20" priority="76" stopIfTrue="1">
      <formula>SUM(#REF!)&gt;0</formula>
    </cfRule>
  </conditionalFormatting>
  <conditionalFormatting sqref="J41:K41">
    <cfRule type="expression" priority="77" stopIfTrue="1">
      <formula>AND(SUM(#REF!)&gt;0,NOT(ISBLANK(J41)))</formula>
    </cfRule>
    <cfRule type="expression" dxfId="19" priority="78" stopIfTrue="1">
      <formula>SUM(#REF!)&gt;0</formula>
    </cfRule>
  </conditionalFormatting>
  <conditionalFormatting sqref="J45:K46">
    <cfRule type="expression" priority="79" stopIfTrue="1">
      <formula>AND(SUM($P48:$T48)&gt;0,NOT(ISBLANK(J45)))</formula>
    </cfRule>
    <cfRule type="expression" dxfId="18" priority="80" stopIfTrue="1">
      <formula>SUM($P48:$T48)&gt;0</formula>
    </cfRule>
  </conditionalFormatting>
  <conditionalFormatting sqref="L52:N52">
    <cfRule type="expression" dxfId="17" priority="81" stopIfTrue="1">
      <formula>AND(NOT(ISBLANK($C48)),ISBLANK(L52))</formula>
    </cfRule>
  </conditionalFormatting>
  <conditionalFormatting sqref="J49:K49">
    <cfRule type="expression" priority="82" stopIfTrue="1">
      <formula>AND(SUM($P54:$T54)&gt;0,NOT(ISBLANK(J49)))</formula>
    </cfRule>
    <cfRule type="expression" dxfId="16" priority="83" stopIfTrue="1">
      <formula>SUM($P54:$T54)&gt;0</formula>
    </cfRule>
  </conditionalFormatting>
  <conditionalFormatting sqref="N41">
    <cfRule type="expression" dxfId="15" priority="11" stopIfTrue="1">
      <formula>AND(NOT(ISBLANK($C40)),ISBLANK(N41))</formula>
    </cfRule>
  </conditionalFormatting>
  <conditionalFormatting sqref="N24">
    <cfRule type="expression" dxfId="14" priority="10" stopIfTrue="1">
      <formula>AND(NOT(ISBLANK($C23)),ISBLANK(N24))</formula>
    </cfRule>
  </conditionalFormatting>
  <conditionalFormatting sqref="K53:K54 K56">
    <cfRule type="expression" priority="8" stopIfTrue="1">
      <formula>AND(SUM($P53:$T53)&gt;0,NOT(ISBLANK(K53)))</formula>
    </cfRule>
    <cfRule type="expression" dxfId="13" priority="9" stopIfTrue="1">
      <formula>SUM($P53:$T53)&gt;0</formula>
    </cfRule>
  </conditionalFormatting>
  <conditionalFormatting sqref="L53">
    <cfRule type="expression" dxfId="12" priority="7" stopIfTrue="1">
      <formula>AND(NOT(ISBLANK($C49)),ISBLANK(L53))</formula>
    </cfRule>
  </conditionalFormatting>
  <conditionalFormatting sqref="K55">
    <cfRule type="expression" priority="3" stopIfTrue="1">
      <formula>AND(SUM($P55:$T55)&gt;0,NOT(ISBLANK(K55)))</formula>
    </cfRule>
    <cfRule type="expression" dxfId="11" priority="4" stopIfTrue="1">
      <formula>SUM($P55:$T55)&gt;0</formula>
    </cfRule>
  </conditionalFormatting>
  <conditionalFormatting sqref="K55">
    <cfRule type="expression" priority="5" stopIfTrue="1">
      <formula>AND(SUM($P59:$T59)&gt;0,NOT(ISBLANK(K55)))</formula>
    </cfRule>
    <cfRule type="expression" dxfId="10" priority="6" stopIfTrue="1">
      <formula>SUM($P59:$T59)&gt;0</formula>
    </cfRule>
  </conditionalFormatting>
  <conditionalFormatting sqref="M53">
    <cfRule type="expression" dxfId="9" priority="2" stopIfTrue="1">
      <formula>AND(NOT(ISBLANK($C49)),ISBLANK(M53))</formula>
    </cfRule>
  </conditionalFormatting>
  <conditionalFormatting sqref="M54">
    <cfRule type="expression" dxfId="8" priority="1" stopIfTrue="1">
      <formula>AND(NOT(ISBLANK($C50)),ISBLANK(M54))</formula>
    </cfRule>
  </conditionalFormatting>
  <dataValidations count="3">
    <dataValidation type="list" allowBlank="1" showInputMessage="1" showErrorMessage="1" sqref="B12:B53">
      <formula1>$B$60:$B$64</formula1>
    </dataValidation>
    <dataValidation type="list" allowBlank="1" showInputMessage="1" showErrorMessage="1" sqref="B1:E1">
      <formula1>#REF!</formula1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79" t="s">
        <v>42</v>
      </c>
      <c r="C1" s="280"/>
      <c r="D1" s="280"/>
      <c r="E1" s="281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9" t="s">
        <v>43</v>
      </c>
      <c r="C3" s="280"/>
      <c r="D3" s="280"/>
      <c r="E3" s="281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2" t="s">
        <v>11</v>
      </c>
      <c r="H8" s="316"/>
      <c r="I8" s="316"/>
      <c r="J8" s="316"/>
      <c r="K8" s="316"/>
      <c r="L8" s="284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85"/>
      <c r="H9" s="317"/>
      <c r="I9" s="317"/>
      <c r="J9" s="317"/>
      <c r="K9" s="317"/>
      <c r="L9" s="318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288" t="s">
        <v>34</v>
      </c>
      <c r="B32" s="289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282" t="s">
        <v>35</v>
      </c>
      <c r="C34" s="284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33" priority="2" stopIfTrue="1">
      <formula>SUM($P12:$T12)&gt;0</formula>
    </cfRule>
  </conditionalFormatting>
  <conditionalFormatting sqref="E5 C12:C31 C5 B1:E1 B3:E3">
    <cfRule type="expression" dxfId="232" priority="3" stopIfTrue="1">
      <formula>ISBLANK(B1)</formula>
    </cfRule>
  </conditionalFormatting>
  <conditionalFormatting sqref="M12:N31">
    <cfRule type="expression" dxfId="231" priority="4" stopIfTrue="1">
      <formula>AND(NOT(ISBLANK($C12)),ISBLANK(M12))</formula>
    </cfRule>
  </conditionalFormatting>
  <conditionalFormatting sqref="B12:B31">
    <cfRule type="expression" dxfId="230" priority="5" stopIfTrue="1">
      <formula>AND(NOT(ISBLANK(C12)),ISBLANK(B12))</formula>
    </cfRule>
  </conditionalFormatting>
  <conditionalFormatting sqref="A12:A31">
    <cfRule type="expression" dxfId="229" priority="6" stopIfTrue="1">
      <formula>AND(NOT(ISBLANK(C12)),ISBLANK(A12))</formula>
    </cfRule>
  </conditionalFormatting>
  <conditionalFormatting sqref="G12:G31">
    <cfRule type="expression" dxfId="228" priority="7" stopIfTrue="1">
      <formula>AND(ISBLANK(G12),NOT(ISBLANK(C12)))</formula>
    </cfRule>
  </conditionalFormatting>
  <conditionalFormatting sqref="H12:I31">
    <cfRule type="expression" dxfId="227" priority="8" stopIfTrue="1">
      <formula>AND(ISBLANK(H12),NOT(ISBLANK($C12)))</formula>
    </cfRule>
  </conditionalFormatting>
  <conditionalFormatting sqref="J12:J31">
    <cfRule type="expression" dxfId="226" priority="9" stopIfTrue="1">
      <formula>AND(ISBLANK(J12),NOT(ISBLANK(C12)))</formula>
    </cfRule>
  </conditionalFormatting>
  <conditionalFormatting sqref="E12:E31">
    <cfRule type="expression" dxfId="225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79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68" t="s">
        <v>77</v>
      </c>
      <c r="H1" s="69" t="s">
        <v>78</v>
      </c>
    </row>
    <row r="2" spans="1:8" x14ac:dyDescent="0.2">
      <c r="A2" s="56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3">
        <v>110</v>
      </c>
      <c r="H2" s="54">
        <v>8052</v>
      </c>
    </row>
    <row r="3" spans="1:8" x14ac:dyDescent="0.2">
      <c r="A3" s="56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3">
        <v>110</v>
      </c>
      <c r="H3" s="54">
        <v>8052</v>
      </c>
    </row>
    <row r="4" spans="1:8" x14ac:dyDescent="0.2">
      <c r="A4" s="56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63">
        <v>115</v>
      </c>
      <c r="H4" s="54">
        <v>4014</v>
      </c>
    </row>
    <row r="5" spans="1:8" x14ac:dyDescent="0.2">
      <c r="A5" s="56" t="s">
        <v>83</v>
      </c>
      <c r="B5" s="30" t="s">
        <v>39</v>
      </c>
      <c r="C5" s="71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3">
        <v>110</v>
      </c>
      <c r="H5" s="54">
        <v>4400</v>
      </c>
    </row>
    <row r="6" spans="1:8" x14ac:dyDescent="0.2">
      <c r="A6" s="56" t="s">
        <v>83</v>
      </c>
      <c r="B6" s="30" t="s">
        <v>39</v>
      </c>
      <c r="C6" s="71">
        <v>12</v>
      </c>
      <c r="D6" s="31">
        <f t="shared" si="1"/>
        <v>2</v>
      </c>
      <c r="E6" s="31"/>
      <c r="F6" s="31">
        <f t="shared" si="0"/>
        <v>10</v>
      </c>
      <c r="G6" s="63">
        <v>110</v>
      </c>
      <c r="H6" s="54">
        <v>4400</v>
      </c>
    </row>
    <row r="7" spans="1:8" x14ac:dyDescent="0.2">
      <c r="A7" s="56" t="s">
        <v>80</v>
      </c>
      <c r="B7" s="30" t="s">
        <v>39</v>
      </c>
      <c r="C7" s="71">
        <v>53.97</v>
      </c>
      <c r="D7" s="31">
        <f t="shared" si="1"/>
        <v>9</v>
      </c>
      <c r="E7" s="31"/>
      <c r="F7" s="31">
        <f t="shared" si="0"/>
        <v>44.97</v>
      </c>
      <c r="G7" s="63">
        <v>110</v>
      </c>
      <c r="H7" s="54">
        <v>4400</v>
      </c>
    </row>
    <row r="8" spans="1:8" x14ac:dyDescent="0.2">
      <c r="A8" s="56" t="s">
        <v>81</v>
      </c>
      <c r="B8" s="30" t="s">
        <v>84</v>
      </c>
      <c r="C8" s="71">
        <v>144.25</v>
      </c>
      <c r="D8" s="31">
        <f t="shared" si="1"/>
        <v>24.04</v>
      </c>
      <c r="E8" s="31"/>
      <c r="F8" s="31">
        <f t="shared" si="0"/>
        <v>120.21000000000001</v>
      </c>
      <c r="G8" s="63">
        <v>115</v>
      </c>
      <c r="H8" s="54">
        <v>4014</v>
      </c>
    </row>
    <row r="9" spans="1:8" x14ac:dyDescent="0.2">
      <c r="A9" s="56" t="s">
        <v>85</v>
      </c>
      <c r="B9" s="30" t="s">
        <v>84</v>
      </c>
      <c r="C9" s="71">
        <v>59.99</v>
      </c>
      <c r="D9" s="31">
        <f t="shared" si="1"/>
        <v>10</v>
      </c>
      <c r="E9" s="31"/>
      <c r="F9" s="31">
        <f t="shared" si="0"/>
        <v>49.99</v>
      </c>
      <c r="G9" s="63">
        <v>110</v>
      </c>
      <c r="H9" s="54">
        <v>4400</v>
      </c>
    </row>
    <row r="10" spans="1:8" x14ac:dyDescent="0.2">
      <c r="A10" s="56" t="s">
        <v>86</v>
      </c>
      <c r="B10" s="30" t="s">
        <v>84</v>
      </c>
      <c r="C10" s="71">
        <v>194.4</v>
      </c>
      <c r="D10" s="31">
        <f t="shared" si="1"/>
        <v>32.4</v>
      </c>
      <c r="E10" s="31"/>
      <c r="F10" s="59">
        <f t="shared" si="0"/>
        <v>162</v>
      </c>
      <c r="G10" s="63">
        <v>110</v>
      </c>
      <c r="H10" s="54">
        <v>4400</v>
      </c>
    </row>
    <row r="11" spans="1:8" x14ac:dyDescent="0.2">
      <c r="A11" s="56" t="s">
        <v>87</v>
      </c>
      <c r="B11" s="30" t="s">
        <v>84</v>
      </c>
      <c r="C11" s="71">
        <v>3.1</v>
      </c>
      <c r="D11" s="32">
        <f t="shared" si="1"/>
        <v>0.52</v>
      </c>
      <c r="E11" s="31"/>
      <c r="F11" s="59">
        <f t="shared" si="0"/>
        <v>2.58</v>
      </c>
      <c r="G11" s="63">
        <v>115</v>
      </c>
      <c r="H11" s="54">
        <v>4014</v>
      </c>
    </row>
    <row r="12" spans="1:8" x14ac:dyDescent="0.2">
      <c r="A12" s="56" t="s">
        <v>87</v>
      </c>
      <c r="B12" s="30" t="s">
        <v>88</v>
      </c>
      <c r="C12" s="31">
        <v>13.2</v>
      </c>
      <c r="D12" s="31">
        <v>0</v>
      </c>
      <c r="E12" s="31"/>
      <c r="F12" s="59">
        <f t="shared" si="0"/>
        <v>13.2</v>
      </c>
      <c r="G12" s="63">
        <v>115</v>
      </c>
      <c r="H12" s="54">
        <v>4014</v>
      </c>
    </row>
    <row r="13" spans="1:8" x14ac:dyDescent="0.2">
      <c r="A13" s="56" t="s">
        <v>87</v>
      </c>
      <c r="B13" s="30" t="s">
        <v>88</v>
      </c>
      <c r="C13" s="31">
        <v>24.75</v>
      </c>
      <c r="D13" s="32">
        <v>0</v>
      </c>
      <c r="E13" s="57"/>
      <c r="F13" s="59">
        <f t="shared" si="0"/>
        <v>24.75</v>
      </c>
      <c r="G13" s="63">
        <v>115</v>
      </c>
      <c r="H13" s="54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70">
        <f>SUM(C5:C11)</f>
        <v>479.66000000000008</v>
      </c>
      <c r="E20" s="70">
        <f>SUM(D5:D11)</f>
        <v>79.95</v>
      </c>
      <c r="F20" s="70"/>
      <c r="G20" s="70">
        <f t="shared" ref="G20" si="2">SUM(F5:F11)</f>
        <v>399.71</v>
      </c>
    </row>
    <row r="23" spans="2:7" x14ac:dyDescent="0.2">
      <c r="B23">
        <v>110</v>
      </c>
      <c r="C23">
        <v>4400</v>
      </c>
      <c r="D23" s="70">
        <f>SUM(C5:C7)</f>
        <v>77.92</v>
      </c>
      <c r="E23" s="70">
        <f t="shared" ref="E23:G23" si="3">SUM(D5:D7)</f>
        <v>12.99</v>
      </c>
      <c r="F23" s="70"/>
      <c r="G23" s="70">
        <f t="shared" si="3"/>
        <v>64.930000000000007</v>
      </c>
    </row>
    <row r="24" spans="2:7" x14ac:dyDescent="0.2">
      <c r="B24">
        <v>110</v>
      </c>
      <c r="C24">
        <v>4400</v>
      </c>
      <c r="D24" s="70">
        <f>SUM(C9:C10)</f>
        <v>254.39000000000001</v>
      </c>
      <c r="E24" s="70">
        <f t="shared" ref="E24:G24" si="4">SUM(D9:D10)</f>
        <v>42.4</v>
      </c>
      <c r="F24" s="70">
        <f t="shared" si="4"/>
        <v>0</v>
      </c>
      <c r="G24" s="70">
        <f t="shared" si="4"/>
        <v>211.99</v>
      </c>
    </row>
    <row r="25" spans="2:7" x14ac:dyDescent="0.2">
      <c r="B25">
        <v>115</v>
      </c>
      <c r="C25">
        <v>4014</v>
      </c>
      <c r="D25" s="70">
        <f>SUM(C8)</f>
        <v>144.25</v>
      </c>
      <c r="E25" s="70">
        <f>SUM(D8)</f>
        <v>24.04</v>
      </c>
      <c r="F25" s="70"/>
      <c r="G25" s="70">
        <f>SUM(F8)</f>
        <v>120.21000000000001</v>
      </c>
    </row>
    <row r="26" spans="2:7" x14ac:dyDescent="0.2">
      <c r="B26">
        <v>115</v>
      </c>
      <c r="C26">
        <v>4014</v>
      </c>
      <c r="D26" s="70">
        <f>SUM(C11)</f>
        <v>3.1</v>
      </c>
      <c r="E26" s="70">
        <f t="shared" ref="E26:G26" si="5">SUM(D11)</f>
        <v>0.52</v>
      </c>
      <c r="F26" s="70">
        <f t="shared" si="5"/>
        <v>0</v>
      </c>
      <c r="G26" s="70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70">
        <f>SUM(C2:C3)</f>
        <v>120.6</v>
      </c>
      <c r="E32" s="70">
        <f t="shared" ref="E32:G32" si="6">SUM(D2:D3)</f>
        <v>0</v>
      </c>
      <c r="F32" s="70">
        <f t="shared" si="6"/>
        <v>0</v>
      </c>
      <c r="G32" s="70">
        <f t="shared" si="6"/>
        <v>120.6</v>
      </c>
    </row>
    <row r="33" spans="2:7" x14ac:dyDescent="0.2">
      <c r="B33">
        <v>115</v>
      </c>
      <c r="C33">
        <v>4014</v>
      </c>
      <c r="D33" s="70">
        <f>SUM(C4)</f>
        <v>194.16</v>
      </c>
      <c r="E33" s="70">
        <f t="shared" ref="E33:G33" si="7">SUM(D4)</f>
        <v>0</v>
      </c>
      <c r="F33" s="70">
        <f t="shared" si="7"/>
        <v>0</v>
      </c>
      <c r="G33" s="70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70">
        <f>SUM(C12:C13)</f>
        <v>37.950000000000003</v>
      </c>
      <c r="E37" s="70">
        <f t="shared" ref="E37:G37" si="8">SUM(D12:D13)</f>
        <v>0</v>
      </c>
      <c r="F37" s="70">
        <f t="shared" si="8"/>
        <v>0</v>
      </c>
      <c r="G37" s="70">
        <f t="shared" si="8"/>
        <v>37.950000000000003</v>
      </c>
    </row>
  </sheetData>
  <sortState ref="A2:H13">
    <sortCondition ref="B2:B13"/>
  </sortState>
  <conditionalFormatting sqref="C2:C13">
    <cfRule type="expression" dxfId="224" priority="8" stopIfTrue="1">
      <formula>ISBLANK(C2)</formula>
    </cfRule>
  </conditionalFormatting>
  <conditionalFormatting sqref="B2 B6:B13">
    <cfRule type="expression" dxfId="223" priority="9" stopIfTrue="1">
      <formula>AND(NOT(ISBLANK(C2)),ISBLANK(B2))</formula>
    </cfRule>
  </conditionalFormatting>
  <conditionalFormatting sqref="A2 A7:A13">
    <cfRule type="expression" dxfId="222" priority="10" stopIfTrue="1">
      <formula>AND(NOT(ISBLANK(C2)),ISBLANK(A2))</formula>
    </cfRule>
  </conditionalFormatting>
  <conditionalFormatting sqref="E2:E12">
    <cfRule type="expression" dxfId="221" priority="11" stopIfTrue="1">
      <formula>AND(NOT(ISBLANK(C2)),ISBLANK(E2),B2="S")</formula>
    </cfRule>
  </conditionalFormatting>
  <conditionalFormatting sqref="E13">
    <cfRule type="expression" dxfId="220" priority="12" stopIfTrue="1">
      <formula>AND(NOT(ISBLANK(C14)),ISBLANK(E13),B14="S")</formula>
    </cfRule>
  </conditionalFormatting>
  <conditionalFormatting sqref="B3:B4">
    <cfRule type="expression" dxfId="219" priority="6" stopIfTrue="1">
      <formula>AND(NOT(ISBLANK(C3)),ISBLANK(B3))</formula>
    </cfRule>
  </conditionalFormatting>
  <conditionalFormatting sqref="A3:A4">
    <cfRule type="expression" dxfId="218" priority="7" stopIfTrue="1">
      <formula>AND(NOT(ISBLANK(C3)),ISBLANK(A3))</formula>
    </cfRule>
  </conditionalFormatting>
  <conditionalFormatting sqref="D2:D11">
    <cfRule type="expression" dxfId="217" priority="5" stopIfTrue="1">
      <formula>AND(NOT(ISBLANK(B2)),ISBLANK(D2),A2="S")</formula>
    </cfRule>
  </conditionalFormatting>
  <conditionalFormatting sqref="A6">
    <cfRule type="expression" dxfId="216" priority="4" stopIfTrue="1">
      <formula>AND(NOT(ISBLANK(C6)),ISBLANK(A6))</formula>
    </cfRule>
  </conditionalFormatting>
  <conditionalFormatting sqref="F2:F9">
    <cfRule type="expression" dxfId="215" priority="3" stopIfTrue="1">
      <formula>ISBLANK(F2)</formula>
    </cfRule>
  </conditionalFormatting>
  <conditionalFormatting sqref="B5">
    <cfRule type="expression" dxfId="214" priority="1" stopIfTrue="1">
      <formula>AND(NOT(ISBLANK(C5)),ISBLANK(B5))</formula>
    </cfRule>
  </conditionalFormatting>
  <conditionalFormatting sqref="A5">
    <cfRule type="expression" dxfId="213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Family Support</vt:lpstr>
      <vt:lpstr>Family support(1)</vt:lpstr>
      <vt:lpstr>Greenspace</vt:lpstr>
      <vt:lpstr>Greenspace1</vt:lpstr>
      <vt:lpstr>Leisure</vt:lpstr>
      <vt:lpstr>Museum</vt:lpstr>
      <vt:lpstr>Marketing</vt:lpstr>
      <vt:lpstr>Theater</vt:lpstr>
      <vt:lpstr>Theatre(1)</vt:lpstr>
      <vt:lpstr>Theater 2</vt:lpstr>
      <vt:lpstr>Car park</vt:lpstr>
      <vt:lpstr>Housing</vt:lpstr>
      <vt:lpstr>JWS</vt:lpstr>
      <vt:lpstr>JWS1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2021-11-01T08:34:29Z</dcterms:modified>
  <cp:category/>
  <cp:contentStatus/>
</cp:coreProperties>
</file>