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bookViews>
    <workbookView xWindow="-120" yWindow="-120" windowWidth="29040" windowHeight="15840" activeTab="7"/>
  </bookViews>
  <sheets>
    <sheet name="Community" sheetId="7" r:id="rId1"/>
    <sheet name="Family support" sheetId="6" r:id="rId2"/>
    <sheet name="Greenspace" sheetId="9" r:id="rId3"/>
    <sheet name="Housing" sheetId="12" r:id="rId4"/>
    <sheet name="Housing(2)" sheetId="14" r:id="rId5"/>
    <sheet name="JWS(1)" sheetId="5" r:id="rId6"/>
    <sheet name="JWS(2)" sheetId="15" r:id="rId7"/>
    <sheet name="Marketing" sheetId="10" r:id="rId8"/>
    <sheet name="Museum" sheetId="8" r:id="rId9"/>
    <sheet name="Theatre(1)" sheetId="1" r:id="rId10"/>
    <sheet name="Theatre(3)" sheetId="13" r:id="rId11"/>
    <sheet name="Theatre(2)" sheetId="11" r:id="rId12"/>
    <sheet name="Example" sheetId="3" state="hidden" r:id="rId13"/>
    <sheet name="Sheet1" sheetId="4" state="hidden" r:id="rId14"/>
  </sheets>
  <externalReferences>
    <externalReference r:id="rId15"/>
    <externalReference r:id="rId16"/>
    <externalReference r:id="rId17"/>
  </externalReferences>
  <definedNames>
    <definedName name="_xlnm._FilterDatabase" localSheetId="5" hidden="1">'JWS(1)'!$I$1:$I$78</definedName>
    <definedName name="_xlnm._FilterDatabase" localSheetId="9" hidden="1">'Theatre(1)'!$F$12:$M$25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10" l="1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F13" i="15" l="1"/>
  <c r="E13" i="15"/>
  <c r="D13" i="15"/>
  <c r="C13" i="15"/>
  <c r="F14" i="14" l="1"/>
  <c r="D14" i="14"/>
  <c r="C14" i="14"/>
  <c r="S13" i="14"/>
  <c r="R13" i="14"/>
  <c r="Q13" i="14"/>
  <c r="P13" i="14"/>
  <c r="S12" i="14"/>
  <c r="R12" i="14"/>
  <c r="Q12" i="14"/>
  <c r="P12" i="14"/>
  <c r="S11" i="13" l="1"/>
  <c r="R11" i="13"/>
  <c r="Q11" i="13"/>
  <c r="P11" i="13"/>
  <c r="F15" i="12" l="1"/>
  <c r="C15" i="12"/>
  <c r="S14" i="12"/>
  <c r="R14" i="12"/>
  <c r="Q14" i="12"/>
  <c r="P14" i="12"/>
  <c r="D14" i="12"/>
  <c r="S13" i="12"/>
  <c r="R13" i="12"/>
  <c r="Q13" i="12"/>
  <c r="P13" i="12"/>
  <c r="D13" i="12"/>
  <c r="S12" i="12"/>
  <c r="R12" i="12"/>
  <c r="Q12" i="12"/>
  <c r="P12" i="12"/>
  <c r="D12" i="12"/>
  <c r="D15" i="12" l="1"/>
  <c r="D14" i="11" l="1"/>
  <c r="C14" i="11"/>
  <c r="S13" i="11"/>
  <c r="R13" i="11"/>
  <c r="Q13" i="11"/>
  <c r="P13" i="11"/>
  <c r="F13" i="11"/>
  <c r="F12" i="11"/>
  <c r="F14" i="11" s="1"/>
  <c r="D30" i="10" l="1"/>
  <c r="C30" i="10"/>
  <c r="F30" i="10" l="1"/>
  <c r="D16" i="9" l="1"/>
  <c r="F16" i="9" s="1"/>
  <c r="D14" i="9"/>
  <c r="C14" i="9"/>
  <c r="C17" i="9" s="1"/>
  <c r="S13" i="9"/>
  <c r="R13" i="9"/>
  <c r="Q13" i="9"/>
  <c r="P13" i="9"/>
  <c r="D13" i="9"/>
  <c r="F13" i="9" s="1"/>
  <c r="S12" i="9"/>
  <c r="R12" i="9"/>
  <c r="Q12" i="9"/>
  <c r="P12" i="9"/>
  <c r="D12" i="9"/>
  <c r="D17" i="9" l="1"/>
  <c r="F17" i="9" s="1"/>
  <c r="F12" i="9"/>
  <c r="F27" i="8" l="1"/>
  <c r="F30" i="8" s="1"/>
  <c r="D25" i="8"/>
  <c r="D23" i="8"/>
  <c r="D30" i="8" s="1"/>
  <c r="S14" i="8"/>
  <c r="R14" i="8"/>
  <c r="Q14" i="8"/>
  <c r="P14" i="8"/>
  <c r="S13" i="8"/>
  <c r="R13" i="8"/>
  <c r="Q13" i="8"/>
  <c r="P13" i="8"/>
  <c r="S12" i="8"/>
  <c r="R12" i="8"/>
  <c r="Q12" i="8"/>
  <c r="P12" i="8"/>
  <c r="C23" i="8" l="1"/>
  <c r="C30" i="8" s="1"/>
  <c r="F15" i="7" l="1"/>
  <c r="C15" i="7"/>
  <c r="S14" i="7"/>
  <c r="R14" i="7"/>
  <c r="Q14" i="7"/>
  <c r="P14" i="7"/>
  <c r="D14" i="7"/>
  <c r="D15" i="7" s="1"/>
  <c r="S13" i="7"/>
  <c r="R13" i="7"/>
  <c r="Q13" i="7"/>
  <c r="P13" i="7"/>
  <c r="F16" i="6" l="1"/>
  <c r="D16" i="6"/>
  <c r="C16" i="6"/>
  <c r="S15" i="6"/>
  <c r="R15" i="6"/>
  <c r="Q15" i="6"/>
  <c r="P15" i="6"/>
  <c r="S12" i="6"/>
  <c r="R12" i="6"/>
  <c r="Q12" i="6"/>
  <c r="P12" i="6"/>
  <c r="F32" i="5" l="1"/>
  <c r="D32" i="5"/>
  <c r="C32" i="5"/>
  <c r="S12" i="5"/>
  <c r="R12" i="5"/>
  <c r="Q12" i="5"/>
  <c r="P12" i="5"/>
  <c r="P39" i="1" l="1"/>
  <c r="O39" i="1"/>
  <c r="P38" i="1"/>
  <c r="O38" i="1"/>
  <c r="P37" i="1"/>
  <c r="O37" i="1"/>
  <c r="P36" i="1"/>
  <c r="O36" i="1"/>
  <c r="P35" i="1"/>
  <c r="O35" i="1"/>
  <c r="P33" i="1"/>
  <c r="O33" i="1"/>
  <c r="P22" i="1" l="1"/>
  <c r="O22" i="1"/>
  <c r="P25" i="1" l="1"/>
  <c r="O25" i="1"/>
  <c r="Q21" i="1" l="1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P21" i="1"/>
  <c r="O21" i="1"/>
  <c r="G24" i="4" l="1"/>
  <c r="G32" i="4"/>
  <c r="G37" i="4"/>
  <c r="G23" i="4"/>
  <c r="E20" i="4"/>
  <c r="E23" i="4"/>
  <c r="G20" i="4"/>
  <c r="E25" i="4"/>
  <c r="E24" i="4"/>
  <c r="E26" i="4"/>
  <c r="P34" i="1"/>
  <c r="O34" i="1"/>
  <c r="P32" i="1"/>
  <c r="O32" i="1"/>
  <c r="P31" i="1"/>
  <c r="O31" i="1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O12" i="1"/>
  <c r="P12" i="1"/>
  <c r="Q12" i="1"/>
  <c r="R12" i="1"/>
  <c r="O13" i="1"/>
  <c r="P13" i="1"/>
  <c r="Q13" i="1"/>
  <c r="R13" i="1"/>
  <c r="O15" i="1"/>
  <c r="P15" i="1"/>
  <c r="Q15" i="1"/>
  <c r="R15" i="1"/>
  <c r="O16" i="1"/>
  <c r="P16" i="1"/>
  <c r="Q16" i="1"/>
  <c r="R16" i="1"/>
  <c r="O17" i="1"/>
  <c r="P17" i="1"/>
  <c r="Q17" i="1"/>
  <c r="R17" i="1"/>
  <c r="O18" i="1"/>
  <c r="P18" i="1"/>
  <c r="Q18" i="1"/>
  <c r="R18" i="1"/>
  <c r="O19" i="1"/>
  <c r="P19" i="1"/>
  <c r="Q19" i="1"/>
  <c r="R19" i="1"/>
  <c r="O20" i="1"/>
  <c r="P20" i="1"/>
  <c r="Q20" i="1"/>
  <c r="R20" i="1"/>
  <c r="O23" i="1"/>
  <c r="P23" i="1"/>
  <c r="Q23" i="1"/>
  <c r="R23" i="1"/>
  <c r="O24" i="1"/>
  <c r="P24" i="1"/>
  <c r="Q24" i="1"/>
  <c r="R24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40" i="1"/>
  <c r="P40" i="1"/>
  <c r="Q40" i="1"/>
  <c r="R40" i="1"/>
  <c r="C41" i="1"/>
  <c r="D32" i="3" l="1"/>
  <c r="F32" i="3"/>
  <c r="F41" i="1"/>
  <c r="D41" i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6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7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8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9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0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<sst xmlns="http://schemas.openxmlformats.org/spreadsheetml/2006/main" count="1102" uniqueCount="245">
  <si>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</si>
  <si>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</si>
  <si>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</si>
  <si>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</si>
  <si>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</si>
  <si>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</si>
  <si>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</si>
  <si>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</si>
  <si>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</si>
  <si>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</si>
  <si>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</si>
  <si>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</si>
  <si>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</si>
  <si>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</si>
  <si>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</si>
  <si>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</si>
  <si>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</si>
  <si>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</si>
  <si>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</si>
  <si>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</si>
  <si>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</si>
  <si>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</si>
  <si>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</si>
  <si>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</si>
  <si>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</si>
  <si>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</si>
  <si>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</si>
  <si>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</si>
  <si>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</si>
  <si>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</si>
  <si>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</si>
  <si>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</si>
  <si>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Theatre</t>
  </si>
  <si>
    <t>S</t>
  </si>
  <si>
    <t>Stationary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</si>
  <si>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</si>
  <si>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</si>
  <si>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</si>
  <si>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</si>
  <si>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</si>
  <si>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</si>
  <si>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</si>
  <si>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</si>
  <si>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</si>
  <si>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</si>
  <si>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</si>
  <si>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</si>
  <si>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</si>
  <si>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</si>
  <si>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</si>
  <si>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</si>
  <si>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</si>
  <si>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</si>
  <si>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</si>
  <si>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</si>
  <si>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</si>
  <si>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</si>
  <si>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</si>
  <si>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</si>
  <si>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</si>
  <si>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</si>
  <si>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</si>
  <si>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</si>
  <si>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</si>
  <si>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</si>
  <si>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</si>
  <si>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</si>
  <si>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</si>
  <si>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</si>
  <si>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</si>
  <si>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</si>
  <si>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</si>
  <si>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</si>
  <si>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</si>
  <si>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</si>
  <si>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</si>
  <si>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</si>
  <si>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</si>
  <si>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</si>
  <si>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</si>
  <si>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</si>
  <si>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</si>
  <si>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</si>
  <si>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</si>
  <si>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</si>
  <si>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</si>
  <si>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</si>
  <si>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</si>
  <si>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</si>
  <si>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</si>
  <si>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</si>
  <si>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</si>
  <si>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</si>
  <si>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</si>
  <si>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</si>
  <si>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</si>
  <si>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</si>
  <si>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Sticky label numbers for emergency lights</t>
  </si>
  <si>
    <t>Rymans</t>
  </si>
  <si>
    <t>Theatre(1)</t>
  </si>
  <si>
    <t>Barclaycard - Procurement Card</t>
  </si>
  <si>
    <t>Comms &amp; Engagement</t>
  </si>
  <si>
    <t>WYW Food waste - Spotify ad</t>
  </si>
  <si>
    <t>Spotify</t>
  </si>
  <si>
    <t>SEP campaign</t>
  </si>
  <si>
    <t>Image sourcing</t>
  </si>
  <si>
    <t>iStock</t>
  </si>
  <si>
    <t>Image library</t>
  </si>
  <si>
    <t>WYW Food waste - Facebook ads</t>
  </si>
  <si>
    <t>Facebook</t>
  </si>
  <si>
    <t>Recruitment ads</t>
  </si>
  <si>
    <t>Indeed</t>
  </si>
  <si>
    <t>WYW Food waste - Google ads</t>
  </si>
  <si>
    <t>Google</t>
  </si>
  <si>
    <t>SEP campaign amplification</t>
  </si>
  <si>
    <t>WYW Contamination - Spotify ads</t>
  </si>
  <si>
    <t>WYW On-going comms - Instagram ads</t>
  </si>
  <si>
    <t>WYW Contamination - Facebook ads</t>
  </si>
  <si>
    <t xml:space="preserve">SEP campaign </t>
  </si>
  <si>
    <t>WYW Contamination - Google ads</t>
  </si>
  <si>
    <t>R</t>
  </si>
  <si>
    <t>Reduced rated</t>
  </si>
  <si>
    <t>JWS(1)</t>
  </si>
  <si>
    <t>16th June</t>
  </si>
  <si>
    <t>HENRY SMITH CHARITY</t>
  </si>
  <si>
    <t>ANGLING MEMBERSHIP</t>
  </si>
  <si>
    <t>FARNHAM</t>
  </si>
  <si>
    <t>ANGLING</t>
  </si>
  <si>
    <t>16TH June</t>
  </si>
  <si>
    <t>UK RESETTLEMENT</t>
  </si>
  <si>
    <t>TRANSPORT</t>
  </si>
  <si>
    <t>GUILDFORD TAXI</t>
  </si>
  <si>
    <t>TAXI</t>
  </si>
  <si>
    <t>21ST JUNE</t>
  </si>
  <si>
    <t>MEET COFFEE VISIT</t>
  </si>
  <si>
    <t>ENGLEIFELD GREEN</t>
  </si>
  <si>
    <t>VILLAGE CENTRE</t>
  </si>
  <si>
    <t>Family Support</t>
  </si>
  <si>
    <t>Community Services</t>
  </si>
  <si>
    <t>Fishing Tackle funding by Henry Smith Charity</t>
  </si>
  <si>
    <t>Sporting Services</t>
  </si>
  <si>
    <t>Fishing Equipment</t>
  </si>
  <si>
    <t>Fishing License funding by Henry Smith Chrity</t>
  </si>
  <si>
    <t>Government Services</t>
  </si>
  <si>
    <t>License</t>
  </si>
  <si>
    <t xml:space="preserve"> </t>
  </si>
  <si>
    <t>Community</t>
  </si>
  <si>
    <t>12.06.21</t>
  </si>
  <si>
    <t>Museum</t>
  </si>
  <si>
    <t>Fridge</t>
  </si>
  <si>
    <t>Argos</t>
  </si>
  <si>
    <t>Equipment</t>
  </si>
  <si>
    <t>17.06.21</t>
  </si>
  <si>
    <t>Charles De Gualle memoirs - exhibition</t>
  </si>
  <si>
    <t>tsy - Mick's Vintage Bookshop</t>
  </si>
  <si>
    <t>Display</t>
  </si>
  <si>
    <t>F</t>
  </si>
  <si>
    <t>21.06.21</t>
  </si>
  <si>
    <t>Poster for Free French exhibition</t>
  </si>
  <si>
    <t>Ebay - Wonder Wall Art</t>
  </si>
  <si>
    <t>23.06.21</t>
  </si>
  <si>
    <t xml:space="preserve">Ebay and Croix De Guerre medal </t>
  </si>
  <si>
    <t>Ebay - gunner 100</t>
  </si>
  <si>
    <t>24.06.21</t>
  </si>
  <si>
    <t xml:space="preserve">As above, but not correct medal, so refund given </t>
  </si>
  <si>
    <t>as above</t>
  </si>
  <si>
    <t xml:space="preserve">Easles </t>
  </si>
  <si>
    <t>Amazon - various</t>
  </si>
  <si>
    <t>Supplies</t>
  </si>
  <si>
    <t>Cable for ipad</t>
  </si>
  <si>
    <t>Clear pins for display</t>
  </si>
  <si>
    <t>25.06.21</t>
  </si>
  <si>
    <t>Charles De Gualle secretary book delivery</t>
  </si>
  <si>
    <t xml:space="preserve">Amazon </t>
  </si>
  <si>
    <t>Charles De Gualle secretary book</t>
  </si>
  <si>
    <t>Impressions</t>
  </si>
  <si>
    <t>28.06.21</t>
  </si>
  <si>
    <t>French bunting</t>
  </si>
  <si>
    <t>French bunting shipping</t>
  </si>
  <si>
    <t>Tablecover</t>
  </si>
  <si>
    <t>30.06.21</t>
  </si>
  <si>
    <t>Ready mixed paint - for exhibition interactive</t>
  </si>
  <si>
    <t>The Works</t>
  </si>
  <si>
    <t>Cleaning equipment &amp; craft</t>
  </si>
  <si>
    <t>Wilkos</t>
  </si>
  <si>
    <t>2.07.21</t>
  </si>
  <si>
    <t>Picture hanging fixings - exhibition panels</t>
  </si>
  <si>
    <t>Greenspace</t>
  </si>
  <si>
    <t>Insulators for electric fencing</t>
  </si>
  <si>
    <t>Rokers Ltd</t>
  </si>
  <si>
    <t>Farming products</t>
  </si>
  <si>
    <t>Glue for general purpose use</t>
  </si>
  <si>
    <t>Wilko Retail Ltd</t>
  </si>
  <si>
    <t>Misc</t>
  </si>
  <si>
    <t>05.07.21</t>
  </si>
  <si>
    <t>Battery for electric fence</t>
  </si>
  <si>
    <t>Whoopee Motor</t>
  </si>
  <si>
    <t>Automotive parts &amp; accessories</t>
  </si>
  <si>
    <t>Battery recycling</t>
  </si>
  <si>
    <t>07.07.21</t>
  </si>
  <si>
    <t>Battery charger for electric fence</t>
  </si>
  <si>
    <t>22/6/21</t>
  </si>
  <si>
    <t>Toilet Flushs</t>
  </si>
  <si>
    <t>29/6/21</t>
  </si>
  <si>
    <t>Smoking station &amp; Jet wash</t>
  </si>
  <si>
    <t>Screwfix</t>
  </si>
  <si>
    <t>Theatre(2)</t>
  </si>
  <si>
    <t>Marketing</t>
  </si>
  <si>
    <t>Advertising</t>
  </si>
  <si>
    <t>Housing</t>
  </si>
  <si>
    <t>Sundry Items for Connaught Court accommodation</t>
  </si>
  <si>
    <t>Sundry Items</t>
  </si>
  <si>
    <t>Laundry baskets for Connaught Court accommodation</t>
  </si>
  <si>
    <t>Laundry baskets</t>
  </si>
  <si>
    <t>06.07.21</t>
  </si>
  <si>
    <t>Cleaning products for Connaught Court accommodation</t>
  </si>
  <si>
    <t>Sainsburys</t>
  </si>
  <si>
    <t>Cleaning products</t>
  </si>
  <si>
    <t>FRONT</t>
  </si>
  <si>
    <t>Monthly Spotify Payment</t>
  </si>
  <si>
    <t>Music</t>
  </si>
  <si>
    <t>Theatre(3)</t>
  </si>
  <si>
    <t>C05</t>
  </si>
  <si>
    <t>Regulatory - Housing</t>
  </si>
  <si>
    <t>Initial payment to Surrey CC for vehicle crossover</t>
  </si>
  <si>
    <t>Surrey CC</t>
  </si>
  <si>
    <t>Statutory Bodies</t>
  </si>
  <si>
    <t>Final payment to Surrey CC for vehicle crossover</t>
  </si>
  <si>
    <t>Housing(2)</t>
  </si>
  <si>
    <t>Projects</t>
  </si>
  <si>
    <t>Velcro for flats work (mounting signage)</t>
  </si>
  <si>
    <t>Building supplies</t>
  </si>
  <si>
    <t>JWS(2)</t>
  </si>
  <si>
    <t>Street Cleansing</t>
  </si>
  <si>
    <t>Community Noticeboards</t>
  </si>
  <si>
    <t>J&amp;A (Int) Ltd</t>
  </si>
  <si>
    <t>Marketing and Communications</t>
  </si>
  <si>
    <t>interactive online tools</t>
  </si>
  <si>
    <t>Slido</t>
  </si>
  <si>
    <t>Software</t>
  </si>
  <si>
    <t>Theatre Marketing</t>
  </si>
  <si>
    <t>Event Promotion</t>
  </si>
  <si>
    <t>C20</t>
  </si>
  <si>
    <t>C2030</t>
  </si>
  <si>
    <t>SHBC Noticeboard signage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</si>
</sst>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00"/>
    <numFmt numFmtId="166" formatCode="00000"/>
    <numFmt numFmtId="167" formatCode="[$-409]d\-mmm\-yy;@"/>
    <numFmt numFmtId="168" formatCode="&quot;£&quot;#,##0.00"/>
  </numFmts>
  <fonts count="10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297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0" fontId="0" fillId="0" borderId="15" xfId="0" applyBorder="1" applyAlignment="1"/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17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4" fontId="0" fillId="0" borderId="9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6" fillId="0" borderId="2" xfId="0" applyFont="1" applyFill="1" applyBorder="1" applyProtection="1"/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4" fontId="6" fillId="0" borderId="2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0" borderId="28" xfId="0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/>
    <xf numFmtId="0" fontId="6" fillId="0" borderId="1" xfId="2" applyFill="1" applyBorder="1" applyAlignment="1"/>
    <xf numFmtId="0" fontId="1" fillId="0" borderId="1" xfId="2" applyFont="1" applyFill="1" applyBorder="1" applyAlignment="1" applyProtection="1"/>
    <xf numFmtId="0" fontId="1" fillId="0" borderId="3" xfId="2" applyFont="1" applyFill="1" applyBorder="1" applyAlignment="1" applyProtection="1"/>
    <xf numFmtId="0" fontId="6" fillId="0" borderId="0" xfId="2" applyFill="1" applyProtection="1"/>
    <xf numFmtId="0" fontId="6" fillId="0" borderId="4" xfId="2" applyFill="1" applyBorder="1" applyProtection="1"/>
    <xf numFmtId="0" fontId="6" fillId="0" borderId="0" xfId="2" applyFill="1" applyBorder="1" applyProtection="1"/>
    <xf numFmtId="0" fontId="6" fillId="0" borderId="5" xfId="2" applyFill="1" applyBorder="1" applyProtection="1"/>
    <xf numFmtId="0" fontId="1" fillId="0" borderId="6" xfId="2" applyFont="1" applyFill="1" applyBorder="1" applyProtection="1"/>
    <xf numFmtId="0" fontId="1" fillId="0" borderId="0" xfId="2" applyFont="1" applyFill="1" applyBorder="1" applyAlignment="1" applyProtection="1"/>
    <xf numFmtId="0" fontId="1" fillId="0" borderId="2" xfId="2" applyFont="1" applyFill="1" applyBorder="1" applyAlignment="1" applyProtection="1">
      <alignment horizontal="center" wrapText="1"/>
    </xf>
    <xf numFmtId="0" fontId="1" fillId="0" borderId="7" xfId="2" applyFont="1" applyFill="1" applyBorder="1" applyAlignment="1" applyProtection="1">
      <alignment horizontal="right"/>
    </xf>
    <xf numFmtId="167" fontId="1" fillId="0" borderId="2" xfId="2" applyNumberFormat="1" applyFont="1" applyFill="1" applyBorder="1" applyAlignment="1" applyProtection="1">
      <alignment horizontal="center"/>
      <protection locked="0"/>
    </xf>
    <xf numFmtId="167" fontId="1" fillId="0" borderId="2" xfId="2" applyNumberFormat="1" applyFont="1" applyFill="1" applyBorder="1" applyAlignment="1" applyProtection="1">
      <alignment horizontal="right"/>
    </xf>
    <xf numFmtId="0" fontId="1" fillId="0" borderId="0" xfId="2" applyFont="1" applyFill="1" applyBorder="1" applyProtection="1"/>
    <xf numFmtId="15" fontId="6" fillId="0" borderId="0" xfId="2" applyNumberFormat="1" applyFont="1" applyFill="1" applyBorder="1" applyAlignment="1" applyProtection="1"/>
    <xf numFmtId="0" fontId="6" fillId="0" borderId="0" xfId="2" applyFont="1" applyFill="1" applyBorder="1" applyAlignment="1" applyProtection="1"/>
    <xf numFmtId="0" fontId="1" fillId="0" borderId="28" xfId="2" applyFont="1" applyFill="1" applyBorder="1" applyAlignment="1" applyProtection="1">
      <alignment horizontal="center"/>
    </xf>
    <xf numFmtId="0" fontId="1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6" fillId="0" borderId="0" xfId="2" applyFill="1" applyAlignment="1" applyProtection="1">
      <alignment horizontal="center"/>
    </xf>
    <xf numFmtId="0" fontId="1" fillId="0" borderId="21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1" fillId="0" borderId="20" xfId="2" applyFont="1" applyFill="1" applyBorder="1" applyAlignment="1" applyProtection="1">
      <alignment horizontal="center"/>
    </xf>
    <xf numFmtId="0" fontId="6" fillId="0" borderId="13" xfId="2" applyFont="1" applyFill="1" applyBorder="1" applyAlignment="1" applyProtection="1">
      <alignment horizontal="center"/>
    </xf>
    <xf numFmtId="0" fontId="1" fillId="0" borderId="23" xfId="2" applyFont="1" applyFill="1" applyBorder="1" applyProtection="1"/>
    <xf numFmtId="0" fontId="6" fillId="0" borderId="15" xfId="2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1" fillId="0" borderId="15" xfId="2" applyFont="1" applyFill="1" applyBorder="1" applyAlignment="1" applyProtection="1">
      <alignment horizontal="center"/>
    </xf>
    <xf numFmtId="0" fontId="6" fillId="0" borderId="15" xfId="2" applyFill="1" applyBorder="1" applyProtection="1"/>
    <xf numFmtId="0" fontId="6" fillId="0" borderId="22" xfId="2" applyFill="1" applyBorder="1" applyProtection="1"/>
    <xf numFmtId="0" fontId="6" fillId="0" borderId="16" xfId="2" applyFill="1" applyBorder="1" applyProtection="1"/>
    <xf numFmtId="0" fontId="6" fillId="0" borderId="14" xfId="2" applyFill="1" applyBorder="1" applyProtection="1"/>
    <xf numFmtId="14" fontId="6" fillId="0" borderId="17" xfId="2" applyNumberFormat="1" applyFont="1" applyFill="1" applyBorder="1" applyProtection="1">
      <protection locked="0"/>
    </xf>
    <xf numFmtId="0" fontId="6" fillId="0" borderId="2" xfId="2" applyFont="1" applyFill="1" applyBorder="1" applyAlignment="1" applyProtection="1">
      <alignment horizontal="center"/>
      <protection locked="0"/>
    </xf>
    <xf numFmtId="4" fontId="6" fillId="0" borderId="2" xfId="2" applyNumberFormat="1" applyFill="1" applyBorder="1" applyProtection="1">
      <protection locked="0"/>
    </xf>
    <xf numFmtId="4" fontId="6" fillId="0" borderId="2" xfId="2" applyNumberFormat="1" applyFill="1" applyBorder="1" applyProtection="1"/>
    <xf numFmtId="4" fontId="6" fillId="0" borderId="2" xfId="2" applyNumberFormat="1" applyFont="1" applyFill="1" applyBorder="1" applyProtection="1"/>
    <xf numFmtId="1" fontId="6" fillId="0" borderId="2" xfId="2" applyNumberFormat="1" applyFont="1" applyFill="1" applyBorder="1" applyProtection="1"/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 applyProtection="1">
      <alignment horizontal="center"/>
      <protection locked="0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4" fontId="6" fillId="0" borderId="2" xfId="2" applyNumberFormat="1" applyFill="1" applyBorder="1"/>
    <xf numFmtId="4" fontId="6" fillId="0" borderId="2" xfId="2" applyNumberFormat="1" applyFont="1" applyFill="1" applyBorder="1"/>
    <xf numFmtId="1" fontId="6" fillId="0" borderId="2" xfId="2" applyNumberFormat="1" applyFont="1" applyFill="1" applyBorder="1"/>
    <xf numFmtId="4" fontId="6" fillId="0" borderId="2" xfId="2" applyNumberFormat="1" applyFont="1" applyFill="1" applyBorder="1" applyProtection="1">
      <protection locked="0"/>
    </xf>
    <xf numFmtId="2" fontId="6" fillId="0" borderId="2" xfId="2" applyNumberFormat="1" applyFill="1" applyBorder="1" applyProtection="1"/>
    <xf numFmtId="0" fontId="6" fillId="0" borderId="2" xfId="2" applyFill="1" applyBorder="1" applyProtection="1"/>
    <xf numFmtId="0" fontId="2" fillId="0" borderId="2" xfId="2" applyFont="1" applyFill="1" applyBorder="1" applyProtection="1"/>
    <xf numFmtId="4" fontId="1" fillId="0" borderId="19" xfId="2" applyNumberFormat="1" applyFont="1" applyFill="1" applyBorder="1" applyProtection="1"/>
    <xf numFmtId="1" fontId="1" fillId="0" borderId="19" xfId="2" applyNumberFormat="1" applyFont="1" applyFill="1" applyBorder="1" applyProtection="1"/>
    <xf numFmtId="0" fontId="6" fillId="0" borderId="18" xfId="2" applyFill="1" applyBorder="1" applyProtection="1"/>
    <xf numFmtId="164" fontId="2" fillId="0" borderId="18" xfId="3" applyNumberFormat="1" applyFont="1" applyFill="1" applyBorder="1" applyAlignment="1">
      <alignment horizontal="center"/>
    </xf>
    <xf numFmtId="0" fontId="6" fillId="0" borderId="18" xfId="2" applyFill="1" applyBorder="1" applyAlignment="1" applyProtection="1">
      <alignment horizontal="left"/>
    </xf>
    <xf numFmtId="0" fontId="6" fillId="0" borderId="33" xfId="2" applyFill="1" applyBorder="1" applyAlignment="1" applyProtection="1">
      <alignment horizontal="left"/>
    </xf>
    <xf numFmtId="0" fontId="6" fillId="0" borderId="24" xfId="2" applyFill="1" applyBorder="1" applyAlignment="1" applyProtection="1">
      <alignment horizontal="left"/>
    </xf>
    <xf numFmtId="0" fontId="6" fillId="0" borderId="20" xfId="2" applyFill="1" applyBorder="1" applyProtection="1"/>
    <xf numFmtId="0" fontId="6" fillId="0" borderId="21" xfId="2" applyFill="1" applyBorder="1" applyProtection="1"/>
    <xf numFmtId="0" fontId="6" fillId="0" borderId="23" xfId="2" applyFill="1" applyBorder="1" applyProtection="1"/>
    <xf numFmtId="1" fontId="6" fillId="0" borderId="0" xfId="2" applyNumberFormat="1" applyFont="1" applyFill="1" applyBorder="1" applyProtection="1"/>
    <xf numFmtId="1" fontId="6" fillId="0" borderId="0" xfId="2" applyNumberFormat="1" applyFont="1" applyFill="1" applyBorder="1"/>
    <xf numFmtId="0" fontId="6" fillId="0" borderId="2" xfId="2" applyFill="1" applyBorder="1" applyAlignment="1" applyProtection="1">
      <alignment horizontal="center"/>
      <protection locked="0"/>
    </xf>
    <xf numFmtId="0" fontId="1" fillId="0" borderId="2" xfId="2" applyFont="1" applyBorder="1"/>
    <xf numFmtId="0" fontId="6" fillId="0" borderId="1" xfId="2" applyBorder="1"/>
    <xf numFmtId="0" fontId="1" fillId="0" borderId="1" xfId="2" applyFont="1" applyBorder="1"/>
    <xf numFmtId="0" fontId="1" fillId="0" borderId="3" xfId="2" applyFont="1" applyBorder="1"/>
    <xf numFmtId="0" fontId="6" fillId="0" borderId="0" xfId="2"/>
    <xf numFmtId="0" fontId="6" fillId="0" borderId="4" xfId="2" applyBorder="1"/>
    <xf numFmtId="0" fontId="6" fillId="0" borderId="5" xfId="2" applyBorder="1"/>
    <xf numFmtId="0" fontId="1" fillId="0" borderId="6" xfId="2" applyFont="1" applyBorder="1"/>
    <xf numFmtId="0" fontId="1" fillId="0" borderId="0" xfId="2" applyFont="1"/>
    <xf numFmtId="0" fontId="1" fillId="0" borderId="2" xfId="2" applyFont="1" applyBorder="1" applyAlignment="1">
      <alignment horizontal="center" wrapText="1"/>
    </xf>
    <xf numFmtId="0" fontId="1" fillId="0" borderId="7" xfId="2" applyFont="1" applyBorder="1" applyAlignment="1">
      <alignment horizontal="right"/>
    </xf>
    <xf numFmtId="15" fontId="6" fillId="0" borderId="0" xfId="2" applyNumberFormat="1" applyFont="1"/>
    <xf numFmtId="0" fontId="6" fillId="0" borderId="0" xfId="2" applyFont="1"/>
    <xf numFmtId="0" fontId="1" fillId="0" borderId="2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6" fillId="0" borderId="0" xfId="2" applyAlignment="1">
      <alignment horizontal="center"/>
    </xf>
    <xf numFmtId="0" fontId="1" fillId="0" borderId="21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" fillId="0" borderId="23" xfId="2" applyFont="1" applyBorder="1"/>
    <xf numFmtId="0" fontId="6" fillId="0" borderId="15" xfId="2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1" fillId="0" borderId="15" xfId="2" applyFont="1" applyBorder="1" applyAlignment="1">
      <alignment horizontal="center"/>
    </xf>
    <xf numFmtId="0" fontId="6" fillId="0" borderId="15" xfId="2" applyBorder="1"/>
    <xf numFmtId="0" fontId="6" fillId="0" borderId="22" xfId="2" applyBorder="1"/>
    <xf numFmtId="0" fontId="6" fillId="0" borderId="16" xfId="2" applyBorder="1"/>
    <xf numFmtId="0" fontId="6" fillId="0" borderId="14" xfId="2" applyBorder="1"/>
    <xf numFmtId="14" fontId="6" fillId="0" borderId="0" xfId="2" applyNumberFormat="1"/>
    <xf numFmtId="0" fontId="6" fillId="0" borderId="2" xfId="2" applyBorder="1" applyAlignment="1" applyProtection="1">
      <alignment horizontal="center"/>
      <protection locked="0"/>
    </xf>
    <xf numFmtId="168" fontId="6" fillId="0" borderId="0" xfId="2" applyNumberFormat="1"/>
    <xf numFmtId="4" fontId="6" fillId="0" borderId="2" xfId="2" applyNumberFormat="1" applyBorder="1"/>
    <xf numFmtId="4" fontId="6" fillId="0" borderId="2" xfId="2" applyNumberFormat="1" applyBorder="1" applyProtection="1">
      <protection locked="0"/>
    </xf>
    <xf numFmtId="4" fontId="6" fillId="0" borderId="2" xfId="2" applyNumberFormat="1" applyFont="1" applyBorder="1"/>
    <xf numFmtId="164" fontId="2" fillId="0" borderId="2" xfId="1" applyNumberFormat="1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0" xfId="2" quotePrefix="1" applyFont="1"/>
    <xf numFmtId="0" fontId="2" fillId="0" borderId="0" xfId="2" applyFont="1"/>
    <xf numFmtId="14" fontId="6" fillId="0" borderId="17" xfId="2" applyNumberFormat="1" applyBorder="1" applyProtection="1">
      <protection locked="0"/>
    </xf>
    <xf numFmtId="1" fontId="6" fillId="0" borderId="2" xfId="2" applyNumberFormat="1" applyFont="1" applyBorder="1"/>
    <xf numFmtId="164" fontId="2" fillId="0" borderId="2" xfId="1" applyNumberFormat="1" applyFont="1" applyBorder="1" applyAlignment="1" applyProtection="1">
      <alignment horizontal="left"/>
      <protection locked="0"/>
    </xf>
    <xf numFmtId="4" fontId="1" fillId="0" borderId="19" xfId="2" applyNumberFormat="1" applyFont="1" applyBorder="1"/>
    <xf numFmtId="1" fontId="1" fillId="0" borderId="19" xfId="2" applyNumberFormat="1" applyFont="1" applyBorder="1"/>
    <xf numFmtId="0" fontId="6" fillId="0" borderId="18" xfId="2" applyBorder="1"/>
    <xf numFmtId="0" fontId="6" fillId="0" borderId="18" xfId="2" applyBorder="1" applyAlignment="1">
      <alignment horizontal="left"/>
    </xf>
    <xf numFmtId="0" fontId="6" fillId="0" borderId="33" xfId="2" applyBorder="1" applyAlignment="1">
      <alignment horizontal="left"/>
    </xf>
    <xf numFmtId="0" fontId="6" fillId="0" borderId="24" xfId="2" applyBorder="1" applyAlignment="1">
      <alignment horizontal="left"/>
    </xf>
    <xf numFmtId="0" fontId="6" fillId="0" borderId="20" xfId="2" applyBorder="1"/>
    <xf numFmtId="0" fontId="6" fillId="0" borderId="21" xfId="2" applyBorder="1"/>
    <xf numFmtId="0" fontId="6" fillId="0" borderId="23" xfId="2" applyBorder="1"/>
    <xf numFmtId="14" fontId="6" fillId="0" borderId="38" xfId="2" applyNumberFormat="1" applyFont="1" applyFill="1" applyBorder="1" applyProtection="1">
      <protection locked="0"/>
    </xf>
    <xf numFmtId="0" fontId="6" fillId="0" borderId="28" xfId="2" applyFill="1" applyBorder="1" applyAlignment="1" applyProtection="1">
      <alignment horizontal="center"/>
      <protection locked="0"/>
    </xf>
    <xf numFmtId="4" fontId="6" fillId="0" borderId="12" xfId="2" applyNumberFormat="1" applyFill="1" applyBorder="1" applyProtection="1"/>
    <xf numFmtId="4" fontId="6" fillId="0" borderId="12" xfId="2" applyNumberFormat="1" applyFont="1" applyFill="1" applyBorder="1" applyProtection="1"/>
    <xf numFmtId="1" fontId="6" fillId="0" borderId="12" xfId="2" applyNumberFormat="1" applyFont="1" applyFill="1" applyBorder="1" applyProtection="1"/>
    <xf numFmtId="164" fontId="2" fillId="0" borderId="9" xfId="3" applyNumberFormat="1" applyFont="1" applyFill="1" applyBorder="1" applyAlignment="1" applyProtection="1">
      <alignment horizontal="center"/>
    </xf>
    <xf numFmtId="164" fontId="2" fillId="0" borderId="9" xfId="3" applyNumberFormat="1" applyFont="1" applyFill="1" applyBorder="1" applyAlignment="1" applyProtection="1">
      <alignment horizontal="center"/>
      <protection locked="0"/>
    </xf>
    <xf numFmtId="164" fontId="2" fillId="0" borderId="27" xfId="3" applyNumberFormat="1" applyFont="1" applyFill="1" applyBorder="1" applyAlignment="1" applyProtection="1">
      <alignment horizontal="left"/>
      <protection locked="0"/>
    </xf>
    <xf numFmtId="4" fontId="6" fillId="0" borderId="12" xfId="2" applyNumberFormat="1" applyFill="1" applyBorder="1" applyProtection="1">
      <protection locked="0"/>
    </xf>
    <xf numFmtId="15" fontId="1" fillId="0" borderId="0" xfId="2" applyNumberFormat="1" applyFont="1" applyFill="1" applyBorder="1" applyProtection="1"/>
    <xf numFmtId="14" fontId="6" fillId="0" borderId="17" xfId="2" applyNumberFormat="1" applyFill="1" applyBorder="1" applyProtection="1">
      <protection locked="0"/>
    </xf>
    <xf numFmtId="1" fontId="6" fillId="0" borderId="2" xfId="2" quotePrefix="1" applyNumberFormat="1" applyFont="1" applyFill="1" applyBorder="1" applyProtection="1"/>
    <xf numFmtId="0" fontId="6" fillId="0" borderId="17" xfId="2" applyFill="1" applyBorder="1" applyProtection="1">
      <protection locked="0"/>
    </xf>
    <xf numFmtId="4" fontId="1" fillId="0" borderId="2" xfId="2" applyNumberFormat="1" applyFont="1" applyFill="1" applyBorder="1" applyProtection="1"/>
    <xf numFmtId="0" fontId="6" fillId="0" borderId="0" xfId="2" quotePrefix="1" applyFill="1" applyProtection="1"/>
    <xf numFmtId="4" fontId="6" fillId="0" borderId="0" xfId="2" applyNumberFormat="1" applyFill="1" applyProtection="1"/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14" fontId="6" fillId="0" borderId="17" xfId="2" applyNumberFormat="1" applyFill="1" applyBorder="1" applyAlignment="1" applyProtection="1">
      <alignment horizontal="right"/>
      <protection locked="0"/>
    </xf>
    <xf numFmtId="0" fontId="2" fillId="0" borderId="0" xfId="2" applyFont="1" applyFill="1" applyProtection="1"/>
    <xf numFmtId="49" fontId="6" fillId="0" borderId="2" xfId="2" applyNumberFormat="1" applyFont="1" applyFill="1" applyBorder="1" applyProtection="1"/>
    <xf numFmtId="0" fontId="6" fillId="0" borderId="17" xfId="2" applyFont="1" applyFill="1" applyBorder="1" applyProtection="1">
      <protection locked="0"/>
    </xf>
    <xf numFmtId="164" fontId="2" fillId="0" borderId="2" xfId="3" applyNumberFormat="1" applyFont="1" applyFill="1" applyBorder="1" applyAlignment="1" applyProtection="1">
      <alignment horizontal="center" wrapText="1"/>
      <protection locked="0"/>
    </xf>
    <xf numFmtId="0" fontId="6" fillId="0" borderId="1" xfId="2" applyFont="1" applyFill="1" applyBorder="1" applyAlignment="1"/>
    <xf numFmtId="0" fontId="6" fillId="0" borderId="1" xfId="2" applyFont="1" applyFill="1" applyBorder="1" applyAlignment="1" applyProtection="1"/>
    <xf numFmtId="0" fontId="6" fillId="0" borderId="0" xfId="2" applyFont="1" applyFill="1" applyProtection="1"/>
    <xf numFmtId="0" fontId="6" fillId="0" borderId="4" xfId="2" applyFont="1" applyFill="1" applyBorder="1" applyProtection="1"/>
    <xf numFmtId="0" fontId="6" fillId="0" borderId="0" xfId="2" applyFont="1" applyFill="1" applyBorder="1" applyProtection="1"/>
    <xf numFmtId="0" fontId="6" fillId="0" borderId="5" xfId="2" applyFont="1" applyFill="1" applyBorder="1" applyProtection="1"/>
    <xf numFmtId="0" fontId="6" fillId="0" borderId="9" xfId="2" applyFont="1" applyFill="1" applyBorder="1" applyAlignment="1" applyProtection="1">
      <alignment horizontal="center"/>
    </xf>
    <xf numFmtId="0" fontId="6" fillId="0" borderId="0" xfId="2" applyFont="1" applyFill="1" applyAlignment="1" applyProtection="1">
      <alignment horizontal="center"/>
    </xf>
    <xf numFmtId="0" fontId="6" fillId="0" borderId="12" xfId="2" applyFont="1" applyFill="1" applyBorder="1" applyAlignment="1" applyProtection="1">
      <alignment horizontal="center"/>
    </xf>
    <xf numFmtId="0" fontId="6" fillId="0" borderId="15" xfId="2" applyFont="1" applyFill="1" applyBorder="1" applyAlignment="1" applyProtection="1">
      <alignment horizontal="center"/>
    </xf>
    <xf numFmtId="0" fontId="6" fillId="0" borderId="15" xfId="2" applyFont="1" applyFill="1" applyBorder="1" applyProtection="1"/>
    <xf numFmtId="0" fontId="6" fillId="0" borderId="22" xfId="2" applyFont="1" applyFill="1" applyBorder="1" applyProtection="1"/>
    <xf numFmtId="0" fontId="6" fillId="0" borderId="16" xfId="2" applyFont="1" applyFill="1" applyBorder="1" applyProtection="1"/>
    <xf numFmtId="14" fontId="7" fillId="0" borderId="14" xfId="2" applyNumberFormat="1" applyFont="1" applyFill="1" applyBorder="1" applyAlignment="1" applyProtection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Alignment="1">
      <alignment horizontal="center" vertical="center"/>
    </xf>
    <xf numFmtId="14" fontId="7" fillId="0" borderId="17" xfId="2" applyNumberFormat="1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4" fontId="7" fillId="0" borderId="2" xfId="2" applyNumberFormat="1" applyFont="1" applyFill="1" applyBorder="1" applyAlignment="1" applyProtection="1">
      <alignment horizontal="center" vertical="center"/>
      <protection locked="0"/>
    </xf>
    <xf numFmtId="4" fontId="7" fillId="0" borderId="9" xfId="2" applyNumberFormat="1" applyFont="1" applyFill="1" applyBorder="1" applyAlignment="1" applyProtection="1">
      <alignment horizontal="center" vertical="center"/>
    </xf>
    <xf numFmtId="4" fontId="7" fillId="0" borderId="2" xfId="2" applyNumberFormat="1" applyFont="1" applyFill="1" applyBorder="1" applyAlignment="1" applyProtection="1">
      <alignment horizontal="center" vertical="center"/>
    </xf>
    <xf numFmtId="1" fontId="7" fillId="0" borderId="2" xfId="2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Alignment="1">
      <alignment horizontal="center" vertical="center"/>
    </xf>
    <xf numFmtId="4" fontId="1" fillId="0" borderId="41" xfId="2" applyNumberFormat="1" applyFont="1" applyFill="1" applyBorder="1" applyAlignment="1" applyProtection="1">
      <alignment horizontal="center" vertical="center"/>
    </xf>
    <xf numFmtId="1" fontId="1" fillId="0" borderId="41" xfId="2" applyNumberFormat="1" applyFont="1" applyFill="1" applyBorder="1" applyProtection="1"/>
    <xf numFmtId="0" fontId="6" fillId="0" borderId="41" xfId="2" applyFont="1" applyFill="1" applyBorder="1" applyProtection="1"/>
    <xf numFmtId="0" fontId="6" fillId="0" borderId="41" xfId="2" applyFont="1" applyFill="1" applyBorder="1" applyAlignment="1" applyProtection="1">
      <alignment horizontal="left"/>
    </xf>
    <xf numFmtId="0" fontId="6" fillId="0" borderId="42" xfId="2" applyFont="1" applyFill="1" applyBorder="1" applyAlignment="1" applyProtection="1">
      <alignment horizontal="left"/>
    </xf>
    <xf numFmtId="0" fontId="6" fillId="0" borderId="43" xfId="2" applyFont="1" applyFill="1" applyBorder="1" applyAlignment="1" applyProtection="1">
      <alignment horizontal="left"/>
    </xf>
    <xf numFmtId="0" fontId="6" fillId="0" borderId="20" xfId="2" applyFont="1" applyFill="1" applyBorder="1" applyProtection="1"/>
    <xf numFmtId="0" fontId="6" fillId="0" borderId="21" xfId="2" applyFont="1" applyFill="1" applyBorder="1" applyProtection="1"/>
    <xf numFmtId="0" fontId="6" fillId="0" borderId="23" xfId="2" applyFont="1" applyFill="1" applyBorder="1" applyProtection="1"/>
    <xf numFmtId="0" fontId="7" fillId="0" borderId="25" xfId="2" applyFont="1" applyFill="1" applyBorder="1" applyAlignment="1" applyProtection="1">
      <alignment horizontal="center"/>
      <protection locked="0"/>
    </xf>
    <xf numFmtId="0" fontId="7" fillId="0" borderId="7" xfId="2" applyFont="1" applyFill="1" applyBorder="1" applyAlignment="1" applyProtection="1">
      <alignment horizontal="center"/>
      <protection locked="0"/>
    </xf>
    <xf numFmtId="0" fontId="7" fillId="0" borderId="26" xfId="2" applyFont="1" applyFill="1" applyBorder="1" applyAlignment="1" applyProtection="1">
      <alignment horizontal="center"/>
      <protection locked="0"/>
    </xf>
    <xf numFmtId="0" fontId="7" fillId="0" borderId="25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7" fillId="0" borderId="26" xfId="2" applyFont="1" applyBorder="1" applyAlignment="1" applyProtection="1">
      <alignment horizontal="center"/>
      <protection locked="0"/>
    </xf>
    <xf numFmtId="0" fontId="1" fillId="0" borderId="27" xfId="2" applyFont="1" applyBorder="1" applyAlignment="1">
      <alignment horizontal="center"/>
    </xf>
    <xf numFmtId="0" fontId="1" fillId="0" borderId="31" xfId="2" applyFont="1" applyBorder="1" applyAlignment="1">
      <alignment horizontal="center"/>
    </xf>
    <xf numFmtId="0" fontId="1" fillId="0" borderId="28" xfId="2" applyFont="1" applyBorder="1" applyAlignment="1">
      <alignment horizontal="center"/>
    </xf>
    <xf numFmtId="0" fontId="1" fillId="0" borderId="22" xfId="2" applyFont="1" applyBorder="1" applyAlignment="1">
      <alignment horizontal="center"/>
    </xf>
    <xf numFmtId="0" fontId="1" fillId="0" borderId="32" xfId="2" applyFont="1" applyBorder="1" applyAlignment="1">
      <alignment horizontal="center"/>
    </xf>
    <xf numFmtId="0" fontId="1" fillId="0" borderId="23" xfId="2" applyFont="1" applyBorder="1" applyAlignment="1">
      <alignment horizontal="center"/>
    </xf>
    <xf numFmtId="0" fontId="1" fillId="0" borderId="29" xfId="2" applyFont="1" applyBorder="1" applyAlignment="1">
      <alignment horizontal="center"/>
    </xf>
    <xf numFmtId="0" fontId="1" fillId="0" borderId="30" xfId="2" applyFont="1" applyBorder="1" applyAlignment="1">
      <alignment horizontal="center"/>
    </xf>
    <xf numFmtId="0" fontId="1" fillId="0" borderId="0" xfId="2" applyFont="1" applyFill="1" applyBorder="1" applyAlignment="1" applyProtection="1">
      <alignment horizontal="center"/>
    </xf>
    <xf numFmtId="0" fontId="1" fillId="0" borderId="27" xfId="2" applyFont="1" applyFill="1" applyBorder="1" applyAlignment="1" applyProtection="1">
      <alignment horizontal="center"/>
    </xf>
    <xf numFmtId="0" fontId="1" fillId="0" borderId="31" xfId="2" applyFont="1" applyFill="1" applyBorder="1" applyAlignment="1" applyProtection="1">
      <alignment horizontal="center"/>
    </xf>
    <xf numFmtId="0" fontId="1" fillId="0" borderId="28" xfId="2" applyFont="1" applyFill="1" applyBorder="1" applyAlignment="1" applyProtection="1">
      <alignment horizontal="center"/>
    </xf>
    <xf numFmtId="0" fontId="1" fillId="0" borderId="22" xfId="2" applyFont="1" applyFill="1" applyBorder="1" applyAlignment="1" applyProtection="1">
      <alignment horizontal="center"/>
    </xf>
    <xf numFmtId="0" fontId="1" fillId="0" borderId="32" xfId="2" applyFont="1" applyFill="1" applyBorder="1" applyAlignment="1" applyProtection="1">
      <alignment horizontal="center"/>
    </xf>
    <xf numFmtId="0" fontId="1" fillId="0" borderId="23" xfId="2" applyFont="1" applyFill="1" applyBorder="1" applyAlignment="1" applyProtection="1">
      <alignment horizontal="center"/>
    </xf>
    <xf numFmtId="0" fontId="1" fillId="0" borderId="29" xfId="2" applyFont="1" applyFill="1" applyBorder="1" applyAlignment="1" applyProtection="1">
      <alignment horizontal="center"/>
    </xf>
    <xf numFmtId="0" fontId="1" fillId="0" borderId="30" xfId="2" applyFont="1" applyFill="1" applyBorder="1" applyAlignment="1" applyProtection="1">
      <alignment horizontal="center"/>
    </xf>
    <xf numFmtId="0" fontId="1" fillId="0" borderId="39" xfId="2" applyFont="1" applyFill="1" applyBorder="1" applyAlignment="1" applyProtection="1">
      <alignment horizontal="center"/>
    </xf>
    <xf numFmtId="0" fontId="1" fillId="0" borderId="40" xfId="2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" fontId="0" fillId="0" borderId="17" xfId="0" applyNumberFormat="1" applyFill="1" applyBorder="1" applyProtection="1">
      <protection locked="0"/>
    </xf>
    <xf numFmtId="4" fontId="6" fillId="0" borderId="2" xfId="0" applyNumberFormat="1" applyFont="1" applyFill="1" applyBorder="1" applyProtection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</cellXfs>
  <cellStyles count="4">
    <cellStyle name="Normal" xfId="0" builtinId="0"/>
    <cellStyle name="Normal 2" xfId="2"/>
    <cellStyle name="Normal_Redistribution and journal forms.xls" xfId="1"/>
    <cellStyle name="Normal_Redistribution and journal forms.xls 2" xfId="3"/>
  </cellStyles>
  <dxfs count="269"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July%202021/AT%20Lavender/July%202021%20CC%20Au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July%202021/P%20A%20Hobbs/Barclaycard%20-%20Jul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July%202021/M%20Chalkey/Mark%2007%20Ju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 in date order"/>
      <sheetName val="Grouped by supplie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90" workbookViewId="0">
      <selection activeCell="C5" sqref="C5:E5"/>
    </sheetView>
  </sheetViews>
  <sheetFormatPr defaultRowHeight="12.75" outlineLevelCol="1" x14ac:dyDescent="0.2"/>
  <cols>
    <col min="1" max="1" width="11.85546875" style="151" bestFit="1" customWidth="1"/>
    <col min="2" max="2" width="10.42578125" style="151" customWidth="1"/>
    <col min="3" max="6" width="15.7109375" style="151" customWidth="1"/>
    <col min="7" max="7" width="8.42578125" style="151" customWidth="1"/>
    <col min="8" max="8" width="9" style="151" customWidth="1"/>
    <col min="9" max="9" width="11.7109375" style="151" bestFit="1" customWidth="1"/>
    <col min="10" max="10" width="3" style="151" customWidth="1"/>
    <col min="11" max="11" width="26.28515625" style="151" customWidth="1"/>
    <col min="12" max="12" width="68.42578125" style="151" customWidth="1"/>
    <col min="13" max="14" width="27.42578125" style="151" customWidth="1"/>
    <col min="15" max="15" width="9.140625" style="151"/>
    <col min="16" max="19" width="0" style="151" hidden="1" customWidth="1" outlineLevel="1"/>
    <col min="20" max="20" width="9.140625" style="151" collapsed="1"/>
    <col min="21" max="16384" width="9.140625" style="151"/>
  </cols>
  <sheetData>
    <row r="1" spans="1:26" ht="36.75" customHeight="1" x14ac:dyDescent="0.2">
      <c r="A1" s="147" t="s">
        <v>0</v>
      </c>
      <c r="B1" s="257" t="s">
        <v>100</v>
      </c>
      <c r="C1" s="258"/>
      <c r="D1" s="258"/>
      <c r="E1" s="259"/>
      <c r="F1" s="148"/>
      <c r="G1" s="148"/>
      <c r="H1" s="148"/>
      <c r="I1" s="148"/>
      <c r="J1" s="148"/>
      <c r="K1" s="148"/>
      <c r="L1" s="149"/>
      <c r="M1" s="149"/>
      <c r="N1" s="150"/>
    </row>
    <row r="2" spans="1:26" x14ac:dyDescent="0.2">
      <c r="A2" s="152"/>
      <c r="N2" s="153"/>
    </row>
    <row r="3" spans="1:26" ht="36.75" customHeight="1" x14ac:dyDescent="0.2">
      <c r="A3" s="154" t="s">
        <v>2</v>
      </c>
      <c r="B3" s="260" t="s">
        <v>146</v>
      </c>
      <c r="C3" s="261"/>
      <c r="D3" s="261"/>
      <c r="E3" s="262"/>
      <c r="F3" s="155"/>
      <c r="G3" s="155"/>
      <c r="H3" s="155"/>
      <c r="I3" s="155"/>
      <c r="J3" s="155"/>
      <c r="K3" s="155"/>
      <c r="N3" s="153"/>
    </row>
    <row r="4" spans="1:26" x14ac:dyDescent="0.2">
      <c r="A4" s="152"/>
      <c r="N4" s="153"/>
    </row>
    <row r="5" spans="1:26" ht="36" customHeight="1" x14ac:dyDescent="0.2">
      <c r="A5" s="156" t="s">
        <v>3</v>
      </c>
      <c r="B5" s="157" t="s">
        <v>4</v>
      </c>
      <c r="C5" s="96">
        <v>44359</v>
      </c>
      <c r="D5" s="95" t="s">
        <v>5</v>
      </c>
      <c r="E5" s="97">
        <v>44388</v>
      </c>
      <c r="F5" s="155"/>
      <c r="G5" s="158"/>
      <c r="H5" s="159"/>
      <c r="I5" s="159"/>
      <c r="J5" s="159"/>
      <c r="K5" s="159"/>
      <c r="N5" s="153"/>
    </row>
    <row r="6" spans="1:26" x14ac:dyDescent="0.2">
      <c r="A6" s="152"/>
      <c r="N6" s="153"/>
    </row>
    <row r="7" spans="1:26" x14ac:dyDescent="0.2">
      <c r="A7" s="152"/>
      <c r="N7" s="153"/>
    </row>
    <row r="8" spans="1:26" x14ac:dyDescent="0.2">
      <c r="A8" s="160" t="s">
        <v>6</v>
      </c>
      <c r="B8" s="161" t="s">
        <v>7</v>
      </c>
      <c r="C8" s="161" t="s">
        <v>8</v>
      </c>
      <c r="D8" s="161" t="s">
        <v>7</v>
      </c>
      <c r="E8" s="161" t="s">
        <v>9</v>
      </c>
      <c r="F8" s="161" t="s">
        <v>10</v>
      </c>
      <c r="G8" s="263" t="s">
        <v>11</v>
      </c>
      <c r="H8" s="264"/>
      <c r="I8" s="264"/>
      <c r="J8" s="265"/>
      <c r="K8" s="160" t="s">
        <v>12</v>
      </c>
      <c r="L8" s="161" t="s">
        <v>13</v>
      </c>
      <c r="M8" s="162" t="s">
        <v>14</v>
      </c>
      <c r="N8" s="162" t="s">
        <v>15</v>
      </c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</row>
    <row r="9" spans="1:26" x14ac:dyDescent="0.2">
      <c r="A9" s="164" t="s">
        <v>16</v>
      </c>
      <c r="B9" s="165" t="s">
        <v>17</v>
      </c>
      <c r="C9" s="165" t="s">
        <v>18</v>
      </c>
      <c r="D9" s="165" t="s">
        <v>18</v>
      </c>
      <c r="E9" s="165" t="s">
        <v>19</v>
      </c>
      <c r="F9" s="165" t="s">
        <v>18</v>
      </c>
      <c r="G9" s="266"/>
      <c r="H9" s="267"/>
      <c r="I9" s="267"/>
      <c r="J9" s="268"/>
      <c r="K9" s="164" t="s">
        <v>20</v>
      </c>
      <c r="L9" s="165" t="s">
        <v>21</v>
      </c>
      <c r="M9" s="166"/>
      <c r="N9" s="167" t="s">
        <v>22</v>
      </c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</row>
    <row r="10" spans="1:26" x14ac:dyDescent="0.2">
      <c r="A10" s="168" t="s">
        <v>23</v>
      </c>
      <c r="B10" s="169" t="s">
        <v>24</v>
      </c>
      <c r="C10" s="169" t="s">
        <v>25</v>
      </c>
      <c r="D10" s="169" t="s">
        <v>25</v>
      </c>
      <c r="E10" s="169" t="s">
        <v>25</v>
      </c>
      <c r="F10" s="169" t="s">
        <v>25</v>
      </c>
      <c r="G10" s="170" t="s">
        <v>26</v>
      </c>
      <c r="H10" s="170" t="s">
        <v>27</v>
      </c>
      <c r="I10" s="170" t="s">
        <v>28</v>
      </c>
      <c r="J10" s="170"/>
      <c r="K10" s="171" t="s">
        <v>29</v>
      </c>
      <c r="L10" s="172"/>
      <c r="M10" s="173"/>
      <c r="N10" s="174"/>
    </row>
    <row r="11" spans="1:26" ht="0.75" customHeight="1" x14ac:dyDescent="0.2">
      <c r="A11" s="175"/>
      <c r="B11" s="169"/>
      <c r="C11" s="169"/>
      <c r="D11" s="169"/>
      <c r="E11" s="169"/>
      <c r="F11" s="169"/>
      <c r="G11" s="170"/>
      <c r="H11" s="170"/>
      <c r="I11" s="170"/>
      <c r="J11" s="170"/>
      <c r="K11" s="170"/>
      <c r="L11" s="172"/>
      <c r="M11" s="173"/>
      <c r="N11" s="173"/>
    </row>
    <row r="12" spans="1:26" ht="0.75" customHeight="1" x14ac:dyDescent="0.2">
      <c r="A12" s="175"/>
      <c r="B12" s="169"/>
      <c r="C12" s="169"/>
      <c r="D12" s="169"/>
      <c r="E12" s="169"/>
      <c r="F12" s="169"/>
      <c r="G12" s="170"/>
      <c r="H12" s="170"/>
      <c r="I12" s="170"/>
      <c r="J12" s="170"/>
      <c r="K12" s="170"/>
      <c r="L12" s="172"/>
      <c r="M12" s="173"/>
      <c r="N12" s="173"/>
    </row>
    <row r="13" spans="1:26" ht="20.100000000000001" customHeight="1" x14ac:dyDescent="0.25">
      <c r="A13" s="176">
        <v>44363</v>
      </c>
      <c r="B13" s="177" t="s">
        <v>41</v>
      </c>
      <c r="C13" s="178">
        <v>79.680000000000007</v>
      </c>
      <c r="D13" s="179"/>
      <c r="E13" s="180"/>
      <c r="F13" s="181">
        <v>79.680000000000007</v>
      </c>
      <c r="G13" s="151">
        <v>371</v>
      </c>
      <c r="H13" s="151">
        <v>8021</v>
      </c>
      <c r="J13" s="182" t="s">
        <v>33</v>
      </c>
      <c r="K13" s="183" t="s">
        <v>138</v>
      </c>
      <c r="L13" s="184" t="s">
        <v>139</v>
      </c>
      <c r="M13" s="185" t="s">
        <v>140</v>
      </c>
      <c r="N13" s="185" t="s">
        <v>141</v>
      </c>
      <c r="P13" s="151" t="b">
        <f>OR(G14&lt;100,LEN(G14)=2)</f>
        <v>0</v>
      </c>
      <c r="Q13" s="151" t="b">
        <f>OR(H14&lt;1000,LEN(H14)=3)</f>
        <v>0</v>
      </c>
      <c r="R13" s="151" t="b">
        <f>IF(I14&lt;1000,TRUE)</f>
        <v>1</v>
      </c>
      <c r="S13" s="151" t="e">
        <f>OR(#REF!&lt;100000,LEN(#REF!)=5)</f>
        <v>#REF!</v>
      </c>
    </row>
    <row r="14" spans="1:26" ht="20.100000000000001" customHeight="1" x14ac:dyDescent="0.25">
      <c r="A14" s="186">
        <v>44363</v>
      </c>
      <c r="B14" s="177" t="s">
        <v>41</v>
      </c>
      <c r="C14" s="180">
        <v>20</v>
      </c>
      <c r="D14" s="179" t="str">
        <f t="shared" ref="D14" si="0">IF(B14="S",IF(ISBLANK(E14),ROUND(C14*0.2/1.2,2),E14),"")</f>
        <v/>
      </c>
      <c r="E14" s="180"/>
      <c r="F14" s="181">
        <v>20</v>
      </c>
      <c r="G14" s="187">
        <v>371</v>
      </c>
      <c r="H14" s="187">
        <v>8021</v>
      </c>
      <c r="I14" s="187"/>
      <c r="J14" s="182" t="s">
        <v>33</v>
      </c>
      <c r="K14" s="183" t="s">
        <v>138</v>
      </c>
      <c r="L14" s="188" t="s">
        <v>142</v>
      </c>
      <c r="M14" s="188" t="s">
        <v>143</v>
      </c>
      <c r="N14" s="188" t="s">
        <v>144</v>
      </c>
      <c r="P14" s="151" t="e">
        <f>OR(#REF!&lt;100,LEN(#REF!)=2)</f>
        <v>#REF!</v>
      </c>
      <c r="Q14" s="151" t="e">
        <f>OR(#REF!&lt;1000,LEN(#REF!)=3)</f>
        <v>#REF!</v>
      </c>
      <c r="R14" s="151" t="e">
        <f>IF(#REF!&lt;1000,TRUE)</f>
        <v>#REF!</v>
      </c>
      <c r="S14" s="151" t="e">
        <f>OR(#REF!&lt;100000,LEN(#REF!)=5)</f>
        <v>#REF!</v>
      </c>
    </row>
    <row r="15" spans="1:26" ht="20.100000000000001" customHeight="1" thickBot="1" x14ac:dyDescent="0.25">
      <c r="A15" s="269" t="s">
        <v>35</v>
      </c>
      <c r="B15" s="270"/>
      <c r="C15" s="189">
        <f>SUM(C13:C14)</f>
        <v>99.68</v>
      </c>
      <c r="D15" s="189">
        <f>SUM(D13:D14)</f>
        <v>0</v>
      </c>
      <c r="E15" s="189"/>
      <c r="F15" s="189">
        <f>SUM(F13:F14)</f>
        <v>99.68</v>
      </c>
      <c r="G15" s="190"/>
      <c r="H15" s="190"/>
      <c r="I15" s="190"/>
      <c r="J15" s="191"/>
      <c r="K15" s="191"/>
      <c r="L15" s="192"/>
      <c r="M15" s="193"/>
      <c r="N15" s="194"/>
    </row>
    <row r="17" spans="2:3" x14ac:dyDescent="0.2">
      <c r="B17" s="263" t="s">
        <v>36</v>
      </c>
      <c r="C17" s="265"/>
    </row>
    <row r="18" spans="2:3" x14ac:dyDescent="0.2">
      <c r="B18" s="195" t="s">
        <v>37</v>
      </c>
      <c r="C18" s="196" t="s">
        <v>38</v>
      </c>
    </row>
    <row r="19" spans="2:3" x14ac:dyDescent="0.2">
      <c r="B19" s="195" t="s">
        <v>31</v>
      </c>
      <c r="C19" s="196" t="s">
        <v>39</v>
      </c>
    </row>
    <row r="20" spans="2:3" x14ac:dyDescent="0.2">
      <c r="B20" s="195" t="s">
        <v>33</v>
      </c>
      <c r="C20" s="196" t="s">
        <v>40</v>
      </c>
    </row>
    <row r="21" spans="2:3" x14ac:dyDescent="0.2">
      <c r="B21" s="173" t="s">
        <v>41</v>
      </c>
      <c r="C21" s="197" t="s">
        <v>42</v>
      </c>
    </row>
  </sheetData>
  <mergeCells count="6">
    <mergeCell ref="B17:C17"/>
    <mergeCell ref="B1:E1"/>
    <mergeCell ref="B3:E3"/>
    <mergeCell ref="G8:J8"/>
    <mergeCell ref="G9:J9"/>
    <mergeCell ref="A15:B15"/>
  </mergeCells>
  <conditionalFormatting sqref="J13:J14">
    <cfRule type="expression" priority="4" stopIfTrue="1">
      <formula>AND(SUM($P13:$T13)&gt;0,NOT(ISBLANK(J13)))</formula>
    </cfRule>
    <cfRule type="expression" dxfId="268" priority="5" stopIfTrue="1">
      <formula>SUM($P13:$T13)&gt;0</formula>
    </cfRule>
  </conditionalFormatting>
  <conditionalFormatting sqref="B3:E3 C14">
    <cfRule type="expression" dxfId="267" priority="6" stopIfTrue="1">
      <formula>ISBLANK(B3)</formula>
    </cfRule>
  </conditionalFormatting>
  <conditionalFormatting sqref="L14:N14">
    <cfRule type="expression" dxfId="266" priority="7" stopIfTrue="1">
      <formula>AND(NOT(ISBLANK($C14)),ISBLANK(L14))</formula>
    </cfRule>
  </conditionalFormatting>
  <conditionalFormatting sqref="B13:B14">
    <cfRule type="expression" dxfId="265" priority="8" stopIfTrue="1">
      <formula>AND(NOT(ISBLANK(C13)),ISBLANK(B13))</formula>
    </cfRule>
  </conditionalFormatting>
  <conditionalFormatting sqref="A14">
    <cfRule type="expression" dxfId="264" priority="9" stopIfTrue="1">
      <formula>AND(NOT(ISBLANK(C14)),ISBLANK(A14))</formula>
    </cfRule>
  </conditionalFormatting>
  <conditionalFormatting sqref="E13:E14">
    <cfRule type="expression" dxfId="263" priority="11" stopIfTrue="1">
      <formula>AND(NOT(ISBLANK(C14)),ISBLANK(E13),B14="S")</formula>
    </cfRule>
  </conditionalFormatting>
  <conditionalFormatting sqref="C5">
    <cfRule type="expression" dxfId="262" priority="2" stopIfTrue="1">
      <formula>ISBLANK(C5)</formula>
    </cfRule>
  </conditionalFormatting>
  <conditionalFormatting sqref="B1:E1">
    <cfRule type="expression" dxfId="261" priority="1" stopIfTrue="1">
      <formula>ISBLANK(B1)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3:B14">
      <formula1>$B$18:$B$21</formula1>
    </dataValidation>
  </dataValidations>
  <pageMargins left="0.37" right="0.31" top="0.68" bottom="0.68" header="0.34" footer="0.25"/>
  <pageSetup paperSize="9" scale="53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Statements\July 2021\AT Lavender\[July 2021 CC Audit.xlsx]Grouped by supplier'!#REF!</xm:f>
          </x14:formula1>
          <xm:sqref>B1:E1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zoomScale="90" workbookViewId="0">
      <selection activeCell="B1" sqref="B1:E1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0.7109375" style="88" customWidth="1"/>
    <col min="13" max="14" width="27.425781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100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137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20.100000000000001" customHeight="1" x14ac:dyDescent="0.25">
      <c r="A12" s="117" t="s">
        <v>123</v>
      </c>
      <c r="B12" s="118" t="s">
        <v>31</v>
      </c>
      <c r="C12" s="119">
        <v>90</v>
      </c>
      <c r="D12" s="120">
        <v>0</v>
      </c>
      <c r="E12" s="119">
        <v>0</v>
      </c>
      <c r="F12" s="121">
        <v>90</v>
      </c>
      <c r="G12" s="122">
        <v>371</v>
      </c>
      <c r="H12" s="122">
        <v>4020</v>
      </c>
      <c r="I12" s="122"/>
      <c r="J12" s="123"/>
      <c r="K12" s="123" t="s">
        <v>124</v>
      </c>
      <c r="L12" s="125" t="s">
        <v>125</v>
      </c>
      <c r="M12" s="126" t="s">
        <v>126</v>
      </c>
      <c r="N12" s="126" t="s">
        <v>127</v>
      </c>
      <c r="P12" s="88" t="b">
        <f t="shared" ref="P12:P15" si="0">OR(G12&lt;100,LEN(G12)=2)</f>
        <v>0</v>
      </c>
      <c r="Q12" s="88" t="b">
        <f t="shared" ref="Q12:Q15" si="1">OR(H12&lt;1000,LEN(H12)=3)</f>
        <v>0</v>
      </c>
      <c r="R12" s="88" t="b">
        <f t="shared" ref="R12:R15" si="2">IF(I12&lt;1000,TRUE)</f>
        <v>1</v>
      </c>
      <c r="S12" s="88" t="e">
        <f>OR(#REF!&lt;100000,LEN(#REF!)=5)</f>
        <v>#REF!</v>
      </c>
    </row>
    <row r="13" spans="1:26" ht="20.100000000000001" customHeight="1" x14ac:dyDescent="0.25">
      <c r="A13" s="117" t="s">
        <v>128</v>
      </c>
      <c r="B13" s="118" t="s">
        <v>31</v>
      </c>
      <c r="C13" s="119">
        <v>35</v>
      </c>
      <c r="D13" s="120"/>
      <c r="E13" s="119"/>
      <c r="F13" s="121">
        <v>35</v>
      </c>
      <c r="G13" s="122">
        <v>373</v>
      </c>
      <c r="H13" s="122">
        <v>4020</v>
      </c>
      <c r="I13" s="122"/>
      <c r="J13" s="123"/>
      <c r="K13" s="123" t="s">
        <v>129</v>
      </c>
      <c r="L13" s="125" t="s">
        <v>130</v>
      </c>
      <c r="M13" s="126" t="s">
        <v>131</v>
      </c>
      <c r="N13" s="126" t="s">
        <v>132</v>
      </c>
    </row>
    <row r="14" spans="1:26" ht="20.100000000000001" customHeight="1" x14ac:dyDescent="0.25">
      <c r="A14" s="117" t="s">
        <v>128</v>
      </c>
      <c r="B14" s="118" t="s">
        <v>31</v>
      </c>
      <c r="C14" s="119">
        <v>35</v>
      </c>
      <c r="D14" s="120"/>
      <c r="E14" s="119"/>
      <c r="F14" s="121">
        <v>35</v>
      </c>
      <c r="G14" s="122">
        <v>373</v>
      </c>
      <c r="H14" s="122">
        <v>4020</v>
      </c>
      <c r="I14" s="122"/>
      <c r="J14" s="123"/>
      <c r="K14" s="123" t="s">
        <v>129</v>
      </c>
      <c r="L14" s="125" t="s">
        <v>130</v>
      </c>
      <c r="M14" s="126" t="s">
        <v>131</v>
      </c>
      <c r="N14" s="126" t="s">
        <v>132</v>
      </c>
    </row>
    <row r="15" spans="1:26" ht="20.100000000000001" customHeight="1" x14ac:dyDescent="0.25">
      <c r="A15" s="117" t="s">
        <v>133</v>
      </c>
      <c r="B15" s="146" t="s">
        <v>31</v>
      </c>
      <c r="C15" s="119">
        <v>2.2000000000000002</v>
      </c>
      <c r="D15" s="120">
        <v>0</v>
      </c>
      <c r="E15" s="119">
        <v>0</v>
      </c>
      <c r="F15" s="121">
        <v>2.2000000000000002</v>
      </c>
      <c r="G15" s="122">
        <v>373</v>
      </c>
      <c r="H15" s="122">
        <v>4020</v>
      </c>
      <c r="I15" s="122"/>
      <c r="J15" s="123"/>
      <c r="K15" s="123" t="s">
        <v>129</v>
      </c>
      <c r="L15" s="125" t="s">
        <v>134</v>
      </c>
      <c r="M15" s="126" t="s">
        <v>135</v>
      </c>
      <c r="N15" s="126" t="s">
        <v>136</v>
      </c>
      <c r="P15" s="88" t="b">
        <f t="shared" si="0"/>
        <v>0</v>
      </c>
      <c r="Q15" s="88" t="b">
        <f t="shared" si="1"/>
        <v>0</v>
      </c>
      <c r="R15" s="88" t="b">
        <f t="shared" si="2"/>
        <v>1</v>
      </c>
      <c r="S15" s="88" t="e">
        <f>OR(#REF!&lt;100000,LEN(#REF!)=5)</f>
        <v>#REF!</v>
      </c>
    </row>
    <row r="16" spans="1:26" ht="20.100000000000001" customHeight="1" thickBot="1" x14ac:dyDescent="0.25">
      <c r="A16" s="278" t="s">
        <v>35</v>
      </c>
      <c r="B16" s="279"/>
      <c r="C16" s="134">
        <f>SUM(C12:C15)</f>
        <v>162.19999999999999</v>
      </c>
      <c r="D16" s="134">
        <f>SUM(D12:D15)</f>
        <v>0</v>
      </c>
      <c r="E16" s="134"/>
      <c r="F16" s="134">
        <f>SUM(F12:F15)</f>
        <v>162.19999999999999</v>
      </c>
      <c r="G16" s="135"/>
      <c r="H16" s="135"/>
      <c r="I16" s="135"/>
      <c r="J16" s="136"/>
      <c r="K16" s="136"/>
      <c r="L16" s="138"/>
      <c r="M16" s="139"/>
      <c r="N16" s="140"/>
    </row>
    <row r="18" spans="2:3" x14ac:dyDescent="0.2">
      <c r="B18" s="272" t="s">
        <v>36</v>
      </c>
      <c r="C18" s="274"/>
    </row>
    <row r="19" spans="2:3" x14ac:dyDescent="0.2">
      <c r="B19" s="141" t="s">
        <v>37</v>
      </c>
      <c r="C19" s="142" t="s">
        <v>38</v>
      </c>
    </row>
    <row r="20" spans="2:3" x14ac:dyDescent="0.2">
      <c r="B20" s="141" t="s">
        <v>31</v>
      </c>
      <c r="C20" s="142" t="s">
        <v>39</v>
      </c>
    </row>
    <row r="21" spans="2:3" x14ac:dyDescent="0.2">
      <c r="B21" s="141" t="s">
        <v>33</v>
      </c>
      <c r="C21" s="142" t="s">
        <v>40</v>
      </c>
    </row>
    <row r="22" spans="2:3" x14ac:dyDescent="0.2">
      <c r="B22" s="141" t="s">
        <v>120</v>
      </c>
      <c r="C22" s="142" t="s">
        <v>121</v>
      </c>
    </row>
    <row r="23" spans="2:3" x14ac:dyDescent="0.2">
      <c r="B23" s="114" t="s">
        <v>41</v>
      </c>
      <c r="C23" s="143" t="s">
        <v>42</v>
      </c>
    </row>
    <row r="26" spans="2:3" x14ac:dyDescent="0.2">
      <c r="B26" s="271"/>
      <c r="C26" s="271"/>
    </row>
  </sheetData>
  <mergeCells count="7">
    <mergeCell ref="B26:C26"/>
    <mergeCell ref="B1:E1"/>
    <mergeCell ref="B3:E3"/>
    <mergeCell ref="G8:J8"/>
    <mergeCell ref="G9:J9"/>
    <mergeCell ref="A16:B16"/>
    <mergeCell ref="B18:C18"/>
  </mergeCells>
  <conditionalFormatting sqref="J12:K14 J15">
    <cfRule type="expression" priority="10" stopIfTrue="1">
      <formula>AND(SUM($P12:$T12)&gt;0,NOT(ISBLANK(J12)))</formula>
    </cfRule>
    <cfRule type="expression" dxfId="260" priority="11" stopIfTrue="1">
      <formula>SUM($P12:$T12)&gt;0</formula>
    </cfRule>
  </conditionalFormatting>
  <conditionalFormatting sqref="B3:E3 C12:C15">
    <cfRule type="expression" dxfId="259" priority="12" stopIfTrue="1">
      <formula>ISBLANK(B3)</formula>
    </cfRule>
  </conditionalFormatting>
  <conditionalFormatting sqref="L12:N14">
    <cfRule type="expression" dxfId="258" priority="13" stopIfTrue="1">
      <formula>AND(NOT(ISBLANK($C12)),ISBLANK(L12))</formula>
    </cfRule>
  </conditionalFormatting>
  <conditionalFormatting sqref="B12:B15">
    <cfRule type="expression" dxfId="257" priority="14" stopIfTrue="1">
      <formula>AND(NOT(ISBLANK(C12)),ISBLANK(B12))</formula>
    </cfRule>
  </conditionalFormatting>
  <conditionalFormatting sqref="A12:A15">
    <cfRule type="expression" dxfId="256" priority="15" stopIfTrue="1">
      <formula>AND(NOT(ISBLANK(C12)),ISBLANK(A12))</formula>
    </cfRule>
  </conditionalFormatting>
  <conditionalFormatting sqref="E12:E15">
    <cfRule type="expression" dxfId="255" priority="16" stopIfTrue="1">
      <formula>AND(NOT(ISBLANK(C12)),ISBLANK(E12),B12="S")</formula>
    </cfRule>
  </conditionalFormatting>
  <conditionalFormatting sqref="K15">
    <cfRule type="expression" priority="6" stopIfTrue="1">
      <formula>AND(SUM($P15:$T15)&gt;0,NOT(ISBLANK(K15)))</formula>
    </cfRule>
    <cfRule type="expression" dxfId="254" priority="7" stopIfTrue="1">
      <formula>SUM($P15:$T15)&gt;0</formula>
    </cfRule>
  </conditionalFormatting>
  <conditionalFormatting sqref="L15:N15">
    <cfRule type="expression" dxfId="253" priority="8" stopIfTrue="1">
      <formula>AND(NOT(ISBLANK($C15)),ISBLANK(L15))</formula>
    </cfRule>
  </conditionalFormatting>
  <conditionalFormatting sqref="B1:E1">
    <cfRule type="expression" dxfId="252" priority="2" stopIfTrue="1">
      <formula>ISBLANK(B1)</formula>
    </cfRule>
  </conditionalFormatting>
  <conditionalFormatting sqref="C5">
    <cfRule type="expression" dxfId="251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Statements\July 2021\AT Lavender\[July 2021 CC Audit.xlsx]Grouped by supplier'!#REF!</xm:f>
          </x14:formula1>
          <xm:sqref>B1:E1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6.5703125" style="88" bestFit="1" customWidth="1"/>
    <col min="13" max="13" width="27.42578125" style="88" customWidth="1"/>
    <col min="14" max="14" width="31.285156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187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207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20.100000000000001" customHeight="1" x14ac:dyDescent="0.25">
      <c r="A12" s="208" t="s">
        <v>176</v>
      </c>
      <c r="B12" s="146" t="s">
        <v>33</v>
      </c>
      <c r="C12" s="119">
        <v>52.5</v>
      </c>
      <c r="D12" s="120">
        <f t="shared" ref="D12:D16" si="0">IF(B12="S",IF(ISBLANK(E12),ROUND(C12*0.2/1.2,2),E12),"")</f>
        <v>8.75</v>
      </c>
      <c r="E12" s="119"/>
      <c r="F12" s="121">
        <f t="shared" ref="F12:F17" si="1">C12-D12</f>
        <v>43.75</v>
      </c>
      <c r="G12" s="122">
        <v>516</v>
      </c>
      <c r="H12" s="122">
        <v>2216</v>
      </c>
      <c r="I12" s="209"/>
      <c r="J12" s="37" t="s">
        <v>86</v>
      </c>
      <c r="K12" s="37" t="s">
        <v>187</v>
      </c>
      <c r="L12" s="45" t="s">
        <v>188</v>
      </c>
      <c r="M12" s="45" t="s">
        <v>189</v>
      </c>
      <c r="N12" s="45" t="s">
        <v>190</v>
      </c>
      <c r="P12" s="88" t="b">
        <f t="shared" ref="P12:P13" si="2">OR(G12&lt;100,LEN(G12)=2)</f>
        <v>0</v>
      </c>
      <c r="Q12" s="88" t="b">
        <f t="shared" ref="Q12:Q13" si="3">OR(H12&lt;1000,LEN(H12)=3)</f>
        <v>0</v>
      </c>
      <c r="R12" s="88" t="b">
        <f t="shared" ref="R12:R13" si="4">IF(I12&lt;1000,TRUE)</f>
        <v>1</v>
      </c>
      <c r="S12" s="88" t="e">
        <f>OR(#REF!&lt;100000,LEN(#REF!)=5)</f>
        <v>#REF!</v>
      </c>
    </row>
    <row r="13" spans="1:26" ht="20.100000000000001" customHeight="1" x14ac:dyDescent="0.25">
      <c r="A13" s="208" t="s">
        <v>180</v>
      </c>
      <c r="B13" s="146" t="s">
        <v>33</v>
      </c>
      <c r="C13" s="119">
        <v>8</v>
      </c>
      <c r="D13" s="120">
        <f t="shared" si="0"/>
        <v>1.33</v>
      </c>
      <c r="E13" s="119"/>
      <c r="F13" s="121">
        <f t="shared" si="1"/>
        <v>6.67</v>
      </c>
      <c r="G13" s="122">
        <v>510</v>
      </c>
      <c r="H13" s="122">
        <v>4020</v>
      </c>
      <c r="I13" s="209"/>
      <c r="J13" s="37" t="s">
        <v>33</v>
      </c>
      <c r="K13" s="37" t="s">
        <v>187</v>
      </c>
      <c r="L13" s="45" t="s">
        <v>191</v>
      </c>
      <c r="M13" s="45" t="s">
        <v>192</v>
      </c>
      <c r="N13" s="45" t="s">
        <v>193</v>
      </c>
      <c r="P13" s="88" t="b">
        <f t="shared" si="2"/>
        <v>0</v>
      </c>
      <c r="Q13" s="88" t="b">
        <f t="shared" si="3"/>
        <v>0</v>
      </c>
      <c r="R13" s="88" t="b">
        <f t="shared" si="4"/>
        <v>1</v>
      </c>
      <c r="S13" s="88" t="e">
        <f>OR(#REF!&lt;100000,LEN(#REF!)=5)</f>
        <v>#REF!</v>
      </c>
    </row>
    <row r="14" spans="1:26" ht="20.100000000000001" customHeight="1" x14ac:dyDescent="0.25">
      <c r="A14" s="208" t="s">
        <v>194</v>
      </c>
      <c r="B14" s="146" t="s">
        <v>33</v>
      </c>
      <c r="C14" s="119">
        <f>D14+F14</f>
        <v>78.48</v>
      </c>
      <c r="D14" s="120">
        <f>F14*0.2</f>
        <v>13.080000000000002</v>
      </c>
      <c r="E14" s="119"/>
      <c r="F14" s="121">
        <v>65.400000000000006</v>
      </c>
      <c r="G14" s="122">
        <v>516</v>
      </c>
      <c r="H14" s="122">
        <v>2216</v>
      </c>
      <c r="I14" s="209"/>
      <c r="J14" s="37" t="s">
        <v>33</v>
      </c>
      <c r="K14" s="37" t="s">
        <v>187</v>
      </c>
      <c r="L14" s="45" t="s">
        <v>195</v>
      </c>
      <c r="M14" s="45" t="s">
        <v>196</v>
      </c>
      <c r="N14" s="45" t="s">
        <v>197</v>
      </c>
    </row>
    <row r="15" spans="1:26" ht="20.100000000000001" customHeight="1" x14ac:dyDescent="0.25">
      <c r="A15" s="208" t="s">
        <v>194</v>
      </c>
      <c r="B15" s="146" t="s">
        <v>31</v>
      </c>
      <c r="C15" s="119">
        <v>5</v>
      </c>
      <c r="D15" s="120"/>
      <c r="E15" s="119"/>
      <c r="F15" s="121">
        <v>5</v>
      </c>
      <c r="G15" s="122">
        <v>516</v>
      </c>
      <c r="H15" s="122">
        <v>2216</v>
      </c>
      <c r="I15" s="209"/>
      <c r="J15" s="37" t="s">
        <v>33</v>
      </c>
      <c r="K15" s="37" t="s">
        <v>187</v>
      </c>
      <c r="L15" s="45" t="s">
        <v>198</v>
      </c>
      <c r="M15" s="45" t="s">
        <v>196</v>
      </c>
      <c r="N15" s="45" t="s">
        <v>197</v>
      </c>
    </row>
    <row r="16" spans="1:26" ht="20.100000000000001" customHeight="1" x14ac:dyDescent="0.25">
      <c r="A16" s="208" t="s">
        <v>199</v>
      </c>
      <c r="B16" s="146" t="s">
        <v>86</v>
      </c>
      <c r="C16" s="119">
        <v>38.380000000000003</v>
      </c>
      <c r="D16" s="120">
        <f t="shared" si="0"/>
        <v>6.4</v>
      </c>
      <c r="E16" s="119"/>
      <c r="F16" s="121">
        <f t="shared" si="1"/>
        <v>31.980000000000004</v>
      </c>
      <c r="G16" s="122">
        <v>516</v>
      </c>
      <c r="H16" s="122">
        <v>2216</v>
      </c>
      <c r="I16" s="209"/>
      <c r="J16" s="37" t="s">
        <v>86</v>
      </c>
      <c r="K16" s="37" t="s">
        <v>187</v>
      </c>
      <c r="L16" s="45" t="s">
        <v>200</v>
      </c>
      <c r="M16" s="45" t="s">
        <v>196</v>
      </c>
      <c r="N16" s="45" t="s">
        <v>197</v>
      </c>
    </row>
    <row r="17" spans="1:14" ht="20.100000000000001" customHeight="1" thickBot="1" x14ac:dyDescent="0.25">
      <c r="A17" s="278" t="s">
        <v>35</v>
      </c>
      <c r="B17" s="279"/>
      <c r="C17" s="134">
        <f>SUM(C12:C16)</f>
        <v>182.36</v>
      </c>
      <c r="D17" s="134">
        <f>SUM(D12:D16)</f>
        <v>29.560000000000002</v>
      </c>
      <c r="E17" s="134"/>
      <c r="F17" s="211">
        <f t="shared" si="1"/>
        <v>152.80000000000001</v>
      </c>
      <c r="G17" s="135"/>
      <c r="H17" s="135"/>
      <c r="I17" s="135"/>
      <c r="J17" s="136"/>
      <c r="K17" s="136"/>
      <c r="L17" s="138"/>
      <c r="M17" s="139"/>
      <c r="N17" s="140"/>
    </row>
    <row r="19" spans="1:14" x14ac:dyDescent="0.2">
      <c r="B19" s="272" t="s">
        <v>36</v>
      </c>
      <c r="C19" s="274"/>
    </row>
    <row r="20" spans="1:14" x14ac:dyDescent="0.2">
      <c r="B20" s="141" t="s">
        <v>37</v>
      </c>
      <c r="C20" s="142" t="s">
        <v>38</v>
      </c>
    </row>
    <row r="21" spans="1:14" x14ac:dyDescent="0.2">
      <c r="B21" s="141" t="s">
        <v>31</v>
      </c>
      <c r="C21" s="142" t="s">
        <v>39</v>
      </c>
      <c r="I21" s="212"/>
      <c r="K21" s="213"/>
    </row>
    <row r="22" spans="1:14" x14ac:dyDescent="0.2">
      <c r="B22" s="141" t="s">
        <v>33</v>
      </c>
      <c r="C22" s="142" t="s">
        <v>40</v>
      </c>
      <c r="I22" s="212"/>
      <c r="K22" s="213"/>
    </row>
    <row r="23" spans="1:14" x14ac:dyDescent="0.2">
      <c r="B23" s="114" t="s">
        <v>41</v>
      </c>
      <c r="C23" s="143" t="s">
        <v>42</v>
      </c>
      <c r="I23" s="212"/>
      <c r="K23" s="213"/>
    </row>
    <row r="24" spans="1:14" x14ac:dyDescent="0.2">
      <c r="I24" s="212"/>
      <c r="K24" s="213"/>
    </row>
  </sheetData>
  <mergeCells count="6">
    <mergeCell ref="B19:C19"/>
    <mergeCell ref="B1:E1"/>
    <mergeCell ref="B3:E3"/>
    <mergeCell ref="G8:J8"/>
    <mergeCell ref="G9:J9"/>
    <mergeCell ref="A17:B17"/>
  </mergeCells>
  <conditionalFormatting sqref="J12 J16">
    <cfRule type="expression" priority="113" stopIfTrue="1">
      <formula>AND(SUM($P12:$T12)&gt;0,NOT(ISBLANK(J12)))</formula>
    </cfRule>
    <cfRule type="expression" dxfId="250" priority="114" stopIfTrue="1">
      <formula>SUM($P12:$T12)&gt;0</formula>
    </cfRule>
  </conditionalFormatting>
  <conditionalFormatting sqref="B1:E1 B3:E3 C12 C14">
    <cfRule type="expression" dxfId="249" priority="115" stopIfTrue="1">
      <formula>ISBLANK(B1)</formula>
    </cfRule>
  </conditionalFormatting>
  <conditionalFormatting sqref="L16:M16">
    <cfRule type="expression" dxfId="248" priority="116" stopIfTrue="1">
      <formula>AND(NOT(ISBLANK($C16)),ISBLANK(L16))</formula>
    </cfRule>
  </conditionalFormatting>
  <conditionalFormatting sqref="B12">
    <cfRule type="expression" dxfId="247" priority="117" stopIfTrue="1">
      <formula>AND(NOT(ISBLANK(C12)),ISBLANK(B12))</formula>
    </cfRule>
  </conditionalFormatting>
  <conditionalFormatting sqref="A12 A14 A16">
    <cfRule type="expression" dxfId="246" priority="118" stopIfTrue="1">
      <formula>AND(NOT(ISBLANK(C12)),ISBLANK(A12))</formula>
    </cfRule>
  </conditionalFormatting>
  <conditionalFormatting sqref="E14 E16">
    <cfRule type="expression" dxfId="245" priority="119" stopIfTrue="1">
      <formula>AND(NOT(ISBLANK(C14)),ISBLANK(E14),B14="S")</formula>
    </cfRule>
  </conditionalFormatting>
  <conditionalFormatting sqref="C13">
    <cfRule type="expression" dxfId="244" priority="109" stopIfTrue="1">
      <formula>ISBLANK(C13)</formula>
    </cfRule>
  </conditionalFormatting>
  <conditionalFormatting sqref="B13">
    <cfRule type="expression" dxfId="243" priority="110" stopIfTrue="1">
      <formula>AND(NOT(ISBLANK(C13)),ISBLANK(B13))</formula>
    </cfRule>
  </conditionalFormatting>
  <conditionalFormatting sqref="A13">
    <cfRule type="expression" dxfId="242" priority="111" stopIfTrue="1">
      <formula>AND(NOT(ISBLANK(C13)),ISBLANK(A13))</formula>
    </cfRule>
  </conditionalFormatting>
  <conditionalFormatting sqref="E12:E13">
    <cfRule type="expression" dxfId="241" priority="112" stopIfTrue="1">
      <formula>AND(NOT(ISBLANK(C12)),ISBLANK(E12),B12="S")</formula>
    </cfRule>
  </conditionalFormatting>
  <conditionalFormatting sqref="J13:J14 K16">
    <cfRule type="expression" priority="107" stopIfTrue="1">
      <formula>AND(SUM($P13:$T13)&gt;0,NOT(ISBLANK(J13)))</formula>
    </cfRule>
    <cfRule type="expression" dxfId="240" priority="108" stopIfTrue="1">
      <formula>SUM($P13:$T13)&gt;0</formula>
    </cfRule>
  </conditionalFormatting>
  <conditionalFormatting sqref="K12">
    <cfRule type="expression" priority="95" stopIfTrue="1">
      <formula>AND(SUM($P12:$T12)&gt;0,NOT(ISBLANK(K12)))</formula>
    </cfRule>
    <cfRule type="expression" dxfId="239" priority="96" stopIfTrue="1">
      <formula>SUM($P12:$T12)&gt;0</formula>
    </cfRule>
  </conditionalFormatting>
  <conditionalFormatting sqref="N12">
    <cfRule type="expression" dxfId="238" priority="97" stopIfTrue="1">
      <formula>AND(NOT(ISBLANK($C12)),ISBLANK(N12))</formula>
    </cfRule>
  </conditionalFormatting>
  <conditionalFormatting sqref="M12">
    <cfRule type="expression" dxfId="237" priority="94" stopIfTrue="1">
      <formula>AND(NOT(ISBLANK($C12)),ISBLANK(M12))</formula>
    </cfRule>
  </conditionalFormatting>
  <conditionalFormatting sqref="K13">
    <cfRule type="expression" priority="91" stopIfTrue="1">
      <formula>AND(SUM($P13:$T13)&gt;0,NOT(ISBLANK(K13)))</formula>
    </cfRule>
    <cfRule type="expression" dxfId="236" priority="92" stopIfTrue="1">
      <formula>SUM($P13:$T13)&gt;0</formula>
    </cfRule>
  </conditionalFormatting>
  <conditionalFormatting sqref="N13">
    <cfRule type="expression" dxfId="235" priority="93" stopIfTrue="1">
      <formula>AND(NOT(ISBLANK($C13)),ISBLANK(N13))</formula>
    </cfRule>
  </conditionalFormatting>
  <conditionalFormatting sqref="M13">
    <cfRule type="expression" dxfId="234" priority="90" stopIfTrue="1">
      <formula>AND(NOT(ISBLANK($C13)),ISBLANK(M13))</formula>
    </cfRule>
  </conditionalFormatting>
  <conditionalFormatting sqref="K14">
    <cfRule type="expression" priority="87" stopIfTrue="1">
      <formula>AND(SUM($P14:$T14)&gt;0,NOT(ISBLANK(K14)))</formula>
    </cfRule>
    <cfRule type="expression" dxfId="233" priority="88" stopIfTrue="1">
      <formula>SUM($P14:$T14)&gt;0</formula>
    </cfRule>
  </conditionalFormatting>
  <conditionalFormatting sqref="N14">
    <cfRule type="expression" dxfId="232" priority="89" stopIfTrue="1">
      <formula>AND(NOT(ISBLANK($C14)),ISBLANK(N14))</formula>
    </cfRule>
  </conditionalFormatting>
  <conditionalFormatting sqref="M14">
    <cfRule type="expression" dxfId="231" priority="86" stopIfTrue="1">
      <formula>AND(NOT(ISBLANK($C14)),ISBLANK(M14))</formula>
    </cfRule>
  </conditionalFormatting>
  <conditionalFormatting sqref="L14">
    <cfRule type="expression" dxfId="230" priority="85" stopIfTrue="1">
      <formula>AND(NOT(ISBLANK($C14)),ISBLANK(L14))</formula>
    </cfRule>
  </conditionalFormatting>
  <conditionalFormatting sqref="C16">
    <cfRule type="expression" dxfId="229" priority="83" stopIfTrue="1">
      <formula>ISBLANK(C16)</formula>
    </cfRule>
  </conditionalFormatting>
  <conditionalFormatting sqref="N16">
    <cfRule type="expression" dxfId="228" priority="78" stopIfTrue="1">
      <formula>AND(NOT(ISBLANK($C16)),ISBLANK(N16))</formula>
    </cfRule>
  </conditionalFormatting>
  <conditionalFormatting sqref="B16">
    <cfRule type="expression" dxfId="227" priority="18" stopIfTrue="1">
      <formula>AND(NOT(ISBLANK(C16)),ISBLANK(B16))</formula>
    </cfRule>
  </conditionalFormatting>
  <conditionalFormatting sqref="B14">
    <cfRule type="expression" dxfId="226" priority="17" stopIfTrue="1">
      <formula>AND(NOT(ISBLANK(C14)),ISBLANK(B14))</formula>
    </cfRule>
  </conditionalFormatting>
  <conditionalFormatting sqref="L13">
    <cfRule type="expression" dxfId="225" priority="14" stopIfTrue="1">
      <formula>AND(NOT(ISBLANK($C13)),ISBLANK(L13))</formula>
    </cfRule>
  </conditionalFormatting>
  <conditionalFormatting sqref="L12">
    <cfRule type="expression" dxfId="224" priority="13" stopIfTrue="1">
      <formula>AND(NOT(ISBLANK($C12)),ISBLANK(L12))</formula>
    </cfRule>
  </conditionalFormatting>
  <conditionalFormatting sqref="C15">
    <cfRule type="expression" dxfId="223" priority="10" stopIfTrue="1">
      <formula>ISBLANK(C15)</formula>
    </cfRule>
  </conditionalFormatting>
  <conditionalFormatting sqref="A15">
    <cfRule type="expression" dxfId="222" priority="11" stopIfTrue="1">
      <formula>AND(NOT(ISBLANK(C15)),ISBLANK(A15))</formula>
    </cfRule>
  </conditionalFormatting>
  <conditionalFormatting sqref="E15">
    <cfRule type="expression" dxfId="221" priority="12" stopIfTrue="1">
      <formula>AND(NOT(ISBLANK(C15)),ISBLANK(E15),B15="S")</formula>
    </cfRule>
  </conditionalFormatting>
  <conditionalFormatting sqref="J15">
    <cfRule type="expression" priority="8" stopIfTrue="1">
      <formula>AND(SUM($P15:$T15)&gt;0,NOT(ISBLANK(J15)))</formula>
    </cfRule>
    <cfRule type="expression" dxfId="220" priority="9" stopIfTrue="1">
      <formula>SUM($P15:$T15)&gt;0</formula>
    </cfRule>
  </conditionalFormatting>
  <conditionalFormatting sqref="K15">
    <cfRule type="expression" priority="5" stopIfTrue="1">
      <formula>AND(SUM($P15:$T15)&gt;0,NOT(ISBLANK(K15)))</formula>
    </cfRule>
    <cfRule type="expression" dxfId="219" priority="6" stopIfTrue="1">
      <formula>SUM($P15:$T15)&gt;0</formula>
    </cfRule>
  </conditionalFormatting>
  <conditionalFormatting sqref="N15">
    <cfRule type="expression" dxfId="218" priority="7" stopIfTrue="1">
      <formula>AND(NOT(ISBLANK($C15)),ISBLANK(N15))</formula>
    </cfRule>
  </conditionalFormatting>
  <conditionalFormatting sqref="M15">
    <cfRule type="expression" dxfId="217" priority="4" stopIfTrue="1">
      <formula>AND(NOT(ISBLANK($C15)),ISBLANK(M15))</formula>
    </cfRule>
  </conditionalFormatting>
  <conditionalFormatting sqref="L15">
    <cfRule type="expression" dxfId="216" priority="3" stopIfTrue="1">
      <formula>AND(NOT(ISBLANK($C15)),ISBLANK(L15))</formula>
    </cfRule>
  </conditionalFormatting>
  <conditionalFormatting sqref="B15">
    <cfRule type="expression" dxfId="215" priority="2" stopIfTrue="1">
      <formula>AND(NOT(ISBLANK(C15)),ISBLANK(B15))</formula>
    </cfRule>
  </conditionalFormatting>
  <conditionalFormatting sqref="C5">
    <cfRule type="expression" dxfId="214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6">
      <formula1>$B$20:$B$23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90" workbookViewId="0">
      <selection activeCell="A15" sqref="A15:XFD28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5703125" style="88" customWidth="1"/>
    <col min="7" max="7" width="8.42578125" style="88" customWidth="1"/>
    <col min="8" max="8" width="9" style="88" customWidth="1"/>
    <col min="9" max="9" width="11.5703125" style="88" bestFit="1" customWidth="1"/>
    <col min="10" max="10" width="3" style="88" customWidth="1"/>
    <col min="11" max="11" width="29.5703125" style="88" customWidth="1"/>
    <col min="12" max="12" width="50.5703125" style="88" customWidth="1"/>
    <col min="13" max="14" width="27.425781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209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20.100000000000001" customHeight="1" x14ac:dyDescent="0.25">
      <c r="A12" s="218" t="s">
        <v>194</v>
      </c>
      <c r="B12" s="146" t="s">
        <v>31</v>
      </c>
      <c r="C12" s="119">
        <v>60.99</v>
      </c>
      <c r="D12" s="120" t="str">
        <f t="shared" ref="D12:D14" si="0">IF(B12="S",IF(ISBLANK(E12),ROUND(C12*0.2/1.2,2),E12),"")</f>
        <v/>
      </c>
      <c r="E12" s="119"/>
      <c r="F12" s="121" t="s">
        <v>145</v>
      </c>
      <c r="G12" s="122">
        <v>374</v>
      </c>
      <c r="H12" s="122">
        <v>4020</v>
      </c>
      <c r="I12" s="122" t="s">
        <v>145</v>
      </c>
      <c r="J12" s="37" t="s">
        <v>33</v>
      </c>
      <c r="K12" s="37" t="s">
        <v>209</v>
      </c>
      <c r="L12" s="45" t="s">
        <v>210</v>
      </c>
      <c r="M12" s="45" t="s">
        <v>150</v>
      </c>
      <c r="N12" s="45" t="s">
        <v>211</v>
      </c>
      <c r="P12" s="88" t="b">
        <f t="shared" ref="P12:P14" si="1">OR(G12&lt;100,LEN(G12)=2)</f>
        <v>0</v>
      </c>
      <c r="Q12" s="88" t="b">
        <f t="shared" ref="Q12:Q14" si="2">OR(H12&lt;1000,LEN(H12)=3)</f>
        <v>0</v>
      </c>
      <c r="R12" s="88" t="b">
        <f t="shared" ref="R12:R14" si="3">IF(I12&lt;1000,TRUE)</f>
        <v>0</v>
      </c>
      <c r="S12" s="88" t="e">
        <f>OR(#REF!&lt;100000,LEN(#REF!)=5)</f>
        <v>#REF!</v>
      </c>
    </row>
    <row r="13" spans="1:26" ht="20.100000000000001" customHeight="1" x14ac:dyDescent="0.25">
      <c r="A13" s="218" t="s">
        <v>194</v>
      </c>
      <c r="B13" s="146" t="s">
        <v>31</v>
      </c>
      <c r="C13" s="119">
        <v>8</v>
      </c>
      <c r="D13" s="120" t="str">
        <f t="shared" si="0"/>
        <v/>
      </c>
      <c r="E13" s="119"/>
      <c r="F13" s="121" t="s">
        <v>145</v>
      </c>
      <c r="G13" s="122">
        <v>374</v>
      </c>
      <c r="H13" s="122">
        <v>4020</v>
      </c>
      <c r="I13" s="122" t="s">
        <v>145</v>
      </c>
      <c r="J13" s="37" t="s">
        <v>33</v>
      </c>
      <c r="K13" s="37" t="s">
        <v>209</v>
      </c>
      <c r="L13" s="45" t="s">
        <v>212</v>
      </c>
      <c r="M13" s="45" t="s">
        <v>150</v>
      </c>
      <c r="N13" s="45" t="s">
        <v>213</v>
      </c>
      <c r="P13" s="88" t="b">
        <f t="shared" si="1"/>
        <v>0</v>
      </c>
      <c r="Q13" s="88" t="b">
        <f t="shared" si="2"/>
        <v>0</v>
      </c>
      <c r="R13" s="88" t="b">
        <f t="shared" si="3"/>
        <v>0</v>
      </c>
      <c r="S13" s="88" t="e">
        <f>OR(#REF!&lt;100000,LEN(#REF!)=5)</f>
        <v>#REF!</v>
      </c>
    </row>
    <row r="14" spans="1:26" ht="20.100000000000001" customHeight="1" x14ac:dyDescent="0.25">
      <c r="A14" s="210" t="s">
        <v>214</v>
      </c>
      <c r="B14" s="146" t="s">
        <v>31</v>
      </c>
      <c r="C14" s="119">
        <v>4.2</v>
      </c>
      <c r="D14" s="120" t="str">
        <f t="shared" si="0"/>
        <v/>
      </c>
      <c r="E14" s="119"/>
      <c r="F14" s="121" t="s">
        <v>145</v>
      </c>
      <c r="G14" s="122">
        <v>374</v>
      </c>
      <c r="H14" s="122">
        <v>4020</v>
      </c>
      <c r="I14" s="122" t="s">
        <v>145</v>
      </c>
      <c r="J14" s="37" t="s">
        <v>33</v>
      </c>
      <c r="K14" s="37" t="s">
        <v>209</v>
      </c>
      <c r="L14" s="45" t="s">
        <v>215</v>
      </c>
      <c r="M14" s="45" t="s">
        <v>216</v>
      </c>
      <c r="N14" s="45" t="s">
        <v>217</v>
      </c>
      <c r="P14" s="88" t="b">
        <f t="shared" si="1"/>
        <v>0</v>
      </c>
      <c r="Q14" s="88" t="b">
        <f t="shared" si="2"/>
        <v>0</v>
      </c>
      <c r="R14" s="88" t="b">
        <f t="shared" si="3"/>
        <v>0</v>
      </c>
      <c r="S14" s="88" t="e">
        <f>OR(#REF!&lt;100000,LEN(#REF!)=5)</f>
        <v>#REF!</v>
      </c>
    </row>
    <row r="15" spans="1:26" ht="20.100000000000001" customHeight="1" thickBot="1" x14ac:dyDescent="0.25">
      <c r="A15" s="278" t="s">
        <v>35</v>
      </c>
      <c r="B15" s="279"/>
      <c r="C15" s="134">
        <f>SUM(C12:C14)</f>
        <v>73.190000000000012</v>
      </c>
      <c r="D15" s="134">
        <f>SUM(D12:D14)</f>
        <v>0</v>
      </c>
      <c r="E15" s="134"/>
      <c r="F15" s="134">
        <f>SUM(F12:F14)</f>
        <v>0</v>
      </c>
      <c r="G15" s="135"/>
      <c r="H15" s="135"/>
      <c r="I15" s="135"/>
      <c r="J15" s="136"/>
      <c r="K15" s="136"/>
      <c r="L15" s="138"/>
      <c r="M15" s="139"/>
      <c r="N15" s="140"/>
    </row>
    <row r="17" spans="2:3" x14ac:dyDescent="0.2">
      <c r="B17" s="272" t="s">
        <v>36</v>
      </c>
      <c r="C17" s="274"/>
    </row>
    <row r="18" spans="2:3" x14ac:dyDescent="0.2">
      <c r="B18" s="141" t="s">
        <v>37</v>
      </c>
      <c r="C18" s="142" t="s">
        <v>38</v>
      </c>
    </row>
    <row r="19" spans="2:3" x14ac:dyDescent="0.2">
      <c r="B19" s="141" t="s">
        <v>31</v>
      </c>
      <c r="C19" s="142" t="s">
        <v>39</v>
      </c>
    </row>
    <row r="20" spans="2:3" x14ac:dyDescent="0.2">
      <c r="B20" s="141" t="s">
        <v>33</v>
      </c>
      <c r="C20" s="142" t="s">
        <v>40</v>
      </c>
    </row>
    <row r="21" spans="2:3" x14ac:dyDescent="0.2">
      <c r="B21" s="114" t="s">
        <v>41</v>
      </c>
      <c r="C21" s="143" t="s">
        <v>42</v>
      </c>
    </row>
  </sheetData>
  <mergeCells count="6">
    <mergeCell ref="B17:C17"/>
    <mergeCell ref="B1:E1"/>
    <mergeCell ref="B3:E3"/>
    <mergeCell ref="G8:J8"/>
    <mergeCell ref="G9:J9"/>
    <mergeCell ref="A15:B15"/>
  </mergeCells>
  <conditionalFormatting sqref="J12:K14">
    <cfRule type="expression" priority="9" stopIfTrue="1">
      <formula>AND(SUM($P12:$T12)&gt;0,NOT(ISBLANK(J12)))</formula>
    </cfRule>
    <cfRule type="expression" dxfId="213" priority="10" stopIfTrue="1">
      <formula>SUM($P12:$T12)&gt;0</formula>
    </cfRule>
  </conditionalFormatting>
  <conditionalFormatting sqref="B1:E1 B3:E3 C12:C14">
    <cfRule type="expression" dxfId="212" priority="11" stopIfTrue="1">
      <formula>ISBLANK(B1)</formula>
    </cfRule>
  </conditionalFormatting>
  <conditionalFormatting sqref="L12:N14">
    <cfRule type="expression" dxfId="211" priority="12" stopIfTrue="1">
      <formula>AND(NOT(ISBLANK($C12)),ISBLANK(L12))</formula>
    </cfRule>
  </conditionalFormatting>
  <conditionalFormatting sqref="B12:B14">
    <cfRule type="expression" dxfId="210" priority="13" stopIfTrue="1">
      <formula>AND(NOT(ISBLANK(C12)),ISBLANK(B12))</formula>
    </cfRule>
  </conditionalFormatting>
  <conditionalFormatting sqref="A12:A14">
    <cfRule type="expression" dxfId="209" priority="14" stopIfTrue="1">
      <formula>AND(NOT(ISBLANK(C12)),ISBLANK(A12))</formula>
    </cfRule>
  </conditionalFormatting>
  <conditionalFormatting sqref="E12:E14">
    <cfRule type="expression" dxfId="208" priority="15" stopIfTrue="1">
      <formula>AND(NOT(ISBLANK(C12)),ISBLANK(E12),B12="S")</formula>
    </cfRule>
  </conditionalFormatting>
  <conditionalFormatting sqref="C5">
    <cfRule type="expression" dxfId="207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4">
      <formula1>$B$18:$B$21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A14" sqref="A14:XFD14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0.7109375" style="88" customWidth="1"/>
    <col min="13" max="14" width="27.425781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100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228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42" customHeight="1" x14ac:dyDescent="0.25">
      <c r="A12" s="117">
        <v>44383</v>
      </c>
      <c r="B12" s="118" t="s">
        <v>41</v>
      </c>
      <c r="C12" s="119">
        <v>1200</v>
      </c>
      <c r="D12" s="120">
        <v>0</v>
      </c>
      <c r="E12" s="119">
        <v>0</v>
      </c>
      <c r="F12" s="121">
        <v>1200</v>
      </c>
      <c r="G12" s="122" t="s">
        <v>222</v>
      </c>
      <c r="H12" s="122">
        <v>9821</v>
      </c>
      <c r="I12" s="122"/>
      <c r="J12" s="123"/>
      <c r="K12" s="123" t="s">
        <v>223</v>
      </c>
      <c r="L12" s="219" t="s">
        <v>224</v>
      </c>
      <c r="M12" s="126" t="s">
        <v>225</v>
      </c>
      <c r="N12" s="126" t="s">
        <v>226</v>
      </c>
      <c r="P12" s="88" t="b">
        <f t="shared" ref="P12:P13" si="0">OR(G12&lt;100,LEN(G12)=2)</f>
        <v>0</v>
      </c>
      <c r="Q12" s="88" t="b">
        <f t="shared" ref="Q12:Q13" si="1">OR(H12&lt;1000,LEN(H12)=3)</f>
        <v>0</v>
      </c>
      <c r="R12" s="88" t="b">
        <f t="shared" ref="R12:R13" si="2">IF(I12&lt;1000,TRUE)</f>
        <v>1</v>
      </c>
      <c r="S12" s="88" t="e">
        <f>OR(#REF!&lt;100000,LEN(#REF!)=5)</f>
        <v>#REF!</v>
      </c>
    </row>
    <row r="13" spans="1:26" ht="20.100000000000001" customHeight="1" x14ac:dyDescent="0.25">
      <c r="A13" s="117">
        <v>44384</v>
      </c>
      <c r="B13" s="146" t="s">
        <v>41</v>
      </c>
      <c r="C13" s="119">
        <v>575</v>
      </c>
      <c r="D13" s="120">
        <v>0</v>
      </c>
      <c r="E13" s="119">
        <v>0</v>
      </c>
      <c r="F13" s="121">
        <v>575</v>
      </c>
      <c r="G13" s="122" t="s">
        <v>222</v>
      </c>
      <c r="H13" s="122">
        <v>9821</v>
      </c>
      <c r="I13" s="122"/>
      <c r="J13" s="123"/>
      <c r="K13" s="123" t="s">
        <v>223</v>
      </c>
      <c r="L13" s="219" t="s">
        <v>227</v>
      </c>
      <c r="M13" s="126" t="s">
        <v>225</v>
      </c>
      <c r="N13" s="126" t="s">
        <v>226</v>
      </c>
      <c r="P13" s="88" t="b">
        <f t="shared" si="0"/>
        <v>0</v>
      </c>
      <c r="Q13" s="88" t="b">
        <f t="shared" si="1"/>
        <v>0</v>
      </c>
      <c r="R13" s="88" t="b">
        <f t="shared" si="2"/>
        <v>1</v>
      </c>
      <c r="S13" s="88" t="e">
        <f>OR(#REF!&lt;100000,LEN(#REF!)=5)</f>
        <v>#REF!</v>
      </c>
    </row>
    <row r="14" spans="1:26" ht="20.100000000000001" customHeight="1" thickBot="1" x14ac:dyDescent="0.25">
      <c r="A14" s="278" t="s">
        <v>35</v>
      </c>
      <c r="B14" s="279"/>
      <c r="C14" s="134">
        <f>SUM(C12:C13)</f>
        <v>1775</v>
      </c>
      <c r="D14" s="134">
        <f>SUM(D12:D13)</f>
        <v>0</v>
      </c>
      <c r="E14" s="134"/>
      <c r="F14" s="134">
        <f>SUM(F12:F13)</f>
        <v>1775</v>
      </c>
      <c r="G14" s="135"/>
      <c r="H14" s="135"/>
      <c r="I14" s="135"/>
      <c r="J14" s="136"/>
      <c r="K14" s="136"/>
      <c r="L14" s="138"/>
      <c r="M14" s="139"/>
      <c r="N14" s="140"/>
    </row>
    <row r="16" spans="1:26" x14ac:dyDescent="0.2">
      <c r="B16" s="272" t="s">
        <v>36</v>
      </c>
      <c r="C16" s="274"/>
    </row>
    <row r="17" spans="2:3" x14ac:dyDescent="0.2">
      <c r="B17" s="141" t="s">
        <v>37</v>
      </c>
      <c r="C17" s="142" t="s">
        <v>38</v>
      </c>
    </row>
    <row r="18" spans="2:3" x14ac:dyDescent="0.2">
      <c r="B18" s="141" t="s">
        <v>31</v>
      </c>
      <c r="C18" s="142" t="s">
        <v>39</v>
      </c>
    </row>
    <row r="19" spans="2:3" x14ac:dyDescent="0.2">
      <c r="B19" s="141" t="s">
        <v>33</v>
      </c>
      <c r="C19" s="142" t="s">
        <v>40</v>
      </c>
    </row>
    <row r="20" spans="2:3" x14ac:dyDescent="0.2">
      <c r="B20" s="141" t="s">
        <v>120</v>
      </c>
      <c r="C20" s="142" t="s">
        <v>121</v>
      </c>
    </row>
    <row r="21" spans="2:3" x14ac:dyDescent="0.2">
      <c r="B21" s="114" t="s">
        <v>41</v>
      </c>
      <c r="C21" s="143" t="s">
        <v>42</v>
      </c>
    </row>
    <row r="24" spans="2:3" x14ac:dyDescent="0.2">
      <c r="B24" s="271"/>
      <c r="C24" s="271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9" stopIfTrue="1">
      <formula>AND(SUM($P12:$T12)&gt;0,NOT(ISBLANK(J12)))</formula>
    </cfRule>
    <cfRule type="expression" dxfId="206" priority="10" stopIfTrue="1">
      <formula>SUM($P12:$T12)&gt;0</formula>
    </cfRule>
  </conditionalFormatting>
  <conditionalFormatting sqref="B1:E1 B3:E3 C12:C13">
    <cfRule type="expression" dxfId="205" priority="11" stopIfTrue="1">
      <formula>ISBLANK(B1)</formula>
    </cfRule>
  </conditionalFormatting>
  <conditionalFormatting sqref="L12:N12">
    <cfRule type="expression" dxfId="204" priority="12" stopIfTrue="1">
      <formula>AND(NOT(ISBLANK($C12)),ISBLANK(L12))</formula>
    </cfRule>
  </conditionalFormatting>
  <conditionalFormatting sqref="B12:B13">
    <cfRule type="expression" dxfId="203" priority="13" stopIfTrue="1">
      <formula>AND(NOT(ISBLANK(C12)),ISBLANK(B12))</formula>
    </cfRule>
  </conditionalFormatting>
  <conditionalFormatting sqref="A12:A13">
    <cfRule type="expression" dxfId="202" priority="14" stopIfTrue="1">
      <formula>AND(NOT(ISBLANK(C12)),ISBLANK(A12))</formula>
    </cfRule>
  </conditionalFormatting>
  <conditionalFormatting sqref="E12:E13">
    <cfRule type="expression" dxfId="201" priority="15" stopIfTrue="1">
      <formula>AND(NOT(ISBLANK(C12)),ISBLANK(E12),B12="S")</formula>
    </cfRule>
  </conditionalFormatting>
  <conditionalFormatting sqref="C5">
    <cfRule type="expression" dxfId="200" priority="8" stopIfTrue="1">
      <formula>ISBLANK(C5)</formula>
    </cfRule>
  </conditionalFormatting>
  <conditionalFormatting sqref="K13">
    <cfRule type="expression" priority="1" stopIfTrue="1">
      <formula>AND(SUM($P13:$T13)&gt;0,NOT(ISBLANK(K13)))</formula>
    </cfRule>
    <cfRule type="expression" dxfId="199" priority="2" stopIfTrue="1">
      <formula>SUM($P13:$T13)&gt;0</formula>
    </cfRule>
  </conditionalFormatting>
  <conditionalFormatting sqref="L13:N13">
    <cfRule type="expression" dxfId="198" priority="3" stopIfTrue="1">
      <formula>AND(NOT(ISBLANK($C13)),ISBLANK(L13))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Statements\July 2021\P A Hobbs\[Barclaycard - July 2021.xlsx]Sheet2'!#REF!</xm:f>
          </x14:formula1>
          <xm:sqref>B1:E1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3" width="18.5703125" style="88" customWidth="1"/>
    <col min="4" max="4" width="15.7109375" style="88" customWidth="1"/>
    <col min="5" max="5" width="17.7109375" style="88" customWidth="1"/>
    <col min="6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6.7109375" style="88" customWidth="1"/>
    <col min="11" max="11" width="36.28515625" style="88" customWidth="1"/>
    <col min="12" max="12" width="50.7109375" style="88" customWidth="1"/>
    <col min="13" max="14" width="27.425781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100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122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20.100000000000001" customHeight="1" x14ac:dyDescent="0.25">
      <c r="A12" s="117">
        <v>44360</v>
      </c>
      <c r="B12" s="118" t="s">
        <v>31</v>
      </c>
      <c r="C12" s="119">
        <v>264.91000000000003</v>
      </c>
      <c r="D12" s="120"/>
      <c r="E12" s="119"/>
      <c r="F12" s="121">
        <v>264.91000000000003</v>
      </c>
      <c r="G12" s="122">
        <v>611</v>
      </c>
      <c r="H12" s="122">
        <v>4200</v>
      </c>
      <c r="I12" s="122">
        <v>61106</v>
      </c>
      <c r="J12" s="123"/>
      <c r="K12" s="124" t="s">
        <v>101</v>
      </c>
      <c r="L12" s="125" t="s">
        <v>102</v>
      </c>
      <c r="M12" s="126" t="s">
        <v>103</v>
      </c>
      <c r="N12" s="126" t="s">
        <v>104</v>
      </c>
      <c r="P12" s="88" t="b">
        <f t="shared" ref="P12" si="0">OR(G12&lt;100,LEN(G12)=2)</f>
        <v>0</v>
      </c>
      <c r="Q12" s="88" t="b">
        <f t="shared" ref="Q12" si="1">OR(H12&lt;1000,LEN(H12)=3)</f>
        <v>0</v>
      </c>
      <c r="R12" s="88" t="b">
        <f t="shared" ref="R12" si="2">IF(I12&lt;1000,TRUE)</f>
        <v>0</v>
      </c>
      <c r="S12" s="88" t="e">
        <f>OR(#REF!&lt;100000,LEN(#REF!)=5)</f>
        <v>#REF!</v>
      </c>
    </row>
    <row r="13" spans="1:26" ht="20.100000000000001" customHeight="1" x14ac:dyDescent="0.25">
      <c r="A13" s="117">
        <v>44361</v>
      </c>
      <c r="B13" s="118" t="s">
        <v>33</v>
      </c>
      <c r="C13" s="119">
        <v>174</v>
      </c>
      <c r="D13" s="120">
        <v>29</v>
      </c>
      <c r="E13" s="119"/>
      <c r="F13" s="121">
        <v>145</v>
      </c>
      <c r="G13" s="122">
        <v>611</v>
      </c>
      <c r="H13" s="122">
        <v>4200</v>
      </c>
      <c r="I13" s="122">
        <v>61111</v>
      </c>
      <c r="J13" s="123"/>
      <c r="K13" s="124" t="s">
        <v>101</v>
      </c>
      <c r="L13" s="125" t="s">
        <v>105</v>
      </c>
      <c r="M13" s="126" t="s">
        <v>106</v>
      </c>
      <c r="N13" s="126" t="s">
        <v>107</v>
      </c>
    </row>
    <row r="14" spans="1:26" ht="20.100000000000001" customHeight="1" x14ac:dyDescent="0.25">
      <c r="A14" s="117">
        <v>44362</v>
      </c>
      <c r="B14" s="118" t="s">
        <v>31</v>
      </c>
      <c r="C14" s="119">
        <v>250</v>
      </c>
      <c r="D14" s="127"/>
      <c r="E14" s="119"/>
      <c r="F14" s="128">
        <v>250</v>
      </c>
      <c r="G14" s="122">
        <v>611</v>
      </c>
      <c r="H14" s="122">
        <v>4200</v>
      </c>
      <c r="I14" s="122">
        <v>61106</v>
      </c>
      <c r="J14" s="123"/>
      <c r="K14" s="124" t="s">
        <v>101</v>
      </c>
      <c r="L14" s="125" t="s">
        <v>108</v>
      </c>
      <c r="M14" s="126" t="s">
        <v>109</v>
      </c>
      <c r="N14" s="126" t="s">
        <v>104</v>
      </c>
    </row>
    <row r="15" spans="1:26" ht="20.100000000000001" customHeight="1" x14ac:dyDescent="0.25">
      <c r="A15" s="117">
        <v>44364</v>
      </c>
      <c r="B15" s="118" t="s">
        <v>31</v>
      </c>
      <c r="C15" s="119">
        <v>16.41</v>
      </c>
      <c r="D15" s="120"/>
      <c r="E15" s="119"/>
      <c r="F15" s="121">
        <v>16.41</v>
      </c>
      <c r="G15" s="129">
        <v>595</v>
      </c>
      <c r="H15" s="129">
        <v>1105</v>
      </c>
      <c r="I15" s="129"/>
      <c r="J15" s="124"/>
      <c r="K15" s="124" t="s">
        <v>101</v>
      </c>
      <c r="L15" s="125" t="s">
        <v>110</v>
      </c>
      <c r="M15" s="126" t="s">
        <v>111</v>
      </c>
      <c r="N15" s="126" t="s">
        <v>110</v>
      </c>
    </row>
    <row r="16" spans="1:26" ht="20.100000000000001" customHeight="1" x14ac:dyDescent="0.25">
      <c r="A16" s="117">
        <v>44366</v>
      </c>
      <c r="B16" s="118" t="s">
        <v>31</v>
      </c>
      <c r="C16" s="130">
        <v>500</v>
      </c>
      <c r="D16" s="121"/>
      <c r="E16" s="130"/>
      <c r="F16" s="121">
        <v>500</v>
      </c>
      <c r="G16" s="129">
        <v>595</v>
      </c>
      <c r="H16" s="129">
        <v>4200</v>
      </c>
      <c r="I16" s="129">
        <v>59510</v>
      </c>
      <c r="J16" s="123"/>
      <c r="K16" s="124" t="s">
        <v>101</v>
      </c>
      <c r="L16" s="125" t="s">
        <v>112</v>
      </c>
      <c r="M16" s="126" t="s">
        <v>113</v>
      </c>
      <c r="N16" s="126" t="s">
        <v>114</v>
      </c>
    </row>
    <row r="17" spans="1:14" ht="20.100000000000001" customHeight="1" x14ac:dyDescent="0.25">
      <c r="A17" s="117">
        <v>44367</v>
      </c>
      <c r="B17" s="118" t="s">
        <v>31</v>
      </c>
      <c r="C17" s="130">
        <v>500</v>
      </c>
      <c r="D17" s="121"/>
      <c r="E17" s="130"/>
      <c r="F17" s="121">
        <v>500</v>
      </c>
      <c r="G17" s="129">
        <v>611</v>
      </c>
      <c r="H17" s="129">
        <v>4200</v>
      </c>
      <c r="I17" s="129">
        <v>61106</v>
      </c>
      <c r="J17" s="124"/>
      <c r="K17" s="124" t="s">
        <v>101</v>
      </c>
      <c r="L17" s="125" t="s">
        <v>112</v>
      </c>
      <c r="M17" s="126" t="s">
        <v>113</v>
      </c>
      <c r="N17" s="126" t="s">
        <v>104</v>
      </c>
    </row>
    <row r="18" spans="1:14" ht="20.100000000000001" customHeight="1" x14ac:dyDescent="0.25">
      <c r="A18" s="117">
        <v>44368</v>
      </c>
      <c r="B18" s="118" t="s">
        <v>31</v>
      </c>
      <c r="C18" s="119">
        <v>278.52</v>
      </c>
      <c r="D18" s="120"/>
      <c r="E18" s="119"/>
      <c r="F18" s="121">
        <v>278.52</v>
      </c>
      <c r="G18" s="129">
        <v>611</v>
      </c>
      <c r="H18" s="129">
        <v>4200</v>
      </c>
      <c r="I18" s="129">
        <v>61106</v>
      </c>
      <c r="J18" s="123"/>
      <c r="K18" s="124" t="s">
        <v>101</v>
      </c>
      <c r="L18" s="125" t="s">
        <v>115</v>
      </c>
      <c r="M18" s="126" t="s">
        <v>103</v>
      </c>
      <c r="N18" s="126" t="s">
        <v>104</v>
      </c>
    </row>
    <row r="19" spans="1:14" ht="20.100000000000001" customHeight="1" x14ac:dyDescent="0.25">
      <c r="A19" s="117">
        <v>44368</v>
      </c>
      <c r="B19" s="118" t="s">
        <v>31</v>
      </c>
      <c r="C19" s="131">
        <v>250</v>
      </c>
      <c r="D19" s="131"/>
      <c r="E19" s="131"/>
      <c r="F19" s="131">
        <v>250</v>
      </c>
      <c r="G19" s="132">
        <v>611</v>
      </c>
      <c r="H19" s="132">
        <v>4200</v>
      </c>
      <c r="I19" s="132">
        <v>61106</v>
      </c>
      <c r="J19" s="132"/>
      <c r="K19" s="124" t="s">
        <v>101</v>
      </c>
      <c r="L19" s="125" t="s">
        <v>116</v>
      </c>
      <c r="M19" s="133" t="s">
        <v>109</v>
      </c>
      <c r="N19" s="126" t="s">
        <v>104</v>
      </c>
    </row>
    <row r="20" spans="1:14" ht="20.100000000000001" customHeight="1" x14ac:dyDescent="0.25">
      <c r="A20" s="117">
        <v>44371</v>
      </c>
      <c r="B20" s="118" t="s">
        <v>31</v>
      </c>
      <c r="C20" s="119">
        <v>427.28</v>
      </c>
      <c r="D20" s="120"/>
      <c r="E20" s="119"/>
      <c r="F20" s="121">
        <v>427.28</v>
      </c>
      <c r="G20" s="129">
        <v>595</v>
      </c>
      <c r="H20" s="129">
        <v>4200</v>
      </c>
      <c r="I20" s="129">
        <v>59510</v>
      </c>
      <c r="J20" s="123"/>
      <c r="K20" s="124" t="s">
        <v>101</v>
      </c>
      <c r="L20" s="125" t="s">
        <v>117</v>
      </c>
      <c r="M20" s="126" t="s">
        <v>109</v>
      </c>
      <c r="N20" s="126" t="s">
        <v>114</v>
      </c>
    </row>
    <row r="21" spans="1:14" ht="20.100000000000001" customHeight="1" x14ac:dyDescent="0.25">
      <c r="A21" s="117">
        <v>44373</v>
      </c>
      <c r="B21" s="118" t="s">
        <v>31</v>
      </c>
      <c r="C21" s="119">
        <v>251.9</v>
      </c>
      <c r="D21" s="120"/>
      <c r="E21" s="119"/>
      <c r="F21" s="121">
        <v>251.9</v>
      </c>
      <c r="G21" s="129">
        <v>611</v>
      </c>
      <c r="H21" s="129">
        <v>4200</v>
      </c>
      <c r="I21" s="129">
        <v>61106</v>
      </c>
      <c r="J21" s="123"/>
      <c r="K21" s="124" t="s">
        <v>101</v>
      </c>
      <c r="L21" s="125" t="s">
        <v>115</v>
      </c>
      <c r="M21" s="126" t="s">
        <v>103</v>
      </c>
      <c r="N21" s="126" t="s">
        <v>104</v>
      </c>
    </row>
    <row r="22" spans="1:14" ht="20.100000000000001" customHeight="1" x14ac:dyDescent="0.25">
      <c r="A22" s="117">
        <v>44375</v>
      </c>
      <c r="B22" s="118" t="s">
        <v>31</v>
      </c>
      <c r="C22" s="119">
        <v>250</v>
      </c>
      <c r="D22" s="120"/>
      <c r="E22" s="119"/>
      <c r="F22" s="121">
        <v>250</v>
      </c>
      <c r="G22" s="129">
        <v>611</v>
      </c>
      <c r="H22" s="129">
        <v>4200</v>
      </c>
      <c r="I22" s="129">
        <v>61106</v>
      </c>
      <c r="J22" s="123"/>
      <c r="K22" s="124" t="s">
        <v>101</v>
      </c>
      <c r="L22" s="125" t="s">
        <v>117</v>
      </c>
      <c r="M22" s="126" t="s">
        <v>109</v>
      </c>
      <c r="N22" s="126" t="s">
        <v>118</v>
      </c>
    </row>
    <row r="23" spans="1:14" ht="20.100000000000001" customHeight="1" x14ac:dyDescent="0.25">
      <c r="A23" s="117">
        <v>44375</v>
      </c>
      <c r="B23" s="118" t="s">
        <v>31</v>
      </c>
      <c r="C23" s="119">
        <v>500</v>
      </c>
      <c r="D23" s="120"/>
      <c r="E23" s="119"/>
      <c r="F23" s="121">
        <v>500</v>
      </c>
      <c r="G23" s="129">
        <v>611</v>
      </c>
      <c r="H23" s="129">
        <v>4200</v>
      </c>
      <c r="I23" s="129">
        <v>61106</v>
      </c>
      <c r="J23" s="123"/>
      <c r="K23" s="124" t="s">
        <v>101</v>
      </c>
      <c r="L23" s="125" t="s">
        <v>119</v>
      </c>
      <c r="M23" s="126" t="s">
        <v>113</v>
      </c>
      <c r="N23" s="126" t="s">
        <v>104</v>
      </c>
    </row>
    <row r="24" spans="1:14" ht="19.149999999999999" customHeight="1" x14ac:dyDescent="0.25">
      <c r="A24" s="117">
        <v>44377</v>
      </c>
      <c r="B24" s="118" t="s">
        <v>31</v>
      </c>
      <c r="C24" s="119">
        <v>500</v>
      </c>
      <c r="D24" s="120"/>
      <c r="E24" s="119"/>
      <c r="F24" s="121">
        <v>500</v>
      </c>
      <c r="G24" s="129">
        <v>595</v>
      </c>
      <c r="H24" s="129">
        <v>4200</v>
      </c>
      <c r="I24" s="129">
        <v>59510</v>
      </c>
      <c r="J24" s="123"/>
      <c r="K24" s="124" t="s">
        <v>101</v>
      </c>
      <c r="L24" s="125" t="s">
        <v>119</v>
      </c>
      <c r="M24" s="126" t="s">
        <v>113</v>
      </c>
      <c r="N24" s="126" t="s">
        <v>114</v>
      </c>
    </row>
    <row r="25" spans="1:14" ht="20.100000000000001" customHeight="1" x14ac:dyDescent="0.25">
      <c r="A25" s="117">
        <v>44378</v>
      </c>
      <c r="B25" s="118" t="s">
        <v>31</v>
      </c>
      <c r="C25" s="119">
        <v>178.61</v>
      </c>
      <c r="D25" s="120"/>
      <c r="E25" s="119"/>
      <c r="F25" s="121">
        <v>178.61</v>
      </c>
      <c r="G25" s="129">
        <v>611</v>
      </c>
      <c r="H25" s="129">
        <v>4200</v>
      </c>
      <c r="I25" s="129">
        <v>61106</v>
      </c>
      <c r="J25" s="123"/>
      <c r="K25" s="124" t="s">
        <v>101</v>
      </c>
      <c r="L25" s="125" t="s">
        <v>115</v>
      </c>
      <c r="M25" s="126" t="s">
        <v>103</v>
      </c>
      <c r="N25" s="126" t="s">
        <v>104</v>
      </c>
    </row>
    <row r="26" spans="1:14" ht="20.100000000000001" customHeight="1" x14ac:dyDescent="0.25">
      <c r="A26" s="117">
        <v>44378</v>
      </c>
      <c r="B26" s="118" t="s">
        <v>31</v>
      </c>
      <c r="C26" s="119">
        <v>120.46</v>
      </c>
      <c r="D26" s="120"/>
      <c r="E26" s="119"/>
      <c r="F26" s="121">
        <v>120.46</v>
      </c>
      <c r="G26" s="129">
        <v>595</v>
      </c>
      <c r="H26" s="129">
        <v>1105</v>
      </c>
      <c r="I26" s="129"/>
      <c r="J26" s="123"/>
      <c r="K26" s="124" t="s">
        <v>101</v>
      </c>
      <c r="L26" s="125" t="s">
        <v>110</v>
      </c>
      <c r="M26" s="126" t="s">
        <v>111</v>
      </c>
      <c r="N26" s="126" t="s">
        <v>110</v>
      </c>
    </row>
    <row r="27" spans="1:14" ht="20.100000000000001" customHeight="1" x14ac:dyDescent="0.25">
      <c r="A27" s="117">
        <v>44378</v>
      </c>
      <c r="B27" s="118" t="s">
        <v>31</v>
      </c>
      <c r="C27" s="119">
        <v>92.99</v>
      </c>
      <c r="D27" s="120"/>
      <c r="E27" s="119"/>
      <c r="F27" s="121">
        <v>92.99</v>
      </c>
      <c r="G27" s="129">
        <v>595</v>
      </c>
      <c r="H27" s="129">
        <v>4200</v>
      </c>
      <c r="I27" s="129">
        <v>59510</v>
      </c>
      <c r="J27" s="123"/>
      <c r="K27" s="124" t="s">
        <v>101</v>
      </c>
      <c r="L27" s="125" t="s">
        <v>117</v>
      </c>
      <c r="M27" s="126" t="s">
        <v>109</v>
      </c>
      <c r="N27" s="126" t="s">
        <v>114</v>
      </c>
    </row>
    <row r="28" spans="1:14" ht="20.100000000000001" customHeight="1" x14ac:dyDescent="0.25">
      <c r="A28" s="117">
        <v>44380</v>
      </c>
      <c r="B28" s="118" t="s">
        <v>31</v>
      </c>
      <c r="C28" s="119">
        <v>250</v>
      </c>
      <c r="D28" s="120"/>
      <c r="E28" s="119"/>
      <c r="F28" s="121">
        <v>250</v>
      </c>
      <c r="G28" s="129">
        <v>611</v>
      </c>
      <c r="H28" s="129">
        <v>4200</v>
      </c>
      <c r="I28" s="129">
        <v>61106</v>
      </c>
      <c r="J28" s="123"/>
      <c r="K28" s="124" t="s">
        <v>101</v>
      </c>
      <c r="L28" s="125" t="s">
        <v>108</v>
      </c>
      <c r="M28" s="126" t="s">
        <v>109</v>
      </c>
      <c r="N28" s="126" t="s">
        <v>104</v>
      </c>
    </row>
    <row r="29" spans="1:14" ht="20.100000000000001" customHeight="1" x14ac:dyDescent="0.25">
      <c r="A29" s="117">
        <v>44384</v>
      </c>
      <c r="B29" s="118" t="s">
        <v>31</v>
      </c>
      <c r="C29" s="119">
        <v>250</v>
      </c>
      <c r="D29" s="120"/>
      <c r="E29" s="119"/>
      <c r="F29" s="121">
        <v>250</v>
      </c>
      <c r="G29" s="129">
        <v>611</v>
      </c>
      <c r="H29" s="129">
        <v>4200</v>
      </c>
      <c r="I29" s="129">
        <v>61106</v>
      </c>
      <c r="J29" s="123"/>
      <c r="K29" s="124" t="s">
        <v>101</v>
      </c>
      <c r="L29" s="125" t="s">
        <v>117</v>
      </c>
      <c r="M29" s="126" t="s">
        <v>109</v>
      </c>
      <c r="N29" s="126" t="s">
        <v>104</v>
      </c>
    </row>
    <row r="30" spans="1:14" ht="20.100000000000001" customHeight="1" x14ac:dyDescent="0.25">
      <c r="A30" s="117">
        <v>44385</v>
      </c>
      <c r="B30" s="118" t="s">
        <v>31</v>
      </c>
      <c r="C30" s="119">
        <v>250.83</v>
      </c>
      <c r="D30" s="120"/>
      <c r="E30" s="119"/>
      <c r="F30" s="121">
        <v>250.83</v>
      </c>
      <c r="G30" s="129">
        <v>611</v>
      </c>
      <c r="H30" s="129">
        <v>4200</v>
      </c>
      <c r="I30" s="129">
        <v>61106</v>
      </c>
      <c r="J30" s="123"/>
      <c r="K30" s="124" t="s">
        <v>101</v>
      </c>
      <c r="L30" s="125" t="s">
        <v>115</v>
      </c>
      <c r="M30" s="126" t="s">
        <v>103</v>
      </c>
      <c r="N30" s="126" t="s">
        <v>104</v>
      </c>
    </row>
    <row r="31" spans="1:14" ht="20.100000000000001" customHeight="1" x14ac:dyDescent="0.25">
      <c r="A31" s="117">
        <v>44385</v>
      </c>
      <c r="B31" s="118" t="s">
        <v>31</v>
      </c>
      <c r="C31" s="119">
        <v>500</v>
      </c>
      <c r="D31" s="120"/>
      <c r="E31" s="119"/>
      <c r="F31" s="121">
        <v>500</v>
      </c>
      <c r="G31" s="129">
        <v>595</v>
      </c>
      <c r="H31" s="129">
        <v>4200</v>
      </c>
      <c r="I31" s="129">
        <v>59510</v>
      </c>
      <c r="J31" s="123"/>
      <c r="K31" s="124" t="s">
        <v>101</v>
      </c>
      <c r="L31" s="125" t="s">
        <v>119</v>
      </c>
      <c r="M31" s="126" t="s">
        <v>113</v>
      </c>
      <c r="N31" s="126" t="s">
        <v>114</v>
      </c>
    </row>
    <row r="32" spans="1:14" ht="20.100000000000001" customHeight="1" thickBot="1" x14ac:dyDescent="0.3">
      <c r="A32" s="278" t="s">
        <v>35</v>
      </c>
      <c r="B32" s="279"/>
      <c r="C32" s="134">
        <f>SUM(C12:C31)</f>
        <v>5805.91</v>
      </c>
      <c r="D32" s="134">
        <f>SUM(D12:D31)</f>
        <v>29</v>
      </c>
      <c r="E32" s="134"/>
      <c r="F32" s="134">
        <f>SUM(F12:F31)</f>
        <v>5776.91</v>
      </c>
      <c r="G32" s="135"/>
      <c r="H32" s="135"/>
      <c r="I32" s="135"/>
      <c r="J32" s="136"/>
      <c r="K32" s="137"/>
      <c r="L32" s="138"/>
      <c r="M32" s="139"/>
      <c r="N32" s="140"/>
    </row>
    <row r="34" spans="2:9" x14ac:dyDescent="0.2">
      <c r="B34" s="272" t="s">
        <v>36</v>
      </c>
      <c r="C34" s="274"/>
    </row>
    <row r="35" spans="2:9" x14ac:dyDescent="0.2">
      <c r="B35" s="141" t="s">
        <v>37</v>
      </c>
      <c r="C35" s="142" t="s">
        <v>38</v>
      </c>
    </row>
    <row r="36" spans="2:9" x14ac:dyDescent="0.2">
      <c r="B36" s="141" t="s">
        <v>31</v>
      </c>
      <c r="C36" s="142" t="s">
        <v>39</v>
      </c>
    </row>
    <row r="37" spans="2:9" x14ac:dyDescent="0.2">
      <c r="B37" s="141" t="s">
        <v>33</v>
      </c>
      <c r="C37" s="142" t="s">
        <v>40</v>
      </c>
    </row>
    <row r="38" spans="2:9" x14ac:dyDescent="0.2">
      <c r="B38" s="141" t="s">
        <v>120</v>
      </c>
      <c r="C38" s="142" t="s">
        <v>121</v>
      </c>
    </row>
    <row r="39" spans="2:9" x14ac:dyDescent="0.2">
      <c r="B39" s="114" t="s">
        <v>41</v>
      </c>
      <c r="C39" s="143" t="s">
        <v>42</v>
      </c>
    </row>
    <row r="42" spans="2:9" x14ac:dyDescent="0.2">
      <c r="B42" s="271"/>
      <c r="C42" s="271"/>
      <c r="F42" s="90"/>
      <c r="G42" s="90"/>
      <c r="H42" s="90"/>
      <c r="I42" s="90"/>
    </row>
    <row r="43" spans="2:9" x14ac:dyDescent="0.2">
      <c r="F43" s="90"/>
      <c r="G43" s="90"/>
      <c r="H43" s="90"/>
      <c r="I43" s="90"/>
    </row>
    <row r="44" spans="2:9" x14ac:dyDescent="0.2">
      <c r="F44" s="144"/>
      <c r="G44" s="144"/>
      <c r="H44" s="144"/>
      <c r="I44" s="90"/>
    </row>
    <row r="45" spans="2:9" x14ac:dyDescent="0.2">
      <c r="F45" s="144"/>
      <c r="G45" s="144"/>
      <c r="H45" s="144"/>
      <c r="I45" s="90"/>
    </row>
    <row r="46" spans="2:9" x14ac:dyDescent="0.2">
      <c r="F46" s="144"/>
      <c r="G46" s="144"/>
      <c r="H46" s="144"/>
      <c r="I46" s="90"/>
    </row>
    <row r="47" spans="2:9" x14ac:dyDescent="0.2">
      <c r="F47" s="145"/>
      <c r="G47" s="145"/>
      <c r="H47" s="145"/>
      <c r="I47" s="90"/>
    </row>
    <row r="48" spans="2:9" x14ac:dyDescent="0.2">
      <c r="F48" s="145"/>
      <c r="G48" s="145"/>
      <c r="H48" s="145"/>
      <c r="I48" s="90"/>
    </row>
    <row r="49" spans="6:9" x14ac:dyDescent="0.2">
      <c r="F49" s="144"/>
      <c r="G49" s="144"/>
      <c r="H49" s="144"/>
      <c r="I49" s="90"/>
    </row>
    <row r="50" spans="6:9" x14ac:dyDescent="0.2">
      <c r="F50" s="145"/>
      <c r="G50" s="145"/>
      <c r="H50" s="145"/>
      <c r="I50" s="90"/>
    </row>
    <row r="51" spans="6:9" x14ac:dyDescent="0.2">
      <c r="F51" s="144"/>
      <c r="G51" s="144"/>
      <c r="H51" s="144"/>
      <c r="I51" s="90"/>
    </row>
    <row r="52" spans="6:9" x14ac:dyDescent="0.2">
      <c r="F52" s="144"/>
      <c r="G52" s="144"/>
      <c r="H52" s="144"/>
      <c r="I52" s="90"/>
    </row>
    <row r="53" spans="6:9" x14ac:dyDescent="0.2">
      <c r="F53" s="144"/>
      <c r="G53" s="144"/>
      <c r="H53" s="144"/>
      <c r="I53" s="90"/>
    </row>
    <row r="54" spans="6:9" x14ac:dyDescent="0.2">
      <c r="F54" s="144"/>
      <c r="G54" s="144"/>
      <c r="H54" s="144"/>
      <c r="I54" s="90"/>
    </row>
    <row r="55" spans="6:9" x14ac:dyDescent="0.2">
      <c r="F55" s="144"/>
      <c r="G55" s="144"/>
      <c r="H55" s="144"/>
      <c r="I55" s="90"/>
    </row>
    <row r="56" spans="6:9" x14ac:dyDescent="0.2">
      <c r="F56" s="144"/>
      <c r="G56" s="144"/>
      <c r="H56" s="144"/>
      <c r="I56" s="90"/>
    </row>
    <row r="57" spans="6:9" x14ac:dyDescent="0.2">
      <c r="F57" s="144"/>
      <c r="G57" s="144"/>
      <c r="H57" s="144"/>
      <c r="I57" s="90"/>
    </row>
    <row r="58" spans="6:9" x14ac:dyDescent="0.2">
      <c r="F58" s="144"/>
      <c r="G58" s="144"/>
      <c r="H58" s="144"/>
      <c r="I58" s="90"/>
    </row>
    <row r="59" spans="6:9" x14ac:dyDescent="0.2">
      <c r="F59" s="144"/>
      <c r="G59" s="144"/>
      <c r="H59" s="144"/>
      <c r="I59" s="90"/>
    </row>
    <row r="60" spans="6:9" x14ac:dyDescent="0.2">
      <c r="F60" s="144"/>
      <c r="G60" s="144"/>
      <c r="H60" s="144"/>
      <c r="I60" s="90"/>
    </row>
    <row r="61" spans="6:9" x14ac:dyDescent="0.2">
      <c r="F61" s="144"/>
      <c r="G61" s="144"/>
      <c r="H61" s="144"/>
      <c r="I61" s="90"/>
    </row>
    <row r="62" spans="6:9" x14ac:dyDescent="0.2">
      <c r="F62" s="144"/>
      <c r="G62" s="144"/>
      <c r="H62" s="144"/>
      <c r="I62" s="90"/>
    </row>
    <row r="63" spans="6:9" x14ac:dyDescent="0.2">
      <c r="F63" s="144"/>
      <c r="G63" s="144"/>
      <c r="H63" s="144"/>
      <c r="I63" s="90"/>
    </row>
    <row r="64" spans="6:9" x14ac:dyDescent="0.2">
      <c r="F64" s="144"/>
      <c r="G64" s="144"/>
      <c r="H64" s="144"/>
      <c r="I64" s="90"/>
    </row>
    <row r="65" spans="6:9" x14ac:dyDescent="0.2">
      <c r="F65" s="144"/>
      <c r="G65" s="144"/>
      <c r="H65" s="144"/>
      <c r="I65" s="90"/>
    </row>
    <row r="66" spans="6:9" x14ac:dyDescent="0.2">
      <c r="F66" s="144"/>
      <c r="G66" s="144"/>
      <c r="H66" s="144"/>
      <c r="I66" s="90"/>
    </row>
    <row r="67" spans="6:9" x14ac:dyDescent="0.2">
      <c r="F67" s="144"/>
      <c r="G67" s="144"/>
      <c r="H67" s="144"/>
      <c r="I67" s="90"/>
    </row>
    <row r="68" spans="6:9" x14ac:dyDescent="0.2">
      <c r="F68" s="144"/>
      <c r="G68" s="144"/>
      <c r="H68" s="144"/>
      <c r="I68" s="90"/>
    </row>
    <row r="69" spans="6:9" x14ac:dyDescent="0.2">
      <c r="F69" s="144"/>
      <c r="G69" s="144"/>
      <c r="H69" s="144"/>
      <c r="I69" s="90"/>
    </row>
    <row r="70" spans="6:9" x14ac:dyDescent="0.2">
      <c r="F70" s="144"/>
      <c r="G70" s="144"/>
      <c r="H70" s="144"/>
      <c r="I70" s="90"/>
    </row>
    <row r="71" spans="6:9" x14ac:dyDescent="0.2">
      <c r="F71" s="144"/>
      <c r="G71" s="144"/>
      <c r="H71" s="144"/>
      <c r="I71" s="90"/>
    </row>
    <row r="72" spans="6:9" x14ac:dyDescent="0.2">
      <c r="F72" s="144"/>
      <c r="G72" s="144"/>
      <c r="H72" s="144"/>
      <c r="I72" s="90"/>
    </row>
    <row r="73" spans="6:9" x14ac:dyDescent="0.2">
      <c r="F73" s="144"/>
      <c r="G73" s="144"/>
      <c r="H73" s="144"/>
      <c r="I73" s="90"/>
    </row>
    <row r="74" spans="6:9" x14ac:dyDescent="0.2">
      <c r="F74" s="144"/>
      <c r="G74" s="144"/>
      <c r="H74" s="144"/>
      <c r="I74" s="90"/>
    </row>
    <row r="75" spans="6:9" x14ac:dyDescent="0.2">
      <c r="F75" s="144"/>
      <c r="G75" s="144"/>
      <c r="H75" s="144"/>
      <c r="I75" s="90"/>
    </row>
    <row r="76" spans="6:9" x14ac:dyDescent="0.2">
      <c r="F76" s="144"/>
      <c r="G76" s="144"/>
      <c r="H76" s="144"/>
      <c r="I76" s="90"/>
    </row>
    <row r="77" spans="6:9" x14ac:dyDescent="0.2">
      <c r="F77" s="144"/>
      <c r="G77" s="144"/>
      <c r="H77" s="144"/>
      <c r="I77" s="90"/>
    </row>
    <row r="78" spans="6:9" x14ac:dyDescent="0.2">
      <c r="F78" s="144"/>
      <c r="G78" s="144"/>
      <c r="H78" s="144"/>
      <c r="I78" s="90"/>
    </row>
  </sheetData>
  <mergeCells count="7">
    <mergeCell ref="B42:C42"/>
    <mergeCell ref="B1:E1"/>
    <mergeCell ref="B3:E3"/>
    <mergeCell ref="G8:J8"/>
    <mergeCell ref="G9:J9"/>
    <mergeCell ref="A32:B32"/>
    <mergeCell ref="B34:C34"/>
  </mergeCells>
  <conditionalFormatting sqref="J12:J14 J16 J18 J21:J31">
    <cfRule type="expression" priority="9" stopIfTrue="1">
      <formula>AND(SUM($P12:$T12)&gt;0,NOT(ISBLANK(J12)))</formula>
    </cfRule>
    <cfRule type="expression" dxfId="197" priority="10" stopIfTrue="1">
      <formula>SUM($P12:$T12)&gt;0</formula>
    </cfRule>
  </conditionalFormatting>
  <conditionalFormatting sqref="B1:E1 B3:E3 C12:C13 C20:C31 C15:C18">
    <cfRule type="expression" dxfId="196" priority="11" stopIfTrue="1">
      <formula>ISBLANK(B1)</formula>
    </cfRule>
  </conditionalFormatting>
  <conditionalFormatting sqref="N17:N19 L12:N16 L17:M18 L20:N31">
    <cfRule type="expression" dxfId="195" priority="12" stopIfTrue="1">
      <formula>AND(NOT(ISBLANK($C12)),ISBLANK(L12))</formula>
    </cfRule>
  </conditionalFormatting>
  <conditionalFormatting sqref="B21:B31 B12:B18">
    <cfRule type="expression" dxfId="194" priority="13" stopIfTrue="1">
      <formula>AND(NOT(ISBLANK(C12)),ISBLANK(B12))</formula>
    </cfRule>
  </conditionalFormatting>
  <conditionalFormatting sqref="A21:A31 A12:A18">
    <cfRule type="expression" dxfId="193" priority="14" stopIfTrue="1">
      <formula>AND(NOT(ISBLANK(C12)),ISBLANK(A12))</formula>
    </cfRule>
  </conditionalFormatting>
  <conditionalFormatting sqref="E12:E13 E21:E31 E15:E18">
    <cfRule type="expression" dxfId="192" priority="15" stopIfTrue="1">
      <formula>AND(NOT(ISBLANK(C12)),ISBLANK(E12),B12="S")</formula>
    </cfRule>
  </conditionalFormatting>
  <conditionalFormatting sqref="C5">
    <cfRule type="expression" dxfId="191" priority="8" stopIfTrue="1">
      <formula>ISBLANK(C5)</formula>
    </cfRule>
  </conditionalFormatting>
  <conditionalFormatting sqref="J15 K12:K32">
    <cfRule type="expression" priority="6" stopIfTrue="1">
      <formula>AND(SUM($P12:$T12)&gt;0,NOT(ISBLANK(J12)))</formula>
    </cfRule>
    <cfRule type="expression" dxfId="190" priority="7" stopIfTrue="1">
      <formula>SUM($P12:$T12)&gt;0</formula>
    </cfRule>
  </conditionalFormatting>
  <conditionalFormatting sqref="C14">
    <cfRule type="expression" dxfId="189" priority="4" stopIfTrue="1">
      <formula>ISBLANK(C14)</formula>
    </cfRule>
  </conditionalFormatting>
  <conditionalFormatting sqref="E14">
    <cfRule type="expression" dxfId="188" priority="5" stopIfTrue="1">
      <formula>AND(NOT(ISBLANK(C14)),ISBLANK(E14),B14="S")</formula>
    </cfRule>
  </conditionalFormatting>
  <conditionalFormatting sqref="J17">
    <cfRule type="expression" priority="2" stopIfTrue="1">
      <formula>AND(SUM($P17:$T17)&gt;0,NOT(ISBLANK(J17)))</formula>
    </cfRule>
    <cfRule type="expression" dxfId="187" priority="3" stopIfTrue="1">
      <formula>SUM($P17:$T17)&gt;0</formula>
    </cfRule>
  </conditionalFormatting>
  <conditionalFormatting sqref="J20">
    <cfRule type="expression" priority="16" stopIfTrue="1">
      <formula>AND(SUM($P19:$T19)&gt;0,NOT(ISBLANK(J20)))</formula>
    </cfRule>
    <cfRule type="expression" dxfId="186" priority="17" stopIfTrue="1">
      <formula>SUM($P19:$T19)&gt;0</formula>
    </cfRule>
  </conditionalFormatting>
  <conditionalFormatting sqref="B19">
    <cfRule type="expression" dxfId="185" priority="18" stopIfTrue="1">
      <formula>AND(NOT(ISBLANK(C20)),ISBLANK(B19))</formula>
    </cfRule>
  </conditionalFormatting>
  <conditionalFormatting sqref="B20">
    <cfRule type="expression" dxfId="184" priority="19" stopIfTrue="1">
      <formula>AND(NOT(ISBLANK(#REF!)),ISBLANK(B20))</formula>
    </cfRule>
  </conditionalFormatting>
  <conditionalFormatting sqref="A19">
    <cfRule type="expression" dxfId="183" priority="20" stopIfTrue="1">
      <formula>AND(NOT(ISBLANK(C20)),ISBLANK(A19))</formula>
    </cfRule>
  </conditionalFormatting>
  <conditionalFormatting sqref="A20">
    <cfRule type="expression" dxfId="182" priority="21" stopIfTrue="1">
      <formula>AND(NOT(ISBLANK(#REF!)),ISBLANK(A20))</formula>
    </cfRule>
  </conditionalFormatting>
  <conditionalFormatting sqref="E20">
    <cfRule type="expression" dxfId="181" priority="22" stopIfTrue="1">
      <formula>AND(NOT(ISBLANK(C20)),ISBLANK(E20),B19="S")</formula>
    </cfRule>
  </conditionalFormatting>
  <conditionalFormatting sqref="L19">
    <cfRule type="expression" dxfId="180" priority="1" stopIfTrue="1">
      <formula>AND(NOT(ISBLANK($C19)),ISBLANK(L19))</formula>
    </cfRule>
  </conditionalFormatting>
  <dataValidations count="2">
    <dataValidation type="list" allowBlank="1" showInputMessage="1" showErrorMessage="1" sqref="B12:B31">
      <formula1>$B$35:$B$39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Statements\July 2021\AT Lavender\[July 2021 CC Audit.xlsx]Grouped by supplier'!#REF!</xm:f>
          </x14:formula1>
          <xm:sqref>B1:E1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222" bestFit="1" customWidth="1"/>
    <col min="2" max="2" width="10.42578125" style="222" customWidth="1"/>
    <col min="3" max="6" width="15.7109375" style="222" customWidth="1"/>
    <col min="7" max="7" width="8.42578125" style="222" customWidth="1"/>
    <col min="8" max="8" width="9" style="222" customWidth="1"/>
    <col min="9" max="9" width="11.7109375" style="222" bestFit="1" customWidth="1"/>
    <col min="10" max="10" width="3" style="222" customWidth="1"/>
    <col min="11" max="11" width="26.140625" style="222" customWidth="1"/>
    <col min="12" max="12" width="47.42578125" style="222" customWidth="1"/>
    <col min="13" max="14" width="27.42578125" style="222" customWidth="1"/>
    <col min="15" max="15" width="9.140625" style="222"/>
    <col min="16" max="18" width="9.140625" style="222" customWidth="1" outlineLevel="1"/>
    <col min="19" max="19" width="10.42578125" style="222" customWidth="1" outlineLevel="1"/>
    <col min="20" max="28" width="9.140625" style="222"/>
    <col min="29" max="16384" width="9.140625" style="151"/>
  </cols>
  <sheetData>
    <row r="1" spans="1:28" ht="36.75" customHeight="1" x14ac:dyDescent="0.2">
      <c r="A1" s="84" t="s">
        <v>0</v>
      </c>
      <c r="B1" s="257" t="s">
        <v>1</v>
      </c>
      <c r="C1" s="258"/>
      <c r="D1" s="258"/>
      <c r="E1" s="259"/>
      <c r="F1" s="220"/>
      <c r="G1" s="220"/>
      <c r="H1" s="220"/>
      <c r="I1" s="220"/>
      <c r="J1" s="220"/>
      <c r="K1" s="220"/>
      <c r="L1" s="221"/>
      <c r="M1" s="86"/>
      <c r="N1" s="87"/>
    </row>
    <row r="2" spans="1:28" x14ac:dyDescent="0.2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5"/>
    </row>
    <row r="3" spans="1:28" ht="36.75" customHeight="1" x14ac:dyDescent="0.2">
      <c r="A3" s="92" t="s">
        <v>2</v>
      </c>
      <c r="B3" s="257" t="s">
        <v>232</v>
      </c>
      <c r="C3" s="258"/>
      <c r="D3" s="258"/>
      <c r="E3" s="259"/>
      <c r="F3" s="93"/>
      <c r="G3" s="93"/>
      <c r="H3" s="93"/>
      <c r="I3" s="93"/>
      <c r="J3" s="93"/>
      <c r="K3" s="93"/>
      <c r="L3" s="224"/>
      <c r="M3" s="224"/>
      <c r="N3" s="225"/>
    </row>
    <row r="4" spans="1:28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5"/>
    </row>
    <row r="5" spans="1:28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224"/>
      <c r="M5" s="224"/>
      <c r="N5" s="225"/>
    </row>
    <row r="6" spans="1:28" x14ac:dyDescent="0.2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5"/>
    </row>
    <row r="7" spans="1:28" x14ac:dyDescent="0.2">
      <c r="A7" s="22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5"/>
    </row>
    <row r="8" spans="1:28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226" t="s">
        <v>13</v>
      </c>
      <c r="M8" s="103" t="s">
        <v>14</v>
      </c>
      <c r="N8" s="103" t="s">
        <v>15</v>
      </c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spans="1:28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228" t="s">
        <v>21</v>
      </c>
      <c r="M9" s="107"/>
      <c r="N9" s="108" t="s">
        <v>22</v>
      </c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spans="1:28" ht="18" customHeight="1" x14ac:dyDescent="0.2">
      <c r="A10" s="109" t="s">
        <v>23</v>
      </c>
      <c r="B10" s="229" t="s">
        <v>24</v>
      </c>
      <c r="C10" s="229" t="s">
        <v>25</v>
      </c>
      <c r="D10" s="229" t="s">
        <v>25</v>
      </c>
      <c r="E10" s="229" t="s">
        <v>25</v>
      </c>
      <c r="F10" s="229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230"/>
      <c r="M10" s="231"/>
      <c r="N10" s="232"/>
    </row>
    <row r="11" spans="1:28" s="238" customFormat="1" ht="18" customHeight="1" x14ac:dyDescent="0.2">
      <c r="A11" s="233"/>
      <c r="B11" s="234"/>
      <c r="C11" s="234"/>
      <c r="D11" s="235"/>
      <c r="E11" s="234"/>
      <c r="F11" s="234"/>
      <c r="G11" s="234"/>
      <c r="H11" s="234"/>
      <c r="I11" s="234"/>
      <c r="J11" s="234"/>
      <c r="K11" s="234"/>
      <c r="L11" s="234"/>
      <c r="M11" s="236"/>
      <c r="N11" s="236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</row>
    <row r="12" spans="1:28" s="247" customFormat="1" ht="18" customHeight="1" thickBot="1" x14ac:dyDescent="0.25">
      <c r="A12" s="239">
        <v>44364</v>
      </c>
      <c r="B12" s="240" t="s">
        <v>33</v>
      </c>
      <c r="C12" s="241">
        <v>7.99</v>
      </c>
      <c r="D12" s="242">
        <v>1.33</v>
      </c>
      <c r="E12" s="241"/>
      <c r="F12" s="243">
        <v>6.66</v>
      </c>
      <c r="G12" s="244">
        <v>611</v>
      </c>
      <c r="H12" s="244">
        <v>4014</v>
      </c>
      <c r="I12" s="244">
        <v>61123</v>
      </c>
      <c r="J12" s="245"/>
      <c r="K12" s="245" t="s">
        <v>229</v>
      </c>
      <c r="L12" s="246" t="s">
        <v>230</v>
      </c>
      <c r="M12" s="246" t="s">
        <v>205</v>
      </c>
      <c r="N12" s="246" t="s">
        <v>231</v>
      </c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</row>
    <row r="13" spans="1:28" ht="20.100000000000001" customHeight="1" thickBot="1" x14ac:dyDescent="0.25">
      <c r="A13" s="280"/>
      <c r="B13" s="281"/>
      <c r="C13" s="248">
        <f t="shared" ref="C13:E13" si="0">SUM(C11:C12)</f>
        <v>7.99</v>
      </c>
      <c r="D13" s="248">
        <f t="shared" si="0"/>
        <v>1.33</v>
      </c>
      <c r="E13" s="248">
        <f t="shared" si="0"/>
        <v>0</v>
      </c>
      <c r="F13" s="248">
        <f>SUM(F11:F12)</f>
        <v>6.66</v>
      </c>
      <c r="G13" s="249"/>
      <c r="H13" s="249"/>
      <c r="I13" s="249"/>
      <c r="J13" s="250"/>
      <c r="K13" s="250"/>
      <c r="L13" s="251"/>
      <c r="M13" s="252"/>
      <c r="N13" s="253"/>
    </row>
    <row r="15" spans="1:28" x14ac:dyDescent="0.2">
      <c r="B15" s="272" t="s">
        <v>36</v>
      </c>
      <c r="C15" s="274"/>
    </row>
    <row r="16" spans="1:28" x14ac:dyDescent="0.2">
      <c r="B16" s="254" t="s">
        <v>37</v>
      </c>
      <c r="C16" s="255" t="s">
        <v>38</v>
      </c>
    </row>
    <row r="17" spans="2:3" x14ac:dyDescent="0.2">
      <c r="B17" s="254" t="s">
        <v>31</v>
      </c>
      <c r="C17" s="255" t="s">
        <v>39</v>
      </c>
    </row>
    <row r="18" spans="2:3" x14ac:dyDescent="0.2">
      <c r="B18" s="254" t="s">
        <v>33</v>
      </c>
      <c r="C18" s="255" t="s">
        <v>40</v>
      </c>
    </row>
    <row r="19" spans="2:3" x14ac:dyDescent="0.2">
      <c r="B19" s="231" t="s">
        <v>41</v>
      </c>
      <c r="C19" s="256" t="s">
        <v>42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B1:E1 B3:E3">
    <cfRule type="expression" dxfId="179" priority="10" stopIfTrue="1">
      <formula>ISBLANK(B1)</formula>
    </cfRule>
  </conditionalFormatting>
  <conditionalFormatting sqref="J12:K12">
    <cfRule type="expression" priority="2" stopIfTrue="1">
      <formula>AND(SUM($P12:$T12)&gt;0,NOT(ISBLANK(J12)))</formula>
    </cfRule>
    <cfRule type="expression" dxfId="178" priority="3" stopIfTrue="1">
      <formula>SUM($P12:$T12)&gt;0</formula>
    </cfRule>
  </conditionalFormatting>
  <conditionalFormatting sqref="C12">
    <cfRule type="expression" dxfId="177" priority="4" stopIfTrue="1">
      <formula>ISBLANK(C12)</formula>
    </cfRule>
  </conditionalFormatting>
  <conditionalFormatting sqref="L12">
    <cfRule type="expression" dxfId="176" priority="5" stopIfTrue="1">
      <formula>AND(NOT(ISBLANK($C12)),ISBLANK(L12))</formula>
    </cfRule>
  </conditionalFormatting>
  <conditionalFormatting sqref="B12">
    <cfRule type="expression" dxfId="175" priority="6" stopIfTrue="1">
      <formula>AND(NOT(ISBLANK(C12)),ISBLANK(B12))</formula>
    </cfRule>
  </conditionalFormatting>
  <conditionalFormatting sqref="A12">
    <cfRule type="expression" dxfId="174" priority="7" stopIfTrue="1">
      <formula>AND(NOT(ISBLANK(C12)),ISBLANK(A12))</formula>
    </cfRule>
  </conditionalFormatting>
  <conditionalFormatting sqref="E12">
    <cfRule type="expression" dxfId="173" priority="8" stopIfTrue="1">
      <formula>AND(NOT(ISBLANK(C12)),ISBLANK(E12),B12="S")</formula>
    </cfRule>
  </conditionalFormatting>
  <conditionalFormatting sqref="M12:N12">
    <cfRule type="expression" dxfId="172" priority="9" stopIfTrue="1">
      <formula>AND(NOT(ISBLANK(#REF!)),ISBLANK(M12))</formula>
    </cfRule>
  </conditionalFormatting>
  <conditionalFormatting sqref="C5">
    <cfRule type="expression" dxfId="171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48549"/>
  <sheetViews>
    <sheetView tabSelected="1" zoomScale="80" zoomScaleNormal="80" workbookViewId="0">
      <selection activeCell="C16" sqref="C16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0.7109375" style="88" customWidth="1"/>
    <col min="13" max="14" width="27.42578125" style="88" customWidth="1"/>
    <col min="15" max="15" width="9.140625" style="88"/>
    <col min="16" max="19" width="9.140625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43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207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s="5" customFormat="1" ht="20.100000000000001" customHeight="1" x14ac:dyDescent="0.25">
      <c r="A12" s="293">
        <v>44365</v>
      </c>
      <c r="B12" s="30" t="s">
        <v>33</v>
      </c>
      <c r="C12" s="31">
        <v>36</v>
      </c>
      <c r="D12" s="32">
        <v>6</v>
      </c>
      <c r="E12" s="31"/>
      <c r="F12" s="294">
        <v>30</v>
      </c>
      <c r="G12" s="55">
        <v>651</v>
      </c>
      <c r="H12" s="55">
        <v>4001</v>
      </c>
      <c r="I12" s="55"/>
      <c r="J12" s="37"/>
      <c r="K12" s="295" t="s">
        <v>233</v>
      </c>
      <c r="L12" s="296" t="s">
        <v>234</v>
      </c>
      <c r="M12" s="296" t="s">
        <v>235</v>
      </c>
      <c r="N12" s="296" t="s">
        <v>151</v>
      </c>
      <c r="P12" s="5" t="b">
        <f>OR(G15&lt;100,LEN(G15)=2)</f>
        <v>0</v>
      </c>
      <c r="Q12" s="5" t="b">
        <f>OR(H15&lt;1000,LEN(H15)=3)</f>
        <v>0</v>
      </c>
      <c r="R12" s="5" t="b">
        <f>IF(I13&lt;1000,TRUE)</f>
        <v>1</v>
      </c>
      <c r="S12" s="5" t="e">
        <f>OR(#REF!&lt;100000,LEN(#REF!)=5)</f>
        <v>#REF!</v>
      </c>
    </row>
    <row r="13" spans="1:26" s="5" customFormat="1" ht="20.100000000000001" customHeight="1" x14ac:dyDescent="0.25">
      <c r="A13" s="293">
        <v>44369</v>
      </c>
      <c r="B13" s="30" t="s">
        <v>31</v>
      </c>
      <c r="C13" s="31">
        <v>480</v>
      </c>
      <c r="D13" s="32">
        <v>0</v>
      </c>
      <c r="E13" s="31"/>
      <c r="F13" s="294">
        <v>480</v>
      </c>
      <c r="G13" s="55">
        <v>440</v>
      </c>
      <c r="H13" s="55">
        <v>2202</v>
      </c>
      <c r="I13" s="55"/>
      <c r="J13" s="37"/>
      <c r="K13" s="295" t="s">
        <v>236</v>
      </c>
      <c r="L13" s="296" t="s">
        <v>237</v>
      </c>
      <c r="M13" s="296" t="s">
        <v>238</v>
      </c>
      <c r="N13" s="296" t="s">
        <v>239</v>
      </c>
      <c r="P13" s="5" t="b">
        <f t="shared" ref="P13:P15" si="0">OR(G16&lt;100,LEN(G16)=2)</f>
        <v>1</v>
      </c>
      <c r="Q13" s="5" t="b">
        <f t="shared" ref="Q13:Q15" si="1">OR(H16&lt;1000,LEN(H16)=3)</f>
        <v>1</v>
      </c>
      <c r="R13" s="5" t="b">
        <f t="shared" ref="R13:R15" si="2">IF(I16&lt;1000,TRUE)</f>
        <v>1</v>
      </c>
      <c r="S13" s="5" t="e">
        <f>OR(#REF!&lt;100000,LEN(#REF!)=5)</f>
        <v>#REF!</v>
      </c>
    </row>
    <row r="14" spans="1:26" s="5" customFormat="1" ht="20.100000000000001" customHeight="1" x14ac:dyDescent="0.25">
      <c r="A14" s="293">
        <v>44377</v>
      </c>
      <c r="B14" s="30" t="s">
        <v>31</v>
      </c>
      <c r="C14" s="31">
        <v>241.98</v>
      </c>
      <c r="D14" s="32">
        <v>0</v>
      </c>
      <c r="E14" s="31"/>
      <c r="F14" s="294">
        <v>241.98</v>
      </c>
      <c r="G14" s="55">
        <v>112</v>
      </c>
      <c r="H14" s="55">
        <v>4207</v>
      </c>
      <c r="I14" s="55"/>
      <c r="J14" s="37"/>
      <c r="K14" s="295" t="s">
        <v>240</v>
      </c>
      <c r="L14" s="45" t="s">
        <v>241</v>
      </c>
      <c r="M14" s="45" t="s">
        <v>109</v>
      </c>
      <c r="N14" s="45" t="s">
        <v>208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s="5" customFormat="1" ht="20.100000000000001" customHeight="1" x14ac:dyDescent="0.25">
      <c r="A15" s="293">
        <v>44378</v>
      </c>
      <c r="B15" s="30" t="s">
        <v>33</v>
      </c>
      <c r="C15" s="31">
        <v>282.24</v>
      </c>
      <c r="D15" s="32">
        <v>47.04</v>
      </c>
      <c r="E15" s="31"/>
      <c r="F15" s="294">
        <v>235.2</v>
      </c>
      <c r="G15" s="55" t="s">
        <v>242</v>
      </c>
      <c r="H15" s="55">
        <v>9802</v>
      </c>
      <c r="I15" s="55" t="s">
        <v>243</v>
      </c>
      <c r="J15" s="37"/>
      <c r="K15" s="295"/>
      <c r="L15" s="45" t="s">
        <v>244</v>
      </c>
      <c r="M15" s="45" t="s">
        <v>235</v>
      </c>
      <c r="N15" s="45" t="s">
        <v>151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215"/>
      <c r="B16" s="118"/>
      <c r="C16" s="119"/>
      <c r="D16" s="119"/>
      <c r="E16" s="119"/>
      <c r="F16" s="121"/>
      <c r="G16" s="122"/>
      <c r="H16" s="122"/>
      <c r="I16" s="122"/>
      <c r="J16" s="123" t="s">
        <v>33</v>
      </c>
      <c r="K16" s="123"/>
      <c r="L16" s="126"/>
      <c r="M16" s="126"/>
      <c r="N16" s="214"/>
    </row>
    <row r="17" spans="1:14" ht="20.100000000000001" customHeight="1" x14ac:dyDescent="0.25">
      <c r="A17" s="215"/>
      <c r="B17" s="118"/>
      <c r="C17" s="119"/>
      <c r="D17" s="119"/>
      <c r="E17" s="119"/>
      <c r="F17" s="121"/>
      <c r="G17" s="122"/>
      <c r="H17" s="122"/>
      <c r="I17" s="122"/>
      <c r="J17" s="123" t="s">
        <v>33</v>
      </c>
      <c r="K17" s="123"/>
      <c r="L17" s="126"/>
      <c r="M17" s="126"/>
      <c r="N17" s="126"/>
    </row>
    <row r="18" spans="1:14" ht="20.100000000000001" customHeight="1" x14ac:dyDescent="0.25">
      <c r="A18" s="208"/>
      <c r="B18" s="118"/>
      <c r="C18" s="119"/>
      <c r="D18" s="119"/>
      <c r="E18" s="119"/>
      <c r="F18" s="121"/>
      <c r="G18" s="122"/>
      <c r="H18" s="122"/>
      <c r="I18" s="122"/>
      <c r="J18" s="123" t="s">
        <v>33</v>
      </c>
      <c r="K18" s="123"/>
      <c r="L18" s="126"/>
      <c r="M18" s="126"/>
      <c r="N18" s="126"/>
    </row>
    <row r="19" spans="1:14" ht="20.100000000000001" customHeight="1" x14ac:dyDescent="0.25">
      <c r="A19" s="208"/>
      <c r="B19" s="118"/>
      <c r="C19" s="119"/>
      <c r="D19" s="119"/>
      <c r="E19" s="119"/>
      <c r="F19" s="121"/>
      <c r="G19" s="122"/>
      <c r="H19" s="122"/>
      <c r="I19" s="122"/>
      <c r="J19" s="123" t="s">
        <v>33</v>
      </c>
      <c r="K19" s="123"/>
      <c r="L19" s="126"/>
      <c r="M19" s="126"/>
      <c r="N19" s="126"/>
    </row>
    <row r="20" spans="1:14" ht="20.100000000000001" customHeight="1" x14ac:dyDescent="0.25">
      <c r="A20" s="208"/>
      <c r="B20" s="118"/>
      <c r="C20" s="119"/>
      <c r="D20" s="120"/>
      <c r="E20" s="119"/>
      <c r="F20" s="121"/>
      <c r="G20" s="122"/>
      <c r="H20" s="122"/>
      <c r="I20" s="122"/>
      <c r="J20" s="123" t="s">
        <v>33</v>
      </c>
      <c r="K20" s="123"/>
      <c r="L20" s="126"/>
      <c r="M20" s="126"/>
      <c r="N20" s="126"/>
    </row>
    <row r="21" spans="1:14" ht="20.100000000000001" customHeight="1" x14ac:dyDescent="0.25">
      <c r="A21" s="208"/>
      <c r="B21" s="118"/>
      <c r="C21" s="119"/>
      <c r="D21" s="120"/>
      <c r="E21" s="119"/>
      <c r="F21" s="121"/>
      <c r="G21" s="122"/>
      <c r="H21" s="122"/>
      <c r="I21" s="217"/>
      <c r="J21" s="123" t="s">
        <v>33</v>
      </c>
      <c r="K21" s="123"/>
      <c r="L21" s="126"/>
      <c r="M21" s="126"/>
      <c r="N21" s="126"/>
    </row>
    <row r="22" spans="1:14" ht="20.100000000000001" customHeight="1" x14ac:dyDescent="0.25">
      <c r="A22" s="208"/>
      <c r="B22" s="118"/>
      <c r="C22" s="119"/>
      <c r="D22" s="120"/>
      <c r="E22" s="119"/>
      <c r="F22" s="121"/>
      <c r="G22" s="122"/>
      <c r="H22" s="122"/>
      <c r="I22" s="217"/>
      <c r="J22" s="123" t="s">
        <v>33</v>
      </c>
      <c r="K22" s="123"/>
      <c r="L22" s="126"/>
      <c r="M22" s="126"/>
      <c r="N22" s="126"/>
    </row>
    <row r="23" spans="1:14" ht="20.100000000000001" customHeight="1" x14ac:dyDescent="0.25">
      <c r="A23" s="208"/>
      <c r="B23" s="118"/>
      <c r="C23" s="119"/>
      <c r="D23" s="120"/>
      <c r="E23" s="119"/>
      <c r="F23" s="121"/>
      <c r="G23" s="122"/>
      <c r="H23" s="122"/>
      <c r="I23" s="122"/>
      <c r="J23" s="123" t="s">
        <v>33</v>
      </c>
      <c r="K23" s="123"/>
      <c r="M23" s="126"/>
      <c r="N23" s="126"/>
    </row>
    <row r="24" spans="1:14" ht="20.100000000000001" customHeight="1" x14ac:dyDescent="0.25">
      <c r="A24" s="208"/>
      <c r="B24" s="118"/>
      <c r="C24" s="119"/>
      <c r="D24" s="120"/>
      <c r="E24" s="119"/>
      <c r="F24" s="121"/>
      <c r="G24" s="122"/>
      <c r="H24" s="122"/>
      <c r="I24" s="122"/>
      <c r="J24" s="123" t="s">
        <v>33</v>
      </c>
      <c r="K24" s="123"/>
      <c r="L24" s="126"/>
      <c r="M24" s="126"/>
      <c r="N24" s="126"/>
    </row>
    <row r="25" spans="1:14" ht="20.100000000000001" customHeight="1" x14ac:dyDescent="0.25">
      <c r="A25" s="208"/>
      <c r="B25" s="118"/>
      <c r="C25" s="119"/>
      <c r="D25" s="120"/>
      <c r="E25" s="119"/>
      <c r="F25" s="121"/>
      <c r="G25" s="122"/>
      <c r="H25" s="122"/>
      <c r="I25" s="122"/>
      <c r="J25" s="123" t="s">
        <v>33</v>
      </c>
      <c r="K25" s="123"/>
      <c r="L25" s="126"/>
      <c r="M25" s="126"/>
      <c r="N25" s="126"/>
    </row>
    <row r="26" spans="1:14" ht="20.100000000000001" customHeight="1" x14ac:dyDescent="0.25">
      <c r="A26" s="208"/>
      <c r="B26" s="118"/>
      <c r="C26" s="119"/>
      <c r="D26" s="120"/>
      <c r="E26" s="119"/>
      <c r="F26" s="121"/>
      <c r="G26" s="122"/>
      <c r="H26" s="122"/>
      <c r="I26" s="122"/>
      <c r="J26" s="123" t="s">
        <v>33</v>
      </c>
      <c r="K26" s="123"/>
      <c r="L26" s="126"/>
      <c r="M26" s="126"/>
      <c r="N26" s="126"/>
    </row>
    <row r="27" spans="1:14" ht="20.100000000000001" customHeight="1" x14ac:dyDescent="0.25">
      <c r="A27" s="208"/>
      <c r="B27" s="118"/>
      <c r="C27" s="119"/>
      <c r="D27" s="120"/>
      <c r="E27" s="119"/>
      <c r="F27" s="121"/>
      <c r="G27" s="122"/>
      <c r="H27" s="122"/>
      <c r="I27" s="122"/>
      <c r="J27" s="123" t="s">
        <v>33</v>
      </c>
      <c r="K27" s="123"/>
      <c r="L27" s="126"/>
      <c r="M27" s="126"/>
      <c r="N27" s="126"/>
    </row>
    <row r="28" spans="1:14" ht="20.100000000000001" customHeight="1" x14ac:dyDescent="0.25">
      <c r="A28" s="208"/>
      <c r="B28" s="118"/>
      <c r="C28" s="119"/>
      <c r="D28" s="120"/>
      <c r="E28" s="119"/>
      <c r="F28" s="121"/>
      <c r="G28" s="122"/>
      <c r="H28" s="122"/>
      <c r="I28" s="122"/>
      <c r="J28" s="123" t="s">
        <v>33</v>
      </c>
      <c r="K28" s="123"/>
      <c r="L28" s="126"/>
      <c r="M28" s="126"/>
      <c r="N28" s="126"/>
    </row>
    <row r="29" spans="1:14" ht="20.100000000000001" customHeight="1" x14ac:dyDescent="0.25">
      <c r="A29" s="208"/>
      <c r="B29" s="146"/>
      <c r="C29" s="119"/>
      <c r="D29" s="120"/>
      <c r="E29" s="119"/>
      <c r="F29" s="121"/>
      <c r="G29" s="122"/>
      <c r="H29" s="122"/>
      <c r="I29" s="122"/>
      <c r="J29" s="123" t="s">
        <v>33</v>
      </c>
      <c r="K29" s="123"/>
      <c r="L29" s="126"/>
      <c r="M29" s="126"/>
      <c r="N29" s="126"/>
    </row>
    <row r="30" spans="1:14" ht="20.100000000000001" customHeight="1" thickBot="1" x14ac:dyDescent="0.25">
      <c r="A30" s="278" t="s">
        <v>35</v>
      </c>
      <c r="B30" s="279"/>
      <c r="C30" s="134">
        <f>SUM(C12:C29)</f>
        <v>1040.22</v>
      </c>
      <c r="D30" s="134">
        <f>SUM(D12:D29)</f>
        <v>53.04</v>
      </c>
      <c r="E30" s="134"/>
      <c r="F30" s="134">
        <f>SUM(F12:F29)</f>
        <v>987.18000000000006</v>
      </c>
      <c r="G30" s="135"/>
      <c r="H30" s="135"/>
      <c r="I30" s="135"/>
      <c r="J30" s="136"/>
      <c r="K30" s="136"/>
      <c r="L30" s="138"/>
      <c r="M30" s="139"/>
      <c r="N30" s="140"/>
    </row>
    <row r="32" spans="1:14" x14ac:dyDescent="0.2">
      <c r="B32" s="272" t="s">
        <v>36</v>
      </c>
      <c r="C32" s="274"/>
    </row>
    <row r="33" spans="2:3" x14ac:dyDescent="0.2">
      <c r="B33" s="141" t="s">
        <v>37</v>
      </c>
      <c r="C33" s="142" t="s">
        <v>38</v>
      </c>
    </row>
    <row r="34" spans="2:3" x14ac:dyDescent="0.2">
      <c r="B34" s="141" t="s">
        <v>31</v>
      </c>
      <c r="C34" s="142" t="s">
        <v>39</v>
      </c>
    </row>
    <row r="35" spans="2:3" x14ac:dyDescent="0.2">
      <c r="B35" s="141" t="s">
        <v>33</v>
      </c>
      <c r="C35" s="142" t="s">
        <v>40</v>
      </c>
    </row>
    <row r="36" spans="2:3" x14ac:dyDescent="0.2">
      <c r="B36" s="114" t="s">
        <v>41</v>
      </c>
      <c r="C36" s="143" t="s">
        <v>42</v>
      </c>
    </row>
    <row r="1048549" spans="8:8" x14ac:dyDescent="0.2">
      <c r="H1048549" s="122"/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16:K29">
    <cfRule type="expression" priority="31" stopIfTrue="1">
      <formula>AND(SUM($P16:$T16)&gt;0,NOT(ISBLANK(J16)))</formula>
    </cfRule>
    <cfRule type="expression" dxfId="170" priority="32" stopIfTrue="1">
      <formula>SUM($P16:$T16)&gt;0</formula>
    </cfRule>
  </conditionalFormatting>
  <conditionalFormatting sqref="B1:E1 B3:E3 C16:C29">
    <cfRule type="expression" dxfId="169" priority="33" stopIfTrue="1">
      <formula>ISBLANK(B1)</formula>
    </cfRule>
  </conditionalFormatting>
  <conditionalFormatting sqref="N18:N29 L18:M21 L24:L29 L16:N17">
    <cfRule type="expression" dxfId="168" priority="34" stopIfTrue="1">
      <formula>AND(NOT(ISBLANK($C16)),ISBLANK(L16))</formula>
    </cfRule>
  </conditionalFormatting>
  <conditionalFormatting sqref="B16:B29">
    <cfRule type="expression" dxfId="167" priority="35" stopIfTrue="1">
      <formula>AND(NOT(ISBLANK(C16)),ISBLANK(B16))</formula>
    </cfRule>
  </conditionalFormatting>
  <conditionalFormatting sqref="A18:A29 A16">
    <cfRule type="expression" dxfId="166" priority="36" stopIfTrue="1">
      <formula>AND(NOT(ISBLANK(C16)),ISBLANK(A16))</formula>
    </cfRule>
  </conditionalFormatting>
  <conditionalFormatting sqref="E29">
    <cfRule type="expression" dxfId="165" priority="37" stopIfTrue="1">
      <formula>AND(NOT(ISBLANK(C29)),ISBLANK(E29),B29="S")</formula>
    </cfRule>
  </conditionalFormatting>
  <conditionalFormatting sqref="M22:M28">
    <cfRule type="expression" dxfId="163" priority="38" stopIfTrue="1">
      <formula>AND(NOT(ISBLANK($C21)),ISBLANK(M22))</formula>
    </cfRule>
  </conditionalFormatting>
  <conditionalFormatting sqref="M29">
    <cfRule type="expression" dxfId="162" priority="39" stopIfTrue="1">
      <formula>AND(NOT(ISBLANK($C25)),ISBLANK(M29))</formula>
    </cfRule>
  </conditionalFormatting>
  <conditionalFormatting sqref="L22">
    <cfRule type="expression" dxfId="161" priority="40" stopIfTrue="1">
      <formula>AND(NOT(ISBLANK($C23)),ISBLANK(L22))</formula>
    </cfRule>
  </conditionalFormatting>
  <conditionalFormatting sqref="A17">
    <cfRule type="expression" dxfId="157" priority="29" stopIfTrue="1">
      <formula>AND(NOT(ISBLANK(C17)),ISBLANK(A17))</formula>
    </cfRule>
  </conditionalFormatting>
  <conditionalFormatting sqref="D16:D19">
    <cfRule type="expression" dxfId="156" priority="24" stopIfTrue="1">
      <formula>AND(NOT(ISBLANK(B16)),ISBLANK(D16),A16="S")</formula>
    </cfRule>
  </conditionalFormatting>
  <conditionalFormatting sqref="E16:E28">
    <cfRule type="expression" dxfId="153" priority="21" stopIfTrue="1">
      <formula>AND(NOT(ISBLANK(C16)),ISBLANK(E16),B16="S")</formula>
    </cfRule>
  </conditionalFormatting>
  <conditionalFormatting sqref="C5">
    <cfRule type="expression" dxfId="152" priority="20" stopIfTrue="1">
      <formula>ISBLANK(C5)</formula>
    </cfRule>
  </conditionalFormatting>
  <conditionalFormatting sqref="J12:J15">
    <cfRule type="expression" priority="4" stopIfTrue="1">
      <formula>AND(SUM($P12:$T12)&gt;0,NOT(ISBLANK(J12)))</formula>
    </cfRule>
    <cfRule type="expression" dxfId="13" priority="5" stopIfTrue="1">
      <formula>SUM($P12:$T12)&gt;0</formula>
    </cfRule>
  </conditionalFormatting>
  <conditionalFormatting sqref="C14:C15">
    <cfRule type="expression" dxfId="12" priority="6" stopIfTrue="1">
      <formula>ISBLANK(C14)</formula>
    </cfRule>
  </conditionalFormatting>
  <conditionalFormatting sqref="L14:N14">
    <cfRule type="expression" dxfId="11" priority="7" stopIfTrue="1">
      <formula>AND(NOT(ISBLANK($C14)),ISBLANK(L14))</formula>
    </cfRule>
  </conditionalFormatting>
  <conditionalFormatting sqref="B14">
    <cfRule type="expression" dxfId="10" priority="8" stopIfTrue="1">
      <formula>AND(NOT(ISBLANK(C14)),ISBLANK(B14))</formula>
    </cfRule>
  </conditionalFormatting>
  <conditionalFormatting sqref="E14">
    <cfRule type="expression" dxfId="9" priority="9" stopIfTrue="1">
      <formula>AND(NOT(ISBLANK(C14)),ISBLANK(E14),B14="S")</formula>
    </cfRule>
  </conditionalFormatting>
  <conditionalFormatting sqref="C12:C13">
    <cfRule type="expression" dxfId="8" priority="1" stopIfTrue="1">
      <formula>ISBLANK(C12)</formula>
    </cfRule>
  </conditionalFormatting>
  <conditionalFormatting sqref="B12">
    <cfRule type="expression" dxfId="7" priority="2" stopIfTrue="1">
      <formula>AND(NOT(ISBLANK(#REF!)),ISBLANK(B12))</formula>
    </cfRule>
  </conditionalFormatting>
  <conditionalFormatting sqref="E12:E13">
    <cfRule type="expression" dxfId="6" priority="3" stopIfTrue="1">
      <formula>AND(NOT(ISBLANK(C12)),ISBLANK(E12),#REF!="S")</formula>
    </cfRule>
  </conditionalFormatting>
  <conditionalFormatting sqref="A13:A15">
    <cfRule type="expression" dxfId="5" priority="10" stopIfTrue="1">
      <formula>AND(NOT(ISBLANK(C16)),ISBLANK(A13))</formula>
    </cfRule>
  </conditionalFormatting>
  <conditionalFormatting sqref="L15:N15">
    <cfRule type="expression" dxfId="4" priority="11" stopIfTrue="1">
      <formula>AND(NOT(ISBLANK(#REF!)),ISBLANK(L15))</formula>
    </cfRule>
  </conditionalFormatting>
  <conditionalFormatting sqref="B13">
    <cfRule type="expression" dxfId="3" priority="12" stopIfTrue="1">
      <formula>AND(NOT(ISBLANK(C15)),ISBLANK(B13))</formula>
    </cfRule>
  </conditionalFormatting>
  <conditionalFormatting sqref="B15">
    <cfRule type="expression" dxfId="2" priority="13" stopIfTrue="1">
      <formula>AND(NOT(ISBLANK(#REF!)),ISBLANK(B15))</formula>
    </cfRule>
  </conditionalFormatting>
  <conditionalFormatting sqref="E15">
    <cfRule type="expression" dxfId="1" priority="14" stopIfTrue="1">
      <formula>AND(NOT(ISBLANK(C15)),ISBLANK(E15),B13="S")</formula>
    </cfRule>
  </conditionalFormatting>
  <conditionalFormatting sqref="A12">
    <cfRule type="expression" dxfId="0" priority="15" stopIfTrue="1">
      <formula>AND(NOT(ISBLANK(C15)),ISBLANK(A12))</formula>
    </cfRule>
  </conditionalFormatting>
  <dataValidations count="4">
    <dataValidation type="list" allowBlank="1" showInputMessage="1" showErrorMessage="1" sqref="B16:B29">
      <formula1>$B$33:$B$36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5">
      <formula1>$B$26:$B$30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opLeftCell="A2"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0.7109375" style="88" customWidth="1"/>
    <col min="13" max="14" width="27.425781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100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148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20.100000000000001" customHeight="1" x14ac:dyDescent="0.25">
      <c r="A12" s="117" t="s">
        <v>147</v>
      </c>
      <c r="B12" s="118" t="s">
        <v>33</v>
      </c>
      <c r="C12" s="119">
        <v>69.989999999999995</v>
      </c>
      <c r="D12" s="120">
        <v>11.66</v>
      </c>
      <c r="E12" s="119"/>
      <c r="F12" s="121">
        <v>58.33</v>
      </c>
      <c r="G12" s="122">
        <v>490</v>
      </c>
      <c r="H12" s="122">
        <v>4020</v>
      </c>
      <c r="I12" s="122"/>
      <c r="J12" s="123"/>
      <c r="K12" s="123" t="s">
        <v>148</v>
      </c>
      <c r="L12" s="125" t="s">
        <v>149</v>
      </c>
      <c r="M12" s="126" t="s">
        <v>150</v>
      </c>
      <c r="N12" s="126" t="s">
        <v>151</v>
      </c>
      <c r="P12" s="88" t="b">
        <f t="shared" ref="P12:P14" si="0">OR(G12&lt;100,LEN(G12)=2)</f>
        <v>0</v>
      </c>
      <c r="Q12" s="88" t="b">
        <f t="shared" ref="Q12:Q14" si="1">OR(H12&lt;1000,LEN(H12)=3)</f>
        <v>0</v>
      </c>
      <c r="R12" s="88" t="b">
        <f t="shared" ref="R12:R14" si="2">IF(I12&lt;1000,TRUE)</f>
        <v>1</v>
      </c>
      <c r="S12" s="88" t="e">
        <f>OR(#REF!&lt;100000,LEN(#REF!)=5)</f>
        <v>#REF!</v>
      </c>
    </row>
    <row r="13" spans="1:26" ht="20.100000000000001" customHeight="1" x14ac:dyDescent="0.25">
      <c r="A13" s="117" t="s">
        <v>152</v>
      </c>
      <c r="B13" s="146" t="s">
        <v>31</v>
      </c>
      <c r="C13" s="119">
        <v>12.95</v>
      </c>
      <c r="D13" s="120"/>
      <c r="E13" s="119"/>
      <c r="F13" s="121">
        <v>12.95</v>
      </c>
      <c r="G13" s="122">
        <v>490</v>
      </c>
      <c r="H13" s="122">
        <v>4011</v>
      </c>
      <c r="I13" s="122"/>
      <c r="J13" s="123"/>
      <c r="K13" s="123" t="s">
        <v>148</v>
      </c>
      <c r="L13" s="125" t="s">
        <v>153</v>
      </c>
      <c r="M13" s="126" t="s">
        <v>154</v>
      </c>
      <c r="N13" s="126" t="s">
        <v>155</v>
      </c>
      <c r="O13" s="88" t="s">
        <v>156</v>
      </c>
      <c r="P13" s="88" t="b">
        <f t="shared" si="0"/>
        <v>0</v>
      </c>
      <c r="Q13" s="88" t="b">
        <f t="shared" si="1"/>
        <v>0</v>
      </c>
      <c r="R13" s="88" t="b">
        <f t="shared" si="2"/>
        <v>1</v>
      </c>
      <c r="S13" s="88" t="e">
        <f>OR(#REF!&lt;100000,LEN(#REF!)=5)</f>
        <v>#REF!</v>
      </c>
    </row>
    <row r="14" spans="1:26" ht="27.75" customHeight="1" x14ac:dyDescent="0.25">
      <c r="A14" s="117" t="s">
        <v>157</v>
      </c>
      <c r="B14" s="146" t="s">
        <v>84</v>
      </c>
      <c r="C14" s="119">
        <v>15.99</v>
      </c>
      <c r="D14" s="120"/>
      <c r="E14" s="119"/>
      <c r="F14" s="121">
        <v>15.99</v>
      </c>
      <c r="G14" s="122">
        <v>490</v>
      </c>
      <c r="H14" s="122">
        <v>4011</v>
      </c>
      <c r="I14" s="122"/>
      <c r="J14" s="123"/>
      <c r="K14" s="123" t="s">
        <v>148</v>
      </c>
      <c r="L14" s="125" t="s">
        <v>158</v>
      </c>
      <c r="M14" s="126" t="s">
        <v>159</v>
      </c>
      <c r="N14" s="126" t="s">
        <v>155</v>
      </c>
      <c r="P14" s="88" t="b">
        <f t="shared" si="0"/>
        <v>0</v>
      </c>
      <c r="Q14" s="88" t="b">
        <f t="shared" si="1"/>
        <v>0</v>
      </c>
      <c r="R14" s="88" t="b">
        <f t="shared" si="2"/>
        <v>1</v>
      </c>
      <c r="S14" s="88" t="e">
        <f>OR(#REF!&lt;100000,LEN(#REF!)=5)</f>
        <v>#REF!</v>
      </c>
    </row>
    <row r="15" spans="1:26" ht="20.100000000000001" customHeight="1" x14ac:dyDescent="0.25">
      <c r="A15" s="198" t="s">
        <v>160</v>
      </c>
      <c r="B15" s="199" t="s">
        <v>31</v>
      </c>
      <c r="C15" s="206">
        <v>13</v>
      </c>
      <c r="D15" s="200"/>
      <c r="E15" s="119"/>
      <c r="F15" s="201">
        <v>13</v>
      </c>
      <c r="G15" s="202">
        <v>490</v>
      </c>
      <c r="H15" s="202">
        <v>4011</v>
      </c>
      <c r="I15" s="202"/>
      <c r="J15" s="203"/>
      <c r="K15" s="203" t="s">
        <v>148</v>
      </c>
      <c r="L15" s="204" t="s">
        <v>161</v>
      </c>
      <c r="M15" s="205" t="s">
        <v>162</v>
      </c>
      <c r="N15" s="205" t="s">
        <v>155</v>
      </c>
    </row>
    <row r="16" spans="1:26" ht="20.100000000000001" customHeight="1" x14ac:dyDescent="0.25">
      <c r="A16" s="198" t="s">
        <v>163</v>
      </c>
      <c r="B16" s="199" t="s">
        <v>31</v>
      </c>
      <c r="C16" s="206">
        <v>-13</v>
      </c>
      <c r="D16" s="200"/>
      <c r="E16" s="119"/>
      <c r="F16" s="201">
        <v>-13</v>
      </c>
      <c r="G16" s="202">
        <v>490</v>
      </c>
      <c r="H16" s="202">
        <v>4011</v>
      </c>
      <c r="I16" s="202"/>
      <c r="J16" s="203"/>
      <c r="K16" s="203" t="s">
        <v>148</v>
      </c>
      <c r="L16" s="204" t="s">
        <v>164</v>
      </c>
      <c r="M16" s="205" t="s">
        <v>165</v>
      </c>
      <c r="N16" s="205" t="s">
        <v>165</v>
      </c>
    </row>
    <row r="17" spans="1:14" ht="20.100000000000001" customHeight="1" x14ac:dyDescent="0.25">
      <c r="A17" s="198" t="s">
        <v>160</v>
      </c>
      <c r="B17" s="199" t="s">
        <v>33</v>
      </c>
      <c r="C17" s="206">
        <v>29.62</v>
      </c>
      <c r="D17" s="200">
        <v>4.9400000000000004</v>
      </c>
      <c r="E17" s="119"/>
      <c r="F17" s="201">
        <v>24.68</v>
      </c>
      <c r="G17" s="202">
        <v>490</v>
      </c>
      <c r="H17" s="202">
        <v>4020</v>
      </c>
      <c r="I17" s="202"/>
      <c r="J17" s="203"/>
      <c r="K17" s="203" t="s">
        <v>148</v>
      </c>
      <c r="L17" s="204" t="s">
        <v>166</v>
      </c>
      <c r="M17" s="205" t="s">
        <v>167</v>
      </c>
      <c r="N17" s="205" t="s">
        <v>168</v>
      </c>
    </row>
    <row r="18" spans="1:14" ht="20.100000000000001" customHeight="1" x14ac:dyDescent="0.25">
      <c r="A18" s="198" t="s">
        <v>160</v>
      </c>
      <c r="B18" s="199" t="s">
        <v>33</v>
      </c>
      <c r="C18" s="206">
        <v>15.48</v>
      </c>
      <c r="D18" s="200">
        <v>2.59</v>
      </c>
      <c r="E18" s="119"/>
      <c r="F18" s="201">
        <v>12.89</v>
      </c>
      <c r="G18" s="202">
        <v>490</v>
      </c>
      <c r="H18" s="202">
        <v>4011</v>
      </c>
      <c r="I18" s="202"/>
      <c r="J18" s="203"/>
      <c r="K18" s="203" t="s">
        <v>148</v>
      </c>
      <c r="L18" s="204" t="s">
        <v>169</v>
      </c>
      <c r="M18" s="205" t="s">
        <v>167</v>
      </c>
      <c r="N18" s="205" t="s">
        <v>155</v>
      </c>
    </row>
    <row r="19" spans="1:14" ht="20.100000000000001" customHeight="1" x14ac:dyDescent="0.25">
      <c r="A19" s="198" t="s">
        <v>163</v>
      </c>
      <c r="B19" s="199" t="s">
        <v>33</v>
      </c>
      <c r="C19" s="206">
        <v>1.99</v>
      </c>
      <c r="D19" s="200">
        <v>0.34</v>
      </c>
      <c r="E19" s="119"/>
      <c r="F19" s="201">
        <v>1.65</v>
      </c>
      <c r="G19" s="202">
        <v>490</v>
      </c>
      <c r="H19" s="202">
        <v>4019</v>
      </c>
      <c r="I19" s="202"/>
      <c r="J19" s="203"/>
      <c r="K19" s="203" t="s">
        <v>148</v>
      </c>
      <c r="L19" s="204" t="s">
        <v>170</v>
      </c>
      <c r="M19" s="205" t="s">
        <v>98</v>
      </c>
      <c r="N19" s="205" t="s">
        <v>168</v>
      </c>
    </row>
    <row r="20" spans="1:14" ht="20.100000000000001" customHeight="1" x14ac:dyDescent="0.25">
      <c r="A20" s="198" t="s">
        <v>171</v>
      </c>
      <c r="B20" s="199" t="s">
        <v>31</v>
      </c>
      <c r="C20" s="206">
        <v>3.99</v>
      </c>
      <c r="D20" s="200"/>
      <c r="E20" s="119"/>
      <c r="F20" s="201">
        <v>11.49</v>
      </c>
      <c r="G20" s="202">
        <v>490</v>
      </c>
      <c r="H20" s="202">
        <v>4011</v>
      </c>
      <c r="I20" s="202"/>
      <c r="J20" s="203"/>
      <c r="K20" s="203" t="s">
        <v>148</v>
      </c>
      <c r="L20" s="204" t="s">
        <v>172</v>
      </c>
      <c r="M20" s="205" t="s">
        <v>173</v>
      </c>
      <c r="N20" s="205" t="s">
        <v>155</v>
      </c>
    </row>
    <row r="21" spans="1:14" ht="20.100000000000001" customHeight="1" x14ac:dyDescent="0.25">
      <c r="A21" s="198" t="s">
        <v>163</v>
      </c>
      <c r="B21" s="199" t="s">
        <v>41</v>
      </c>
      <c r="C21" s="206">
        <v>7.5</v>
      </c>
      <c r="D21" s="200"/>
      <c r="E21" s="119"/>
      <c r="F21" s="201">
        <v>7.5</v>
      </c>
      <c r="G21" s="202">
        <v>490</v>
      </c>
      <c r="H21" s="202">
        <v>4011</v>
      </c>
      <c r="I21" s="202"/>
      <c r="J21" s="203"/>
      <c r="K21" s="203" t="s">
        <v>148</v>
      </c>
      <c r="L21" s="204" t="s">
        <v>174</v>
      </c>
      <c r="M21" s="205" t="s">
        <v>173</v>
      </c>
      <c r="N21" s="205" t="s">
        <v>155</v>
      </c>
    </row>
    <row r="22" spans="1:14" ht="20.100000000000001" customHeight="1" x14ac:dyDescent="0.25">
      <c r="A22" s="198" t="s">
        <v>163</v>
      </c>
      <c r="B22" s="199" t="s">
        <v>31</v>
      </c>
      <c r="C22" s="206">
        <v>9.94</v>
      </c>
      <c r="D22" s="200"/>
      <c r="E22" s="119"/>
      <c r="F22" s="201">
        <v>7.5</v>
      </c>
      <c r="G22" s="202">
        <v>490</v>
      </c>
      <c r="H22" s="202">
        <v>4011</v>
      </c>
      <c r="I22" s="202"/>
      <c r="J22" s="203"/>
      <c r="K22" s="203" t="s">
        <v>148</v>
      </c>
      <c r="L22" s="204" t="s">
        <v>174</v>
      </c>
      <c r="M22" s="205" t="s">
        <v>175</v>
      </c>
      <c r="N22" s="205" t="s">
        <v>155</v>
      </c>
    </row>
    <row r="23" spans="1:14" ht="20.100000000000001" customHeight="1" x14ac:dyDescent="0.25">
      <c r="A23" s="198" t="s">
        <v>176</v>
      </c>
      <c r="B23" s="199" t="s">
        <v>33</v>
      </c>
      <c r="C23" s="206">
        <f>F23+D23</f>
        <v>4.992</v>
      </c>
      <c r="D23" s="200">
        <f>F23*0.2</f>
        <v>0.83200000000000007</v>
      </c>
      <c r="E23" s="119"/>
      <c r="F23" s="201">
        <v>4.16</v>
      </c>
      <c r="G23" s="202">
        <v>490</v>
      </c>
      <c r="H23" s="202">
        <v>4011</v>
      </c>
      <c r="I23" s="202"/>
      <c r="J23" s="203"/>
      <c r="K23" s="203" t="s">
        <v>148</v>
      </c>
      <c r="L23" s="204" t="s">
        <v>177</v>
      </c>
      <c r="M23" s="205" t="s">
        <v>167</v>
      </c>
      <c r="N23" s="205" t="s">
        <v>155</v>
      </c>
    </row>
    <row r="24" spans="1:14" ht="20.100000000000001" customHeight="1" x14ac:dyDescent="0.25">
      <c r="A24" s="198" t="s">
        <v>176</v>
      </c>
      <c r="B24" s="199" t="s">
        <v>31</v>
      </c>
      <c r="C24" s="206">
        <v>0.99</v>
      </c>
      <c r="D24" s="200"/>
      <c r="E24" s="119"/>
      <c r="F24" s="201">
        <v>11.22</v>
      </c>
      <c r="G24" s="202">
        <v>490</v>
      </c>
      <c r="H24" s="202">
        <v>4011</v>
      </c>
      <c r="I24" s="202"/>
      <c r="J24" s="203"/>
      <c r="K24" s="203" t="s">
        <v>148</v>
      </c>
      <c r="L24" s="204" t="s">
        <v>178</v>
      </c>
      <c r="M24" s="205" t="s">
        <v>167</v>
      </c>
      <c r="N24" s="205" t="s">
        <v>155</v>
      </c>
    </row>
    <row r="25" spans="1:14" ht="20.100000000000001" customHeight="1" x14ac:dyDescent="0.25">
      <c r="A25" s="198" t="s">
        <v>176</v>
      </c>
      <c r="B25" s="199" t="s">
        <v>33</v>
      </c>
      <c r="C25" s="206">
        <v>7.49</v>
      </c>
      <c r="D25" s="200">
        <f>C25-F25</f>
        <v>1.25</v>
      </c>
      <c r="E25" s="119"/>
      <c r="F25" s="201">
        <v>6.24</v>
      </c>
      <c r="G25" s="202">
        <v>490</v>
      </c>
      <c r="H25" s="202">
        <v>4011</v>
      </c>
      <c r="I25" s="202"/>
      <c r="J25" s="203"/>
      <c r="K25" s="203" t="s">
        <v>148</v>
      </c>
      <c r="L25" s="204" t="s">
        <v>179</v>
      </c>
      <c r="M25" s="205" t="s">
        <v>167</v>
      </c>
      <c r="N25" s="205" t="s">
        <v>155</v>
      </c>
    </row>
    <row r="26" spans="1:14" ht="20.100000000000001" customHeight="1" x14ac:dyDescent="0.25">
      <c r="A26" s="198" t="s">
        <v>176</v>
      </c>
      <c r="B26" s="199" t="s">
        <v>31</v>
      </c>
      <c r="C26" s="206">
        <v>13</v>
      </c>
      <c r="D26" s="200"/>
      <c r="E26" s="119"/>
      <c r="F26" s="201">
        <v>13</v>
      </c>
      <c r="G26" s="202">
        <v>490</v>
      </c>
      <c r="H26" s="202">
        <v>4011</v>
      </c>
      <c r="I26" s="202"/>
      <c r="J26" s="203"/>
      <c r="K26" s="203" t="s">
        <v>148</v>
      </c>
      <c r="L26" s="204" t="s">
        <v>161</v>
      </c>
      <c r="M26" s="205" t="s">
        <v>162</v>
      </c>
      <c r="N26" s="205" t="s">
        <v>155</v>
      </c>
    </row>
    <row r="27" spans="1:14" ht="20.100000000000001" customHeight="1" x14ac:dyDescent="0.25">
      <c r="A27" s="198" t="s">
        <v>180</v>
      </c>
      <c r="B27" s="199" t="s">
        <v>33</v>
      </c>
      <c r="C27" s="206">
        <v>1</v>
      </c>
      <c r="D27" s="200">
        <v>0.17</v>
      </c>
      <c r="E27" s="119"/>
      <c r="F27" s="201">
        <f>C27-D27</f>
        <v>0.83</v>
      </c>
      <c r="G27" s="202">
        <v>490</v>
      </c>
      <c r="H27" s="202">
        <v>4019</v>
      </c>
      <c r="I27" s="202"/>
      <c r="J27" s="203"/>
      <c r="K27" s="203" t="s">
        <v>148</v>
      </c>
      <c r="L27" s="204" t="s">
        <v>181</v>
      </c>
      <c r="M27" s="205" t="s">
        <v>182</v>
      </c>
      <c r="N27" s="205" t="s">
        <v>168</v>
      </c>
    </row>
    <row r="28" spans="1:14" ht="20.100000000000001" customHeight="1" x14ac:dyDescent="0.25">
      <c r="A28" s="198" t="s">
        <v>180</v>
      </c>
      <c r="B28" s="199" t="s">
        <v>33</v>
      </c>
      <c r="C28" s="206">
        <v>12.65</v>
      </c>
      <c r="D28" s="200">
        <v>2.11</v>
      </c>
      <c r="E28" s="119"/>
      <c r="F28" s="201">
        <v>10.54</v>
      </c>
      <c r="G28" s="202">
        <v>490</v>
      </c>
      <c r="H28" s="202">
        <v>4019</v>
      </c>
      <c r="I28" s="202"/>
      <c r="J28" s="203"/>
      <c r="K28" s="203" t="s">
        <v>148</v>
      </c>
      <c r="L28" s="204" t="s">
        <v>183</v>
      </c>
      <c r="M28" s="205" t="s">
        <v>184</v>
      </c>
      <c r="N28" s="205" t="s">
        <v>168</v>
      </c>
    </row>
    <row r="29" spans="1:14" ht="20.100000000000001" customHeight="1" x14ac:dyDescent="0.25">
      <c r="A29" s="198" t="s">
        <v>185</v>
      </c>
      <c r="B29" s="199" t="s">
        <v>33</v>
      </c>
      <c r="C29" s="206">
        <v>11.97</v>
      </c>
      <c r="D29" s="200">
        <v>2</v>
      </c>
      <c r="E29" s="119"/>
      <c r="F29" s="201">
        <v>9.9700000000000006</v>
      </c>
      <c r="G29" s="202">
        <v>490</v>
      </c>
      <c r="H29" s="202">
        <v>4011</v>
      </c>
      <c r="I29" s="202"/>
      <c r="J29" s="203"/>
      <c r="K29" s="203" t="s">
        <v>148</v>
      </c>
      <c r="L29" s="204" t="s">
        <v>186</v>
      </c>
      <c r="M29" s="205" t="s">
        <v>98</v>
      </c>
      <c r="N29" s="205" t="s">
        <v>155</v>
      </c>
    </row>
    <row r="30" spans="1:14" ht="20.100000000000001" customHeight="1" thickBot="1" x14ac:dyDescent="0.25">
      <c r="A30" s="278" t="s">
        <v>35</v>
      </c>
      <c r="B30" s="279"/>
      <c r="C30" s="134">
        <f>SUM(C12:C29)</f>
        <v>219.542</v>
      </c>
      <c r="D30" s="134">
        <f>SUM(D12:D29)</f>
        <v>25.892000000000003</v>
      </c>
      <c r="E30" s="134"/>
      <c r="F30" s="134">
        <f>SUM(F12:F29)</f>
        <v>208.94</v>
      </c>
      <c r="G30" s="135"/>
      <c r="H30" s="135"/>
      <c r="I30" s="135"/>
      <c r="J30" s="136"/>
      <c r="K30" s="136"/>
      <c r="L30" s="138"/>
      <c r="M30" s="139"/>
      <c r="N30" s="140"/>
    </row>
    <row r="32" spans="1:14" x14ac:dyDescent="0.2">
      <c r="B32" s="272" t="s">
        <v>36</v>
      </c>
      <c r="C32" s="274"/>
    </row>
    <row r="33" spans="2:3" x14ac:dyDescent="0.2">
      <c r="B33" s="141" t="s">
        <v>37</v>
      </c>
      <c r="C33" s="142" t="s">
        <v>38</v>
      </c>
    </row>
    <row r="34" spans="2:3" x14ac:dyDescent="0.2">
      <c r="B34" s="141" t="s">
        <v>31</v>
      </c>
      <c r="C34" s="142" t="s">
        <v>39</v>
      </c>
    </row>
    <row r="35" spans="2:3" x14ac:dyDescent="0.2">
      <c r="B35" s="141" t="s">
        <v>33</v>
      </c>
      <c r="C35" s="142" t="s">
        <v>40</v>
      </c>
    </row>
    <row r="36" spans="2:3" x14ac:dyDescent="0.2">
      <c r="B36" s="141" t="s">
        <v>120</v>
      </c>
      <c r="C36" s="142" t="s">
        <v>121</v>
      </c>
    </row>
    <row r="37" spans="2:3" x14ac:dyDescent="0.2">
      <c r="B37" s="114" t="s">
        <v>41</v>
      </c>
      <c r="C37" s="143" t="s">
        <v>42</v>
      </c>
    </row>
    <row r="40" spans="2:3" x14ac:dyDescent="0.2">
      <c r="B40" s="271"/>
      <c r="C40" s="271"/>
    </row>
  </sheetData>
  <mergeCells count="7">
    <mergeCell ref="B40:C40"/>
    <mergeCell ref="B1:E1"/>
    <mergeCell ref="B3:E3"/>
    <mergeCell ref="G8:J8"/>
    <mergeCell ref="G9:J9"/>
    <mergeCell ref="A30:B30"/>
    <mergeCell ref="B32:C32"/>
  </mergeCells>
  <conditionalFormatting sqref="J12:K12 J21 J23 J27:J29 J13:J19">
    <cfRule type="expression" priority="57" stopIfTrue="1">
      <formula>AND(SUM($P12:$T12)&gt;0,NOT(ISBLANK(J12)))</formula>
    </cfRule>
    <cfRule type="expression" dxfId="147" priority="58" stopIfTrue="1">
      <formula>SUM($P12:$T12)&gt;0</formula>
    </cfRule>
  </conditionalFormatting>
  <conditionalFormatting sqref="B3:E3 C21 C12:C17 C23 C27:C29 C19">
    <cfRule type="expression" dxfId="146" priority="59" stopIfTrue="1">
      <formula>ISBLANK(B3)</formula>
    </cfRule>
  </conditionalFormatting>
  <conditionalFormatting sqref="L12:N12 L23:N23 L27:N29 L18:N18">
    <cfRule type="expression" dxfId="145" priority="60" stopIfTrue="1">
      <formula>AND(NOT(ISBLANK($C12)),ISBLANK(L12))</formula>
    </cfRule>
  </conditionalFormatting>
  <conditionalFormatting sqref="B21 B12:B17 B23 B27:B29 B19">
    <cfRule type="expression" dxfId="144" priority="61" stopIfTrue="1">
      <formula>AND(NOT(ISBLANK(C12)),ISBLANK(B12))</formula>
    </cfRule>
  </conditionalFormatting>
  <conditionalFormatting sqref="A21 A12:A17 A23 A27:A29 A19">
    <cfRule type="expression" dxfId="143" priority="62" stopIfTrue="1">
      <formula>AND(NOT(ISBLANK(C12)),ISBLANK(A12))</formula>
    </cfRule>
  </conditionalFormatting>
  <conditionalFormatting sqref="E12:E29">
    <cfRule type="expression" dxfId="142" priority="63" stopIfTrue="1">
      <formula>AND(NOT(ISBLANK(C12)),ISBLANK(E12),B12="S")</formula>
    </cfRule>
  </conditionalFormatting>
  <conditionalFormatting sqref="K13 K21 K23 K27:K29 K18">
    <cfRule type="expression" priority="53" stopIfTrue="1">
      <formula>AND(SUM($P13:$T13)&gt;0,NOT(ISBLANK(K13)))</formula>
    </cfRule>
    <cfRule type="expression" dxfId="141" priority="54" stopIfTrue="1">
      <formula>SUM($P13:$T13)&gt;0</formula>
    </cfRule>
  </conditionalFormatting>
  <conditionalFormatting sqref="L13:N13">
    <cfRule type="expression" dxfId="140" priority="55" stopIfTrue="1">
      <formula>AND(NOT(ISBLANK($C13)),ISBLANK(L13))</formula>
    </cfRule>
  </conditionalFormatting>
  <conditionalFormatting sqref="K14:K17 K19">
    <cfRule type="expression" priority="50" stopIfTrue="1">
      <formula>AND(SUM($P14:$T14)&gt;0,NOT(ISBLANK(K14)))</formula>
    </cfRule>
    <cfRule type="expression" dxfId="139" priority="51" stopIfTrue="1">
      <formula>SUM($P14:$T14)&gt;0</formula>
    </cfRule>
  </conditionalFormatting>
  <conditionalFormatting sqref="N21 L14:N17 L19:N19">
    <cfRule type="expression" dxfId="138" priority="52" stopIfTrue="1">
      <formula>AND(NOT(ISBLANK($C14)),ISBLANK(L14))</formula>
    </cfRule>
  </conditionalFormatting>
  <conditionalFormatting sqref="J20">
    <cfRule type="expression" priority="45" stopIfTrue="1">
      <formula>AND(SUM($P20:$T20)&gt;0,NOT(ISBLANK(J20)))</formula>
    </cfRule>
    <cfRule type="expression" dxfId="137" priority="46" stopIfTrue="1">
      <formula>SUM($P20:$T20)&gt;0</formula>
    </cfRule>
  </conditionalFormatting>
  <conditionalFormatting sqref="C20">
    <cfRule type="expression" dxfId="136" priority="47" stopIfTrue="1">
      <formula>ISBLANK(C20)</formula>
    </cfRule>
  </conditionalFormatting>
  <conditionalFormatting sqref="B20">
    <cfRule type="expression" dxfId="135" priority="48" stopIfTrue="1">
      <formula>AND(NOT(ISBLANK(C20)),ISBLANK(B20))</formula>
    </cfRule>
  </conditionalFormatting>
  <conditionalFormatting sqref="A20">
    <cfRule type="expression" dxfId="134" priority="49" stopIfTrue="1">
      <formula>AND(NOT(ISBLANK(C20)),ISBLANK(A20))</formula>
    </cfRule>
  </conditionalFormatting>
  <conditionalFormatting sqref="K20">
    <cfRule type="expression" priority="42" stopIfTrue="1">
      <formula>AND(SUM($P20:$T20)&gt;0,NOT(ISBLANK(K20)))</formula>
    </cfRule>
    <cfRule type="expression" dxfId="133" priority="43" stopIfTrue="1">
      <formula>SUM($P20:$T20)&gt;0</formula>
    </cfRule>
  </conditionalFormatting>
  <conditionalFormatting sqref="L20:N20">
    <cfRule type="expression" dxfId="132" priority="44" stopIfTrue="1">
      <formula>AND(NOT(ISBLANK($C20)),ISBLANK(L20))</formula>
    </cfRule>
  </conditionalFormatting>
  <conditionalFormatting sqref="L21">
    <cfRule type="expression" dxfId="131" priority="41" stopIfTrue="1">
      <formula>AND(NOT(ISBLANK($C21)),ISBLANK(L21))</formula>
    </cfRule>
  </conditionalFormatting>
  <conditionalFormatting sqref="J24">
    <cfRule type="expression" priority="35" stopIfTrue="1">
      <formula>AND(SUM($P24:$T24)&gt;0,NOT(ISBLANK(J24)))</formula>
    </cfRule>
    <cfRule type="expression" dxfId="130" priority="36" stopIfTrue="1">
      <formula>SUM($P24:$T24)&gt;0</formula>
    </cfRule>
  </conditionalFormatting>
  <conditionalFormatting sqref="C24">
    <cfRule type="expression" dxfId="129" priority="37" stopIfTrue="1">
      <formula>ISBLANK(C24)</formula>
    </cfRule>
  </conditionalFormatting>
  <conditionalFormatting sqref="L24:N24">
    <cfRule type="expression" dxfId="128" priority="38" stopIfTrue="1">
      <formula>AND(NOT(ISBLANK($C24)),ISBLANK(L24))</formula>
    </cfRule>
  </conditionalFormatting>
  <conditionalFormatting sqref="B24">
    <cfRule type="expression" dxfId="127" priority="39" stopIfTrue="1">
      <formula>AND(NOT(ISBLANK(C24)),ISBLANK(B24))</formula>
    </cfRule>
  </conditionalFormatting>
  <conditionalFormatting sqref="A24">
    <cfRule type="expression" dxfId="126" priority="40" stopIfTrue="1">
      <formula>AND(NOT(ISBLANK(C24)),ISBLANK(A24))</formula>
    </cfRule>
  </conditionalFormatting>
  <conditionalFormatting sqref="K24">
    <cfRule type="expression" priority="33" stopIfTrue="1">
      <formula>AND(SUM($P24:$T24)&gt;0,NOT(ISBLANK(K24)))</formula>
    </cfRule>
    <cfRule type="expression" dxfId="125" priority="34" stopIfTrue="1">
      <formula>SUM($P24:$T24)&gt;0</formula>
    </cfRule>
  </conditionalFormatting>
  <conditionalFormatting sqref="C18">
    <cfRule type="expression" dxfId="124" priority="30" stopIfTrue="1">
      <formula>ISBLANK(C18)</formula>
    </cfRule>
  </conditionalFormatting>
  <conditionalFormatting sqref="B18">
    <cfRule type="expression" dxfId="123" priority="31" stopIfTrue="1">
      <formula>AND(NOT(ISBLANK(C18)),ISBLANK(B18))</formula>
    </cfRule>
  </conditionalFormatting>
  <conditionalFormatting sqref="A18">
    <cfRule type="expression" dxfId="122" priority="32" stopIfTrue="1">
      <formula>AND(NOT(ISBLANK(C18)),ISBLANK(A18))</formula>
    </cfRule>
  </conditionalFormatting>
  <conditionalFormatting sqref="J25">
    <cfRule type="expression" priority="24" stopIfTrue="1">
      <formula>AND(SUM($P25:$T25)&gt;0,NOT(ISBLANK(J25)))</formula>
    </cfRule>
    <cfRule type="expression" dxfId="121" priority="25" stopIfTrue="1">
      <formula>SUM($P25:$T25)&gt;0</formula>
    </cfRule>
  </conditionalFormatting>
  <conditionalFormatting sqref="C25">
    <cfRule type="expression" dxfId="120" priority="26" stopIfTrue="1">
      <formula>ISBLANK(C25)</formula>
    </cfRule>
  </conditionalFormatting>
  <conditionalFormatting sqref="N22">
    <cfRule type="expression" dxfId="119" priority="13" stopIfTrue="1">
      <formula>AND(NOT(ISBLANK($C22)),ISBLANK(N22))</formula>
    </cfRule>
  </conditionalFormatting>
  <conditionalFormatting sqref="L25:N25">
    <cfRule type="expression" dxfId="118" priority="27" stopIfTrue="1">
      <formula>AND(NOT(ISBLANK($C25)),ISBLANK(L25))</formula>
    </cfRule>
  </conditionalFormatting>
  <conditionalFormatting sqref="B25">
    <cfRule type="expression" dxfId="117" priority="28" stopIfTrue="1">
      <formula>AND(NOT(ISBLANK(C25)),ISBLANK(B25))</formula>
    </cfRule>
  </conditionalFormatting>
  <conditionalFormatting sqref="A25">
    <cfRule type="expression" dxfId="116" priority="29" stopIfTrue="1">
      <formula>AND(NOT(ISBLANK(C25)),ISBLANK(A25))</formula>
    </cfRule>
  </conditionalFormatting>
  <conditionalFormatting sqref="K25">
    <cfRule type="expression" priority="22" stopIfTrue="1">
      <formula>AND(SUM($P25:$T25)&gt;0,NOT(ISBLANK(K25)))</formula>
    </cfRule>
    <cfRule type="expression" dxfId="115" priority="23" stopIfTrue="1">
      <formula>SUM($P25:$T25)&gt;0</formula>
    </cfRule>
  </conditionalFormatting>
  <conditionalFormatting sqref="M21">
    <cfRule type="expression" dxfId="114" priority="21" stopIfTrue="1">
      <formula>AND(NOT(ISBLANK($C21)),ISBLANK(M21))</formula>
    </cfRule>
  </conditionalFormatting>
  <conditionalFormatting sqref="J22">
    <cfRule type="expression" priority="16" stopIfTrue="1">
      <formula>AND(SUM($P22:$T22)&gt;0,NOT(ISBLANK(J22)))</formula>
    </cfRule>
    <cfRule type="expression" dxfId="113" priority="17" stopIfTrue="1">
      <formula>SUM($P22:$T22)&gt;0</formula>
    </cfRule>
  </conditionalFormatting>
  <conditionalFormatting sqref="C22">
    <cfRule type="expression" dxfId="112" priority="18" stopIfTrue="1">
      <formula>ISBLANK(C22)</formula>
    </cfRule>
  </conditionalFormatting>
  <conditionalFormatting sqref="B22">
    <cfRule type="expression" dxfId="111" priority="19" stopIfTrue="1">
      <formula>AND(NOT(ISBLANK(C22)),ISBLANK(B22))</formula>
    </cfRule>
  </conditionalFormatting>
  <conditionalFormatting sqref="A22">
    <cfRule type="expression" dxfId="110" priority="20" stopIfTrue="1">
      <formula>AND(NOT(ISBLANK(C22)),ISBLANK(A22))</formula>
    </cfRule>
  </conditionalFormatting>
  <conditionalFormatting sqref="K22">
    <cfRule type="expression" priority="14" stopIfTrue="1">
      <formula>AND(SUM($P22:$T22)&gt;0,NOT(ISBLANK(K22)))</formula>
    </cfRule>
    <cfRule type="expression" dxfId="109" priority="15" stopIfTrue="1">
      <formula>SUM($P22:$T22)&gt;0</formula>
    </cfRule>
  </conditionalFormatting>
  <conditionalFormatting sqref="L22">
    <cfRule type="expression" dxfId="108" priority="12" stopIfTrue="1">
      <formula>AND(NOT(ISBLANK($C22)),ISBLANK(L22))</formula>
    </cfRule>
  </conditionalFormatting>
  <conditionalFormatting sqref="M22">
    <cfRule type="expression" dxfId="107" priority="11" stopIfTrue="1">
      <formula>AND(NOT(ISBLANK($C22)),ISBLANK(M22))</formula>
    </cfRule>
  </conditionalFormatting>
  <conditionalFormatting sqref="J26">
    <cfRule type="expression" priority="6" stopIfTrue="1">
      <formula>AND(SUM($P26:$T26)&gt;0,NOT(ISBLANK(J26)))</formula>
    </cfRule>
    <cfRule type="expression" dxfId="106" priority="7" stopIfTrue="1">
      <formula>SUM($P26:$T26)&gt;0</formula>
    </cfRule>
  </conditionalFormatting>
  <conditionalFormatting sqref="C26">
    <cfRule type="expression" dxfId="105" priority="8" stopIfTrue="1">
      <formula>ISBLANK(C26)</formula>
    </cfRule>
  </conditionalFormatting>
  <conditionalFormatting sqref="B26">
    <cfRule type="expression" dxfId="104" priority="9" stopIfTrue="1">
      <formula>AND(NOT(ISBLANK(C26)),ISBLANK(B26))</formula>
    </cfRule>
  </conditionalFormatting>
  <conditionalFormatting sqref="A26">
    <cfRule type="expression" dxfId="103" priority="10" stopIfTrue="1">
      <formula>AND(NOT(ISBLANK(C26)),ISBLANK(A26))</formula>
    </cfRule>
  </conditionalFormatting>
  <conditionalFormatting sqref="K26">
    <cfRule type="expression" priority="3" stopIfTrue="1">
      <formula>AND(SUM($P26:$T26)&gt;0,NOT(ISBLANK(K26)))</formula>
    </cfRule>
    <cfRule type="expression" dxfId="102" priority="4" stopIfTrue="1">
      <formula>SUM($P26:$T26)&gt;0</formula>
    </cfRule>
  </conditionalFormatting>
  <conditionalFormatting sqref="L26:N26">
    <cfRule type="expression" dxfId="101" priority="5" stopIfTrue="1">
      <formula>AND(NOT(ISBLANK($C26)),ISBLANK(L26))</formula>
    </cfRule>
  </conditionalFormatting>
  <conditionalFormatting sqref="B1:E1">
    <cfRule type="expression" dxfId="100" priority="2" stopIfTrue="1">
      <formula>ISBLANK(B1)</formula>
    </cfRule>
  </conditionalFormatting>
  <conditionalFormatting sqref="C5">
    <cfRule type="expression" dxfId="99" priority="1" stopIfTrue="1">
      <formula>ISBLANK(C5)</formula>
    </cfRule>
  </conditionalFormatting>
  <dataValidations count="2">
    <dataValidation type="list" allowBlank="1" showInputMessage="1" showErrorMessage="1" sqref="B12:B29">
      <formula1>$B$33:$B$37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Statements\July 2021\AT Lavender\[July 2021 CC Audit.xlsx]Grouped by supplier'!#REF!</xm:f>
          </x14:formula1>
          <xm:sqref>B1:E1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282" t="s">
        <v>1</v>
      </c>
      <c r="C1" s="283"/>
      <c r="D1" s="283"/>
      <c r="E1" s="28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282" t="s">
        <v>99</v>
      </c>
      <c r="C3" s="283"/>
      <c r="D3" s="283"/>
      <c r="E3" s="28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96">
        <v>44359</v>
      </c>
      <c r="D5" s="95" t="s">
        <v>5</v>
      </c>
      <c r="E5" s="97">
        <v>44388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3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5" t="s">
        <v>11</v>
      </c>
      <c r="H8" s="289"/>
      <c r="I8" s="289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90"/>
      <c r="H9" s="291"/>
      <c r="I9" s="291"/>
      <c r="J9" s="21" t="s">
        <v>20</v>
      </c>
      <c r="K9" s="21" t="s">
        <v>21</v>
      </c>
      <c r="L9" s="52"/>
      <c r="M9" s="54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60" t="s">
        <v>28</v>
      </c>
      <c r="J10" s="51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30</v>
      </c>
      <c r="K11" s="27"/>
      <c r="L11" s="43"/>
      <c r="M11" s="43"/>
    </row>
    <row r="12" spans="1:25" ht="15.75" x14ac:dyDescent="0.25">
      <c r="A12" s="76">
        <v>44369</v>
      </c>
      <c r="B12" s="77" t="s">
        <v>33</v>
      </c>
      <c r="C12" s="78">
        <v>1.79</v>
      </c>
      <c r="D12" s="78">
        <v>0.3</v>
      </c>
      <c r="E12" s="78"/>
      <c r="F12" s="78">
        <v>1.49</v>
      </c>
      <c r="G12" s="82">
        <v>110</v>
      </c>
      <c r="H12" s="55">
        <v>4020</v>
      </c>
      <c r="I12" s="66"/>
      <c r="J12" s="63" t="s">
        <v>32</v>
      </c>
      <c r="K12" s="70" t="s">
        <v>97</v>
      </c>
      <c r="L12" s="45" t="s">
        <v>98</v>
      </c>
      <c r="M12" s="45" t="s">
        <v>34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1</v>
      </c>
      <c r="R12" s="5" t="e">
        <f>OR(#REF!&lt;100000,LEN(#REF!)=5)</f>
        <v>#REF!</v>
      </c>
    </row>
    <row r="13" spans="1:25" ht="20.100000000000001" customHeight="1" x14ac:dyDescent="0.25">
      <c r="A13" s="76"/>
      <c r="B13" s="77"/>
      <c r="C13" s="78"/>
      <c r="D13" s="78"/>
      <c r="E13" s="78"/>
      <c r="F13" s="78"/>
      <c r="G13" s="65"/>
      <c r="H13" s="55"/>
      <c r="I13" s="55"/>
      <c r="J13" s="63"/>
      <c r="K13" s="70"/>
      <c r="L13" s="45"/>
      <c r="M13" s="75"/>
      <c r="N13" s="80"/>
      <c r="O13" s="5" t="b">
        <f t="shared" si="0"/>
        <v>1</v>
      </c>
      <c r="P13" s="5" t="b">
        <f t="shared" si="1"/>
        <v>1</v>
      </c>
      <c r="Q13" s="5" t="b">
        <f t="shared" si="2"/>
        <v>1</v>
      </c>
      <c r="R13" s="5" t="e">
        <f>OR(#REF!&lt;100000,LEN(#REF!)=5)</f>
        <v>#REF!</v>
      </c>
    </row>
    <row r="14" spans="1:25" ht="20.100000000000001" customHeight="1" x14ac:dyDescent="0.25">
      <c r="A14" s="76"/>
      <c r="B14" s="77"/>
      <c r="C14" s="78"/>
      <c r="D14" s="78"/>
      <c r="E14" s="78"/>
      <c r="F14" s="78"/>
      <c r="G14" s="65"/>
      <c r="H14" s="55"/>
      <c r="I14" s="66"/>
      <c r="J14" s="63"/>
      <c r="K14" s="45"/>
      <c r="L14" s="45"/>
      <c r="M14" s="45"/>
      <c r="N14" s="80"/>
    </row>
    <row r="15" spans="1:25" ht="15.75" x14ac:dyDescent="0.25">
      <c r="A15" s="76"/>
      <c r="B15" s="77"/>
      <c r="C15" s="78"/>
      <c r="D15" s="78"/>
      <c r="E15" s="78"/>
      <c r="F15" s="78"/>
      <c r="G15" s="65"/>
      <c r="H15" s="55"/>
      <c r="I15" s="66"/>
      <c r="J15" s="63"/>
      <c r="K15" s="45"/>
      <c r="L15" s="70"/>
      <c r="M15" s="75"/>
      <c r="O15" s="5" t="b">
        <f>OR(G15&lt;100,LEN(G15)=2)</f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20.100000000000001" customHeight="1" x14ac:dyDescent="0.25">
      <c r="A16" s="76"/>
      <c r="B16" s="77"/>
      <c r="C16" s="78"/>
      <c r="D16" s="78"/>
      <c r="E16" s="78"/>
      <c r="F16" s="78"/>
      <c r="G16" s="65"/>
      <c r="H16" s="55"/>
      <c r="I16" s="66"/>
      <c r="J16" s="63"/>
      <c r="K16" s="45"/>
      <c r="L16" s="45"/>
      <c r="M16" s="75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20.100000000000001" customHeight="1" x14ac:dyDescent="0.25">
      <c r="A17" s="76"/>
      <c r="B17" s="77"/>
      <c r="C17" s="78"/>
      <c r="D17" s="78"/>
      <c r="E17" s="78"/>
      <c r="F17" s="78"/>
      <c r="G17" s="65"/>
      <c r="H17" s="55"/>
      <c r="I17" s="66"/>
      <c r="J17" s="63"/>
      <c r="K17" s="45"/>
      <c r="L17" s="45"/>
      <c r="M17" s="75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20.100000000000001" customHeight="1" x14ac:dyDescent="0.25">
      <c r="A18" s="76"/>
      <c r="B18" s="77"/>
      <c r="C18" s="78"/>
      <c r="D18" s="78"/>
      <c r="E18" s="78"/>
      <c r="F18" s="78"/>
      <c r="G18" s="65"/>
      <c r="H18" s="55"/>
      <c r="I18" s="66"/>
      <c r="J18" s="63"/>
      <c r="K18" s="45"/>
      <c r="L18" s="45"/>
      <c r="M18" s="75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20.100000000000001" customHeight="1" x14ac:dyDescent="0.25">
      <c r="A19" s="76"/>
      <c r="B19" s="77"/>
      <c r="C19" s="78"/>
      <c r="D19" s="78"/>
      <c r="E19" s="78"/>
      <c r="F19" s="78"/>
      <c r="G19" s="65"/>
      <c r="H19" s="55"/>
      <c r="I19" s="66"/>
      <c r="J19" s="63"/>
      <c r="K19" s="45"/>
      <c r="L19" s="45"/>
      <c r="M19" s="75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6.5" customHeight="1" x14ac:dyDescent="0.25">
      <c r="A20" s="76"/>
      <c r="B20" s="77"/>
      <c r="C20" s="78"/>
      <c r="D20" s="78"/>
      <c r="E20" s="78"/>
      <c r="F20" s="61"/>
      <c r="G20" s="65"/>
      <c r="H20" s="55"/>
      <c r="I20" s="66"/>
      <c r="J20" s="63"/>
      <c r="K20" s="45"/>
      <c r="L20" s="45"/>
      <c r="M20" s="75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6"/>
      <c r="B21" s="77"/>
      <c r="C21" s="78"/>
      <c r="D21" s="78"/>
      <c r="E21" s="78"/>
      <c r="F21" s="61"/>
      <c r="G21" s="65"/>
      <c r="H21" s="55"/>
      <c r="I21" s="66"/>
      <c r="J21" s="63"/>
      <c r="K21" s="70"/>
      <c r="L21" s="45"/>
      <c r="M21" s="75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76"/>
      <c r="B22" s="77"/>
      <c r="C22" s="78"/>
      <c r="D22" s="78"/>
      <c r="E22" s="78"/>
      <c r="F22" s="61"/>
      <c r="G22" s="65"/>
      <c r="H22" s="55"/>
      <c r="I22" s="66"/>
      <c r="J22" s="63"/>
      <c r="K22" s="70"/>
      <c r="L22" s="45"/>
      <c r="M22" s="75"/>
      <c r="O22" s="5" t="b">
        <f t="shared" si="0"/>
        <v>1</v>
      </c>
      <c r="P22" s="5" t="b">
        <f t="shared" si="1"/>
        <v>1</v>
      </c>
    </row>
    <row r="23" spans="1:18" ht="15.75" x14ac:dyDescent="0.25">
      <c r="A23" s="76"/>
      <c r="B23" s="77"/>
      <c r="C23" s="78"/>
      <c r="D23" s="78"/>
      <c r="E23" s="78"/>
      <c r="F23" s="61"/>
      <c r="G23" s="65"/>
      <c r="H23" s="55"/>
      <c r="I23" s="66"/>
      <c r="J23" s="63"/>
      <c r="K23" s="45"/>
      <c r="L23" s="45"/>
      <c r="M23" s="7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20.100000000000001" customHeight="1" x14ac:dyDescent="0.25">
      <c r="A24" s="76"/>
      <c r="B24" s="77"/>
      <c r="C24" s="78"/>
      <c r="D24" s="78"/>
      <c r="E24" s="79"/>
      <c r="F24" s="61"/>
      <c r="G24" s="65"/>
      <c r="H24" s="55"/>
      <c r="I24" s="66"/>
      <c r="J24" s="63"/>
      <c r="K24" s="70"/>
      <c r="L24" s="45"/>
      <c r="M24" s="7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20.100000000000001" customHeight="1" x14ac:dyDescent="0.25">
      <c r="A25" s="57"/>
      <c r="B25" s="30"/>
      <c r="C25" s="31"/>
      <c r="D25" s="31"/>
      <c r="E25" s="58"/>
      <c r="F25" s="61"/>
      <c r="G25" s="65"/>
      <c r="H25" s="55"/>
      <c r="I25" s="66"/>
      <c r="J25" s="63"/>
      <c r="K25" s="45"/>
      <c r="L25" s="45"/>
      <c r="M25" s="75"/>
      <c r="O25" s="5" t="b">
        <f t="shared" si="0"/>
        <v>1</v>
      </c>
      <c r="P25" s="5" t="b">
        <f t="shared" si="1"/>
        <v>1</v>
      </c>
    </row>
    <row r="26" spans="1:18" ht="20.100000000000001" customHeight="1" x14ac:dyDescent="0.25">
      <c r="A26" s="57"/>
      <c r="B26" s="30"/>
      <c r="C26" s="31"/>
      <c r="D26" s="32"/>
      <c r="E26" s="31"/>
      <c r="F26" s="61"/>
      <c r="G26" s="65"/>
      <c r="H26" s="55"/>
      <c r="I26" s="66"/>
      <c r="J26" s="63"/>
      <c r="K26" s="70"/>
      <c r="L26" s="45"/>
      <c r="M26" s="7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20.100000000000001" customHeight="1" x14ac:dyDescent="0.25">
      <c r="A27" s="57"/>
      <c r="B27" s="30"/>
      <c r="C27" s="31"/>
      <c r="D27" s="32"/>
      <c r="E27" s="31"/>
      <c r="F27" s="61"/>
      <c r="G27" s="65"/>
      <c r="H27" s="55"/>
      <c r="I27" s="66"/>
      <c r="J27" s="63"/>
      <c r="K27" s="70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20.100000000000001" customHeight="1" x14ac:dyDescent="0.25">
      <c r="A28" s="57"/>
      <c r="B28" s="30"/>
      <c r="C28" s="31"/>
      <c r="D28" s="32"/>
      <c r="E28" s="31"/>
      <c r="F28" s="61"/>
      <c r="G28" s="65"/>
      <c r="H28" s="55"/>
      <c r="I28" s="66"/>
      <c r="J28" s="63"/>
      <c r="K28" s="70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20.100000000000001" customHeight="1" x14ac:dyDescent="0.25">
      <c r="A29" s="57"/>
      <c r="B29" s="30"/>
      <c r="C29" s="31"/>
      <c r="D29" s="32"/>
      <c r="E29" s="31"/>
      <c r="F29" s="61"/>
      <c r="G29" s="65"/>
      <c r="H29" s="55"/>
      <c r="I29" s="66"/>
      <c r="J29" s="63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20.100000000000001" customHeight="1" x14ac:dyDescent="0.25">
      <c r="A30" s="57"/>
      <c r="B30" s="30"/>
      <c r="C30" s="31"/>
      <c r="D30" s="32"/>
      <c r="E30" s="31"/>
      <c r="F30" s="61"/>
      <c r="G30" s="65"/>
      <c r="H30" s="55"/>
      <c r="I30" s="66"/>
      <c r="J30" s="63"/>
      <c r="K30" s="45"/>
      <c r="L30" s="45"/>
      <c r="M30" s="7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20.100000000000001" customHeight="1" x14ac:dyDescent="0.25">
      <c r="A31" s="57"/>
      <c r="B31" s="30"/>
      <c r="C31" s="31"/>
      <c r="D31" s="69"/>
      <c r="E31" s="31"/>
      <c r="F31" s="61"/>
      <c r="G31" s="65"/>
      <c r="H31" s="55"/>
      <c r="I31" s="66"/>
      <c r="J31" s="63"/>
      <c r="K31" s="45"/>
      <c r="L31" s="45"/>
      <c r="M31" s="45"/>
      <c r="O31" s="5" t="b">
        <f t="shared" si="0"/>
        <v>1</v>
      </c>
      <c r="P31" s="5" t="b">
        <f t="shared" si="1"/>
        <v>1</v>
      </c>
    </row>
    <row r="32" spans="1:18" ht="20.100000000000001" customHeight="1" x14ac:dyDescent="0.25">
      <c r="A32" s="57"/>
      <c r="B32" s="30"/>
      <c r="C32" s="31"/>
      <c r="D32" s="69"/>
      <c r="E32" s="31"/>
      <c r="F32" s="61"/>
      <c r="G32" s="65"/>
      <c r="H32" s="55"/>
      <c r="I32" s="66"/>
      <c r="J32" s="63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20.100000000000001" customHeight="1" x14ac:dyDescent="0.25">
      <c r="A33" s="57"/>
      <c r="B33" s="30"/>
      <c r="C33" s="31"/>
      <c r="D33" s="69"/>
      <c r="E33" s="31"/>
      <c r="F33" s="61"/>
      <c r="G33" s="65"/>
      <c r="H33" s="55"/>
      <c r="I33" s="66"/>
      <c r="J33" s="63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20.100000000000001" customHeight="1" x14ac:dyDescent="0.25">
      <c r="A34" s="57"/>
      <c r="B34" s="30"/>
      <c r="C34" s="31"/>
      <c r="D34" s="69"/>
      <c r="E34" s="31"/>
      <c r="F34" s="61"/>
      <c r="G34" s="65"/>
      <c r="H34" s="55"/>
      <c r="I34" s="66"/>
      <c r="J34" s="63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20.100000000000001" customHeight="1" x14ac:dyDescent="0.25">
      <c r="A35" s="57"/>
      <c r="B35" s="30"/>
      <c r="C35" s="31"/>
      <c r="D35" s="69"/>
      <c r="E35" s="31"/>
      <c r="F35" s="61"/>
      <c r="G35" s="65"/>
      <c r="H35" s="55"/>
      <c r="I35" s="66"/>
      <c r="J35" s="63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20.100000000000001" customHeight="1" x14ac:dyDescent="0.25">
      <c r="A36" s="57"/>
      <c r="B36" s="30"/>
      <c r="C36" s="31"/>
      <c r="D36" s="69"/>
      <c r="E36" s="31"/>
      <c r="F36" s="61"/>
      <c r="G36" s="65"/>
      <c r="H36" s="55"/>
      <c r="I36" s="66"/>
      <c r="J36" s="63"/>
      <c r="K36" s="45"/>
      <c r="L36" s="45"/>
      <c r="M36" s="45"/>
      <c r="O36" s="5" t="b">
        <f t="shared" si="0"/>
        <v>1</v>
      </c>
      <c r="P36" s="5" t="b">
        <f t="shared" si="1"/>
        <v>1</v>
      </c>
    </row>
    <row r="37" spans="1:18" ht="20.100000000000001" customHeight="1" x14ac:dyDescent="0.25">
      <c r="A37" s="57"/>
      <c r="B37" s="30"/>
      <c r="C37" s="31"/>
      <c r="D37" s="69"/>
      <c r="E37" s="31"/>
      <c r="F37" s="61"/>
      <c r="G37" s="65"/>
      <c r="H37" s="55"/>
      <c r="I37" s="66"/>
      <c r="J37" s="63"/>
      <c r="K37" s="45"/>
      <c r="L37" s="45"/>
      <c r="M37" s="45"/>
      <c r="O37" s="5" t="b">
        <f t="shared" si="0"/>
        <v>1</v>
      </c>
      <c r="P37" s="5" t="b">
        <f t="shared" si="1"/>
        <v>1</v>
      </c>
    </row>
    <row r="38" spans="1:18" ht="20.100000000000001" customHeight="1" x14ac:dyDescent="0.25">
      <c r="A38" s="57"/>
      <c r="B38" s="30"/>
      <c r="C38" s="31"/>
      <c r="D38" s="69"/>
      <c r="E38" s="31"/>
      <c r="F38" s="61"/>
      <c r="G38" s="65"/>
      <c r="H38" s="55"/>
      <c r="I38" s="66"/>
      <c r="J38" s="63"/>
      <c r="K38" s="45"/>
      <c r="L38" s="45"/>
      <c r="M38" s="45"/>
      <c r="O38" s="5" t="b">
        <f t="shared" si="0"/>
        <v>1</v>
      </c>
      <c r="P38" s="5" t="b">
        <f t="shared" si="1"/>
        <v>1</v>
      </c>
    </row>
    <row r="39" spans="1:18" ht="20.100000000000001" customHeight="1" x14ac:dyDescent="0.25">
      <c r="A39" s="57"/>
      <c r="B39" s="30"/>
      <c r="C39" s="31"/>
      <c r="D39" s="69"/>
      <c r="E39" s="31"/>
      <c r="F39" s="61"/>
      <c r="G39" s="65"/>
      <c r="H39" s="55"/>
      <c r="I39" s="66"/>
      <c r="J39" s="63"/>
      <c r="K39" s="45"/>
      <c r="L39" s="45"/>
      <c r="M39" s="45"/>
      <c r="O39" s="5" t="b">
        <f t="shared" si="0"/>
        <v>1</v>
      </c>
      <c r="P39" s="5" t="b">
        <f t="shared" si="1"/>
        <v>1</v>
      </c>
    </row>
    <row r="40" spans="1:18" ht="20.100000000000001" customHeight="1" thickBot="1" x14ac:dyDescent="0.3">
      <c r="A40" s="81"/>
      <c r="B40" s="30"/>
      <c r="C40" s="31"/>
      <c r="D40" s="38"/>
      <c r="E40" s="31"/>
      <c r="F40" s="61"/>
      <c r="G40" s="65"/>
      <c r="H40" s="55"/>
      <c r="I40" s="66"/>
      <c r="J40" s="63"/>
      <c r="K40" s="45"/>
      <c r="L40" s="45"/>
      <c r="M40" s="45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20.100000000000001" customHeight="1" thickBot="1" x14ac:dyDescent="0.25">
      <c r="A41" s="287" t="s">
        <v>35</v>
      </c>
      <c r="B41" s="288"/>
      <c r="C41" s="39">
        <f>SUM(C12:C40)</f>
        <v>1.79</v>
      </c>
      <c r="D41" s="39">
        <f>SUM(D12:D40)</f>
        <v>0.3</v>
      </c>
      <c r="E41" s="39"/>
      <c r="F41" s="62">
        <f>SUM(F12:F40)</f>
        <v>1.49</v>
      </c>
      <c r="G41" s="67"/>
      <c r="H41" s="56"/>
      <c r="I41" s="68"/>
      <c r="J41" s="64"/>
      <c r="K41" s="46"/>
      <c r="L41" s="53"/>
      <c r="M41" s="47"/>
    </row>
    <row r="43" spans="1:18" x14ac:dyDescent="0.2">
      <c r="B43" s="285" t="s">
        <v>36</v>
      </c>
      <c r="C43" s="286"/>
    </row>
    <row r="44" spans="1:18" x14ac:dyDescent="0.2">
      <c r="B44" s="41" t="s">
        <v>37</v>
      </c>
      <c r="C44" s="42" t="s">
        <v>38</v>
      </c>
    </row>
    <row r="45" spans="1:18" x14ac:dyDescent="0.2">
      <c r="B45" s="41" t="s">
        <v>31</v>
      </c>
      <c r="C45" s="42" t="s">
        <v>39</v>
      </c>
    </row>
    <row r="46" spans="1:18" x14ac:dyDescent="0.2">
      <c r="B46" s="41" t="s">
        <v>33</v>
      </c>
      <c r="C46" s="42" t="s">
        <v>40</v>
      </c>
    </row>
    <row r="47" spans="1:18" x14ac:dyDescent="0.2">
      <c r="B47" s="43" t="s">
        <v>41</v>
      </c>
      <c r="C47" s="44" t="s">
        <v>42</v>
      </c>
    </row>
  </sheetData>
  <mergeCells count="6">
    <mergeCell ref="B3:E3"/>
    <mergeCell ref="B1:E1"/>
    <mergeCell ref="B43:C43"/>
    <mergeCell ref="A41:B41"/>
    <mergeCell ref="G8:I8"/>
    <mergeCell ref="G9:I9"/>
  </mergeCells>
  <phoneticPr fontId="5" type="noConversion"/>
  <conditionalFormatting sqref="B1:E1 B3:E3 F12:F19 C12:C40">
    <cfRule type="expression" dxfId="98" priority="92" stopIfTrue="1">
      <formula>ISBLANK(B1)</formula>
    </cfRule>
  </conditionalFormatting>
  <conditionalFormatting sqref="K12:L12 K29:M29 K21:L21 K31:M40">
    <cfRule type="expression" dxfId="97" priority="93" stopIfTrue="1">
      <formula>AND(NOT(ISBLANK($C12)),ISBLANK(K12))</formula>
    </cfRule>
  </conditionalFormatting>
  <conditionalFormatting sqref="B12 B17:B40">
    <cfRule type="expression" dxfId="96" priority="94" stopIfTrue="1">
      <formula>AND(NOT(ISBLANK(C12)),ISBLANK(B12))</formula>
    </cfRule>
  </conditionalFormatting>
  <conditionalFormatting sqref="A12 A18:A39">
    <cfRule type="expression" dxfId="95" priority="95" stopIfTrue="1">
      <formula>AND(NOT(ISBLANK(C12)),ISBLANK(A12))</formula>
    </cfRule>
  </conditionalFormatting>
  <conditionalFormatting sqref="E12:E23 E26:E40 D12:D25">
    <cfRule type="expression" dxfId="94" priority="99" stopIfTrue="1">
      <formula>AND(NOT(ISBLANK(B12)),ISBLANK(D12),A12="S")</formula>
    </cfRule>
  </conditionalFormatting>
  <conditionalFormatting sqref="J29 J31:J40 J13:J18 J21">
    <cfRule type="expression" priority="104" stopIfTrue="1">
      <formula>AND(SUM($O13:$S13)&gt;0,NOT(ISBLANK(J13)))</formula>
    </cfRule>
    <cfRule type="expression" dxfId="93" priority="105" stopIfTrue="1">
      <formula>SUM($O13:$S13)&gt;0</formula>
    </cfRule>
  </conditionalFormatting>
  <conditionalFormatting sqref="B13:B15">
    <cfRule type="expression" dxfId="92" priority="86" stopIfTrue="1">
      <formula>AND(NOT(ISBLANK(C13)),ISBLANK(B13))</formula>
    </cfRule>
  </conditionalFormatting>
  <conditionalFormatting sqref="A13:A15">
    <cfRule type="expression" dxfId="91" priority="87" stopIfTrue="1">
      <formula>AND(NOT(ISBLANK(C13)),ISBLANK(A13))</formula>
    </cfRule>
  </conditionalFormatting>
  <conditionalFormatting sqref="M12">
    <cfRule type="expression" dxfId="90" priority="82" stopIfTrue="1">
      <formula>AND(NOT(ISBLANK($C12)),ISBLANK(M12))</formula>
    </cfRule>
  </conditionalFormatting>
  <conditionalFormatting sqref="A17">
    <cfRule type="expression" dxfId="89" priority="77" stopIfTrue="1">
      <formula>AND(NOT(ISBLANK(C17)),ISBLANK(A17))</formula>
    </cfRule>
  </conditionalFormatting>
  <conditionalFormatting sqref="B16">
    <cfRule type="expression" dxfId="88" priority="72" stopIfTrue="1">
      <formula>AND(NOT(ISBLANK(C16)),ISBLANK(B16))</formula>
    </cfRule>
  </conditionalFormatting>
  <conditionalFormatting sqref="A16">
    <cfRule type="expression" dxfId="87" priority="73" stopIfTrue="1">
      <formula>AND(NOT(ISBLANK(C16)),ISBLANK(A16))</formula>
    </cfRule>
  </conditionalFormatting>
  <conditionalFormatting sqref="L13:L18">
    <cfRule type="expression" dxfId="86" priority="67" stopIfTrue="1">
      <formula>AND(NOT(ISBLANK($C13)),ISBLANK(L13))</formula>
    </cfRule>
  </conditionalFormatting>
  <conditionalFormatting sqref="K14:K18">
    <cfRule type="expression" dxfId="85" priority="66" stopIfTrue="1">
      <formula>AND(NOT(ISBLANK($C14)),ISBLANK(K14))</formula>
    </cfRule>
  </conditionalFormatting>
  <conditionalFormatting sqref="M14">
    <cfRule type="expression" dxfId="84" priority="65" stopIfTrue="1">
      <formula>AND(NOT(ISBLANK($C14)),ISBLANK(M14))</formula>
    </cfRule>
  </conditionalFormatting>
  <conditionalFormatting sqref="K13">
    <cfRule type="expression" dxfId="83" priority="64" stopIfTrue="1">
      <formula>AND(NOT(ISBLANK($C13)),ISBLANK(K13))</formula>
    </cfRule>
  </conditionalFormatting>
  <conditionalFormatting sqref="J28">
    <cfRule type="expression" priority="40" stopIfTrue="1">
      <formula>AND(SUM($O28:$S28)&gt;0,NOT(ISBLANK(J28)))</formula>
    </cfRule>
    <cfRule type="expression" dxfId="82" priority="41" stopIfTrue="1">
      <formula>SUM($O28:$S28)&gt;0</formula>
    </cfRule>
  </conditionalFormatting>
  <conditionalFormatting sqref="L19">
    <cfRule type="expression" dxfId="81" priority="61" stopIfTrue="1">
      <formula>AND(NOT(ISBLANK($C19)),ISBLANK(L19))</formula>
    </cfRule>
  </conditionalFormatting>
  <conditionalFormatting sqref="K28">
    <cfRule type="expression" dxfId="80" priority="38" stopIfTrue="1">
      <formula>AND(NOT(ISBLANK($C28)),ISBLANK(K28))</formula>
    </cfRule>
  </conditionalFormatting>
  <conditionalFormatting sqref="L20">
    <cfRule type="expression" dxfId="79" priority="57" stopIfTrue="1">
      <formula>AND(NOT(ISBLANK($C20)),ISBLANK(L20))</formula>
    </cfRule>
  </conditionalFormatting>
  <conditionalFormatting sqref="K24:L24">
    <cfRule type="expression" dxfId="78" priority="53" stopIfTrue="1">
      <formula>AND(NOT(ISBLANK($C24)),ISBLANK(K24))</formula>
    </cfRule>
  </conditionalFormatting>
  <conditionalFormatting sqref="J24">
    <cfRule type="expression" priority="54" stopIfTrue="1">
      <formula>AND(SUM($O24:$S24)&gt;0,NOT(ISBLANK(J24)))</formula>
    </cfRule>
    <cfRule type="expression" dxfId="77" priority="55" stopIfTrue="1">
      <formula>SUM($O24:$S24)&gt;0</formula>
    </cfRule>
  </conditionalFormatting>
  <conditionalFormatting sqref="L25">
    <cfRule type="expression" dxfId="76" priority="50" stopIfTrue="1">
      <formula>AND(NOT(ISBLANK($C25)),ISBLANK(L25))</formula>
    </cfRule>
  </conditionalFormatting>
  <conditionalFormatting sqref="K26:L26">
    <cfRule type="expression" dxfId="75" priority="47" stopIfTrue="1">
      <formula>AND(NOT(ISBLANK($C26)),ISBLANK(K26))</formula>
    </cfRule>
  </conditionalFormatting>
  <conditionalFormatting sqref="L27:M27">
    <cfRule type="expression" dxfId="74" priority="43" stopIfTrue="1">
      <formula>AND(NOT(ISBLANK($C27)),ISBLANK(L27))</formula>
    </cfRule>
  </conditionalFormatting>
  <conditionalFormatting sqref="J27">
    <cfRule type="expression" priority="44" stopIfTrue="1">
      <formula>AND(SUM($O27:$S27)&gt;0,NOT(ISBLANK(J27)))</formula>
    </cfRule>
    <cfRule type="expression" dxfId="73" priority="45" stopIfTrue="1">
      <formula>SUM($O27:$S27)&gt;0</formula>
    </cfRule>
  </conditionalFormatting>
  <conditionalFormatting sqref="K27">
    <cfRule type="expression" dxfId="72" priority="42" stopIfTrue="1">
      <formula>AND(NOT(ISBLANK($C27)),ISBLANK(K27))</formula>
    </cfRule>
  </conditionalFormatting>
  <conditionalFormatting sqref="L28:M28">
    <cfRule type="expression" dxfId="71" priority="39" stopIfTrue="1">
      <formula>AND(NOT(ISBLANK($C28)),ISBLANK(L28))</formula>
    </cfRule>
  </conditionalFormatting>
  <conditionalFormatting sqref="J30">
    <cfRule type="expression" priority="36" stopIfTrue="1">
      <formula>AND(SUM($O30:$S30)&gt;0,NOT(ISBLANK(J30)))</formula>
    </cfRule>
    <cfRule type="expression" dxfId="70" priority="37" stopIfTrue="1">
      <formula>SUM($O30:$S30)&gt;0</formula>
    </cfRule>
  </conditionalFormatting>
  <conditionalFormatting sqref="L30">
    <cfRule type="expression" dxfId="69" priority="35" stopIfTrue="1">
      <formula>AND(NOT(ISBLANK($C30)),ISBLANK(L30))</formula>
    </cfRule>
  </conditionalFormatting>
  <conditionalFormatting sqref="K30">
    <cfRule type="expression" dxfId="68" priority="34" stopIfTrue="1">
      <formula>AND(NOT(ISBLANK($C30)),ISBLANK(K30))</formula>
    </cfRule>
  </conditionalFormatting>
  <conditionalFormatting sqref="J14">
    <cfRule type="expression" priority="28" stopIfTrue="1">
      <formula>AND(SUM($O14:$S14)&gt;0,NOT(ISBLANK(J14)))</formula>
    </cfRule>
    <cfRule type="expression" dxfId="67" priority="29" stopIfTrue="1">
      <formula>SUM($O14:$S14)&gt;0</formula>
    </cfRule>
  </conditionalFormatting>
  <conditionalFormatting sqref="J12:J40">
    <cfRule type="expression" priority="26" stopIfTrue="1">
      <formula>AND(SUM($O12:$S12)&gt;0,NOT(ISBLANK(J12)))</formula>
    </cfRule>
    <cfRule type="expression" dxfId="66" priority="27" stopIfTrue="1">
      <formula>SUM($O12:$S12)&gt;0</formula>
    </cfRule>
  </conditionalFormatting>
  <conditionalFormatting sqref="J19">
    <cfRule type="expression" priority="22" stopIfTrue="1">
      <formula>AND(SUM($O19:$S19)&gt;0,NOT(ISBLANK(J19)))</formula>
    </cfRule>
    <cfRule type="expression" dxfId="65" priority="23" stopIfTrue="1">
      <formula>SUM($O19:$S19)&gt;0</formula>
    </cfRule>
  </conditionalFormatting>
  <conditionalFormatting sqref="K19">
    <cfRule type="expression" dxfId="64" priority="21" stopIfTrue="1">
      <formula>AND(NOT(ISBLANK($C19)),ISBLANK(K19))</formula>
    </cfRule>
  </conditionalFormatting>
  <conditionalFormatting sqref="J20">
    <cfRule type="expression" priority="19" stopIfTrue="1">
      <formula>AND(SUM($O20:$S20)&gt;0,NOT(ISBLANK(J20)))</formula>
    </cfRule>
    <cfRule type="expression" dxfId="63" priority="20" stopIfTrue="1">
      <formula>SUM($O20:$S20)&gt;0</formula>
    </cfRule>
  </conditionalFormatting>
  <conditionalFormatting sqref="K20">
    <cfRule type="expression" dxfId="62" priority="18" stopIfTrue="1">
      <formula>AND(NOT(ISBLANK($C20)),ISBLANK(K20))</formula>
    </cfRule>
  </conditionalFormatting>
  <conditionalFormatting sqref="K22:L22">
    <cfRule type="expression" dxfId="61" priority="15" stopIfTrue="1">
      <formula>AND(NOT(ISBLANK($C22)),ISBLANK(K22))</formula>
    </cfRule>
  </conditionalFormatting>
  <conditionalFormatting sqref="J22">
    <cfRule type="expression" priority="16" stopIfTrue="1">
      <formula>AND(SUM($O22:$S22)&gt;0,NOT(ISBLANK(J22)))</formula>
    </cfRule>
    <cfRule type="expression" dxfId="60" priority="17" stopIfTrue="1">
      <formula>SUM($O22:$S22)&gt;0</formula>
    </cfRule>
  </conditionalFormatting>
  <conditionalFormatting sqref="J23">
    <cfRule type="expression" priority="13" stopIfTrue="1">
      <formula>AND(SUM($O23:$S23)&gt;0,NOT(ISBLANK(J23)))</formula>
    </cfRule>
    <cfRule type="expression" dxfId="59" priority="14" stopIfTrue="1">
      <formula>SUM($O23:$S23)&gt;0</formula>
    </cfRule>
  </conditionalFormatting>
  <conditionalFormatting sqref="L23">
    <cfRule type="expression" dxfId="58" priority="12" stopIfTrue="1">
      <formula>AND(NOT(ISBLANK($C23)),ISBLANK(L23))</formula>
    </cfRule>
  </conditionalFormatting>
  <conditionalFormatting sqref="K23">
    <cfRule type="expression" dxfId="57" priority="11" stopIfTrue="1">
      <formula>AND(NOT(ISBLANK($C23)),ISBLANK(K23))</formula>
    </cfRule>
  </conditionalFormatting>
  <conditionalFormatting sqref="J25">
    <cfRule type="expression" priority="5" stopIfTrue="1">
      <formula>AND(SUM($O25:$S25)&gt;0,NOT(ISBLANK(J25)))</formula>
    </cfRule>
    <cfRule type="expression" dxfId="56" priority="6" stopIfTrue="1">
      <formula>SUM($O25:$S25)&gt;0</formula>
    </cfRule>
  </conditionalFormatting>
  <conditionalFormatting sqref="K25">
    <cfRule type="expression" dxfId="55" priority="4" stopIfTrue="1">
      <formula>AND(NOT(ISBLANK($C25)),ISBLANK(K25))</formula>
    </cfRule>
  </conditionalFormatting>
  <conditionalFormatting sqref="J26">
    <cfRule type="expression" priority="2" stopIfTrue="1">
      <formula>AND(SUM($O26:$S26)&gt;0,NOT(ISBLANK(J26)))</formula>
    </cfRule>
    <cfRule type="expression" dxfId="54" priority="3" stopIfTrue="1">
      <formula>SUM($O26:$S26)&gt;0</formula>
    </cfRule>
  </conditionalFormatting>
  <conditionalFormatting sqref="E24">
    <cfRule type="expression" dxfId="53" priority="114" stopIfTrue="1">
      <formula>AND(NOT(ISBLANK(#REF!)),ISBLANK(E24),#REF!="S")</formula>
    </cfRule>
  </conditionalFormatting>
  <conditionalFormatting sqref="C5">
    <cfRule type="expression" dxfId="52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0">
      <formula1>$B$44:$B$47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90" workbookViewId="0">
      <selection activeCell="C11" sqref="C11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0.7109375" style="88" customWidth="1"/>
    <col min="13" max="14" width="27.42578125" style="88" customWidth="1"/>
    <col min="15" max="15" width="9.140625" style="88"/>
    <col min="16" max="19" width="0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100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221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ht="19.5" customHeight="1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20.100000000000001" customHeight="1" x14ac:dyDescent="0.25">
      <c r="A11" s="117">
        <v>44378</v>
      </c>
      <c r="B11" s="146" t="s">
        <v>31</v>
      </c>
      <c r="C11" s="119">
        <v>16.989999999999998</v>
      </c>
      <c r="D11" s="120"/>
      <c r="E11" s="119"/>
      <c r="F11" s="121">
        <v>16.989999999999998</v>
      </c>
      <c r="G11" s="122">
        <v>110</v>
      </c>
      <c r="H11" s="122">
        <v>4400</v>
      </c>
      <c r="I11" s="122" t="s">
        <v>218</v>
      </c>
      <c r="J11" s="123"/>
      <c r="K11" s="123" t="s">
        <v>32</v>
      </c>
      <c r="L11" s="125" t="s">
        <v>219</v>
      </c>
      <c r="M11" s="126" t="s">
        <v>103</v>
      </c>
      <c r="N11" s="126" t="s">
        <v>220</v>
      </c>
      <c r="P11" s="88" t="b">
        <f t="shared" ref="P11" si="0">OR(G11&lt;100,LEN(G11)=2)</f>
        <v>0</v>
      </c>
      <c r="Q11" s="88" t="b">
        <f t="shared" ref="Q11" si="1">OR(H11&lt;1000,LEN(H11)=3)</f>
        <v>0</v>
      </c>
      <c r="R11" s="88" t="b">
        <f t="shared" ref="R11" si="2">IF(I11&lt;1000,TRUE)</f>
        <v>0</v>
      </c>
      <c r="S11" s="88" t="e">
        <f>OR(#REF!&lt;100000,LEN(#REF!)=5)</f>
        <v>#REF!</v>
      </c>
    </row>
    <row r="12" spans="1:26" ht="20.100000000000001" customHeight="1" thickBot="1" x14ac:dyDescent="0.25">
      <c r="A12" s="278" t="s">
        <v>35</v>
      </c>
      <c r="B12" s="279"/>
      <c r="C12" s="134">
        <v>16.989999999999998</v>
      </c>
      <c r="D12" s="134"/>
      <c r="E12" s="134"/>
      <c r="F12" s="134">
        <v>16.989999999999998</v>
      </c>
      <c r="G12" s="135"/>
      <c r="H12" s="135"/>
      <c r="I12" s="135"/>
      <c r="J12" s="136"/>
      <c r="K12" s="136"/>
      <c r="L12" s="138"/>
      <c r="M12" s="139"/>
      <c r="N12" s="140"/>
    </row>
    <row r="14" spans="1:26" x14ac:dyDescent="0.2">
      <c r="B14" s="272" t="s">
        <v>36</v>
      </c>
      <c r="C14" s="274"/>
    </row>
    <row r="15" spans="1:26" x14ac:dyDescent="0.2">
      <c r="B15" s="141" t="s">
        <v>37</v>
      </c>
      <c r="C15" s="142" t="s">
        <v>38</v>
      </c>
    </row>
    <row r="16" spans="1:26" x14ac:dyDescent="0.2">
      <c r="B16" s="141" t="s">
        <v>31</v>
      </c>
      <c r="C16" s="142" t="s">
        <v>39</v>
      </c>
    </row>
    <row r="17" spans="2:3" x14ac:dyDescent="0.2">
      <c r="B17" s="141" t="s">
        <v>33</v>
      </c>
      <c r="C17" s="142" t="s">
        <v>40</v>
      </c>
    </row>
    <row r="18" spans="2:3" x14ac:dyDescent="0.2">
      <c r="B18" s="141" t="s">
        <v>120</v>
      </c>
      <c r="C18" s="142" t="s">
        <v>121</v>
      </c>
    </row>
    <row r="19" spans="2:3" x14ac:dyDescent="0.2">
      <c r="B19" s="114" t="s">
        <v>41</v>
      </c>
      <c r="C19" s="143" t="s">
        <v>42</v>
      </c>
    </row>
    <row r="22" spans="2:3" x14ac:dyDescent="0.2">
      <c r="B22" s="271"/>
      <c r="C22" s="271"/>
    </row>
  </sheetData>
  <mergeCells count="7">
    <mergeCell ref="B22:C22"/>
    <mergeCell ref="B1:E1"/>
    <mergeCell ref="B3:E3"/>
    <mergeCell ref="G8:J8"/>
    <mergeCell ref="G9:J9"/>
    <mergeCell ref="A12:B12"/>
    <mergeCell ref="B14:C14"/>
  </mergeCells>
  <conditionalFormatting sqref="J11">
    <cfRule type="expression" priority="6" stopIfTrue="1">
      <formula>AND(SUM($P11:$T11)&gt;0,NOT(ISBLANK(J11)))</formula>
    </cfRule>
    <cfRule type="expression" dxfId="51" priority="7" stopIfTrue="1">
      <formula>SUM($P11:$T11)&gt;0</formula>
    </cfRule>
  </conditionalFormatting>
  <conditionalFormatting sqref="B1:E1 B3:E3 C11">
    <cfRule type="expression" dxfId="50" priority="8" stopIfTrue="1">
      <formula>ISBLANK(B1)</formula>
    </cfRule>
  </conditionalFormatting>
  <conditionalFormatting sqref="B11">
    <cfRule type="expression" dxfId="49" priority="9" stopIfTrue="1">
      <formula>AND(NOT(ISBLANK(C11)),ISBLANK(B11))</formula>
    </cfRule>
  </conditionalFormatting>
  <conditionalFormatting sqref="A11">
    <cfRule type="expression" dxfId="48" priority="10" stopIfTrue="1">
      <formula>AND(NOT(ISBLANK(C11)),ISBLANK(A11))</formula>
    </cfRule>
  </conditionalFormatting>
  <conditionalFormatting sqref="E11">
    <cfRule type="expression" dxfId="47" priority="11" stopIfTrue="1">
      <formula>AND(NOT(ISBLANK(C11)),ISBLANK(E11),B11="S")</formula>
    </cfRule>
  </conditionalFormatting>
  <conditionalFormatting sqref="K11">
    <cfRule type="expression" priority="2" stopIfTrue="1">
      <formula>AND(SUM($P11:$T11)&gt;0,NOT(ISBLANK(K11)))</formula>
    </cfRule>
    <cfRule type="expression" dxfId="46" priority="3" stopIfTrue="1">
      <formula>SUM($P11:$T11)&gt;0</formula>
    </cfRule>
  </conditionalFormatting>
  <conditionalFormatting sqref="L11:N11">
    <cfRule type="expression" dxfId="45" priority="4" stopIfTrue="1">
      <formula>AND(NOT(ISBLANK($C11)),ISBLANK(L11))</formula>
    </cfRule>
  </conditionalFormatting>
  <conditionalFormatting sqref="C5">
    <cfRule type="expression" dxfId="44" priority="1" stopIfTrue="1">
      <formula>ISBLANK(C5)</formula>
    </cfRule>
  </conditionalFormatting>
  <dataValidations count="2">
    <dataValidation type="list" allowBlank="1" showInputMessage="1" showErrorMessage="1" sqref="B11">
      <formula1>$B$15:$B$19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Statements\July 2021\M Chalkey\[Mark 07 Jul 2021.xlsx]Sheet2'!#REF!</xm:f>
          </x14:formula1>
          <xm:sqref>B1:E1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48533"/>
  <sheetViews>
    <sheetView zoomScale="80" zoomScaleNormal="80" workbookViewId="0">
      <selection activeCell="A14" sqref="A14:XFD29"/>
    </sheetView>
  </sheetViews>
  <sheetFormatPr defaultColWidth="9.140625" defaultRowHeight="12.75" outlineLevelCol="1" x14ac:dyDescent="0.2"/>
  <cols>
    <col min="1" max="1" width="11.85546875" style="88" bestFit="1" customWidth="1"/>
    <col min="2" max="2" width="10.42578125" style="88" customWidth="1"/>
    <col min="3" max="6" width="15.7109375" style="88" customWidth="1"/>
    <col min="7" max="7" width="8.42578125" style="88" customWidth="1"/>
    <col min="8" max="8" width="9" style="88" customWidth="1"/>
    <col min="9" max="9" width="11.7109375" style="88" bestFit="1" customWidth="1"/>
    <col min="10" max="10" width="3" style="88" customWidth="1"/>
    <col min="11" max="11" width="29.7109375" style="88" customWidth="1"/>
    <col min="12" max="12" width="50.7109375" style="88" customWidth="1"/>
    <col min="13" max="14" width="27.42578125" style="88" customWidth="1"/>
    <col min="15" max="15" width="9.140625" style="88"/>
    <col min="16" max="19" width="9.140625" style="88" hidden="1" customWidth="1" outlineLevel="1"/>
    <col min="20" max="20" width="9.140625" style="88" collapsed="1"/>
    <col min="21" max="16384" width="9.140625" style="88"/>
  </cols>
  <sheetData>
    <row r="1" spans="1:26" ht="36.75" customHeight="1" x14ac:dyDescent="0.2">
      <c r="A1" s="84" t="s">
        <v>0</v>
      </c>
      <c r="B1" s="257" t="s">
        <v>43</v>
      </c>
      <c r="C1" s="258"/>
      <c r="D1" s="258"/>
      <c r="E1" s="259"/>
      <c r="F1" s="85"/>
      <c r="G1" s="85"/>
      <c r="H1" s="85"/>
      <c r="I1" s="85"/>
      <c r="J1" s="85"/>
      <c r="K1" s="85"/>
      <c r="L1" s="86"/>
      <c r="M1" s="86"/>
      <c r="N1" s="87"/>
    </row>
    <row r="2" spans="1:26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26" ht="36.75" customHeight="1" x14ac:dyDescent="0.2">
      <c r="A3" s="92" t="s">
        <v>2</v>
      </c>
      <c r="B3" s="257" t="s">
        <v>206</v>
      </c>
      <c r="C3" s="258"/>
      <c r="D3" s="258"/>
      <c r="E3" s="259"/>
      <c r="F3" s="93"/>
      <c r="G3" s="93"/>
      <c r="H3" s="93"/>
      <c r="I3" s="93"/>
      <c r="J3" s="93"/>
      <c r="K3" s="93"/>
      <c r="L3" s="90"/>
      <c r="M3" s="90"/>
      <c r="N3" s="91"/>
    </row>
    <row r="4" spans="1:26" x14ac:dyDescent="0.2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1"/>
    </row>
    <row r="5" spans="1:26" ht="36" customHeight="1" x14ac:dyDescent="0.2">
      <c r="A5" s="94" t="s">
        <v>3</v>
      </c>
      <c r="B5" s="95" t="s">
        <v>4</v>
      </c>
      <c r="C5" s="96">
        <v>44359</v>
      </c>
      <c r="D5" s="95" t="s">
        <v>5</v>
      </c>
      <c r="E5" s="97">
        <v>44388</v>
      </c>
      <c r="F5" s="98"/>
      <c r="G5" s="99"/>
      <c r="H5" s="100"/>
      <c r="I5" s="100"/>
      <c r="J5" s="100"/>
      <c r="K5" s="100"/>
      <c r="L5" s="90"/>
      <c r="M5" s="90"/>
      <c r="N5" s="91"/>
    </row>
    <row r="6" spans="1:26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26" x14ac:dyDescent="0.2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</row>
    <row r="8" spans="1:26" x14ac:dyDescent="0.2">
      <c r="A8" s="101" t="s">
        <v>6</v>
      </c>
      <c r="B8" s="102" t="s">
        <v>7</v>
      </c>
      <c r="C8" s="102" t="s">
        <v>8</v>
      </c>
      <c r="D8" s="102" t="s">
        <v>7</v>
      </c>
      <c r="E8" s="102" t="s">
        <v>9</v>
      </c>
      <c r="F8" s="102" t="s">
        <v>10</v>
      </c>
      <c r="G8" s="272" t="s">
        <v>11</v>
      </c>
      <c r="H8" s="273"/>
      <c r="I8" s="273"/>
      <c r="J8" s="274"/>
      <c r="K8" s="101" t="s">
        <v>12</v>
      </c>
      <c r="L8" s="102" t="s">
        <v>13</v>
      </c>
      <c r="M8" s="103" t="s">
        <v>14</v>
      </c>
      <c r="N8" s="103" t="s">
        <v>15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x14ac:dyDescent="0.2">
      <c r="A9" s="105" t="s">
        <v>16</v>
      </c>
      <c r="B9" s="106" t="s">
        <v>17</v>
      </c>
      <c r="C9" s="106" t="s">
        <v>18</v>
      </c>
      <c r="D9" s="106" t="s">
        <v>18</v>
      </c>
      <c r="E9" s="106" t="s">
        <v>19</v>
      </c>
      <c r="F9" s="106" t="s">
        <v>18</v>
      </c>
      <c r="G9" s="275"/>
      <c r="H9" s="276"/>
      <c r="I9" s="276"/>
      <c r="J9" s="277"/>
      <c r="K9" s="105" t="s">
        <v>20</v>
      </c>
      <c r="L9" s="106" t="s">
        <v>21</v>
      </c>
      <c r="M9" s="107"/>
      <c r="N9" s="108" t="s">
        <v>22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x14ac:dyDescent="0.2">
      <c r="A10" s="109" t="s">
        <v>23</v>
      </c>
      <c r="B10" s="110" t="s">
        <v>24</v>
      </c>
      <c r="C10" s="110" t="s">
        <v>25</v>
      </c>
      <c r="D10" s="110" t="s">
        <v>25</v>
      </c>
      <c r="E10" s="110" t="s">
        <v>25</v>
      </c>
      <c r="F10" s="110" t="s">
        <v>25</v>
      </c>
      <c r="G10" s="111" t="s">
        <v>26</v>
      </c>
      <c r="H10" s="111" t="s">
        <v>27</v>
      </c>
      <c r="I10" s="111" t="s">
        <v>28</v>
      </c>
      <c r="J10" s="111"/>
      <c r="K10" s="112" t="s">
        <v>29</v>
      </c>
      <c r="L10" s="113"/>
      <c r="M10" s="114"/>
      <c r="N10" s="115"/>
    </row>
    <row r="11" spans="1:26" ht="0.75" customHeight="1" x14ac:dyDescent="0.2">
      <c r="A11" s="116"/>
      <c r="B11" s="110"/>
      <c r="C11" s="110"/>
      <c r="D11" s="110"/>
      <c r="E11" s="110"/>
      <c r="F11" s="110"/>
      <c r="G11" s="111"/>
      <c r="H11" s="111"/>
      <c r="I11" s="111"/>
      <c r="J11" s="111"/>
      <c r="K11" s="111"/>
      <c r="L11" s="113"/>
      <c r="M11" s="114"/>
      <c r="N11" s="114"/>
    </row>
    <row r="12" spans="1:26" ht="15.75" x14ac:dyDescent="0.25">
      <c r="A12" s="208" t="s">
        <v>201</v>
      </c>
      <c r="B12" s="118" t="s">
        <v>33</v>
      </c>
      <c r="C12" s="119">
        <v>35.9</v>
      </c>
      <c r="D12" s="119">
        <v>5.98</v>
      </c>
      <c r="E12" s="119"/>
      <c r="F12" s="121">
        <f>SUM(C12-D12)</f>
        <v>29.919999999999998</v>
      </c>
      <c r="G12" s="122">
        <v>110</v>
      </c>
      <c r="H12" s="122">
        <v>2001</v>
      </c>
      <c r="I12" s="209"/>
      <c r="J12" s="123" t="s">
        <v>33</v>
      </c>
      <c r="K12" s="123" t="s">
        <v>32</v>
      </c>
      <c r="L12" s="126" t="s">
        <v>202</v>
      </c>
      <c r="M12" s="126" t="s">
        <v>58</v>
      </c>
      <c r="N12" s="214" t="s">
        <v>193</v>
      </c>
    </row>
    <row r="13" spans="1:26" ht="33" customHeight="1" x14ac:dyDescent="0.25">
      <c r="A13" s="215" t="s">
        <v>203</v>
      </c>
      <c r="B13" s="118" t="s">
        <v>33</v>
      </c>
      <c r="C13" s="119">
        <v>186.46</v>
      </c>
      <c r="D13" s="119">
        <v>31.06</v>
      </c>
      <c r="E13" s="119"/>
      <c r="F13" s="121">
        <f t="shared" ref="F13" si="0">SUM(C13-D13)</f>
        <v>155.4</v>
      </c>
      <c r="G13" s="122">
        <v>110</v>
      </c>
      <c r="H13" s="122">
        <v>4001</v>
      </c>
      <c r="I13" s="209"/>
      <c r="J13" s="123" t="s">
        <v>33</v>
      </c>
      <c r="K13" s="123" t="s">
        <v>32</v>
      </c>
      <c r="L13" s="126" t="s">
        <v>204</v>
      </c>
      <c r="M13" s="126" t="s">
        <v>205</v>
      </c>
      <c r="N13" s="214" t="s">
        <v>193</v>
      </c>
      <c r="P13" s="88" t="b">
        <f t="shared" ref="P13" si="1">OR(G13&lt;100,LEN(G13)=2)</f>
        <v>0</v>
      </c>
      <c r="Q13" s="88" t="b">
        <f t="shared" ref="Q13" si="2">OR(H13&lt;1000,LEN(H13)=3)</f>
        <v>0</v>
      </c>
      <c r="R13" s="88" t="b">
        <f t="shared" ref="R13" si="3">IF(I13&lt;1000,TRUE)</f>
        <v>1</v>
      </c>
      <c r="S13" s="88" t="e">
        <f>OR(#REF!&lt;100000,LEN(#REF!)=5)</f>
        <v>#REF!</v>
      </c>
      <c r="T13" s="216"/>
    </row>
    <row r="14" spans="1:26" ht="20.100000000000001" customHeight="1" thickBot="1" x14ac:dyDescent="0.25">
      <c r="A14" s="278" t="s">
        <v>35</v>
      </c>
      <c r="B14" s="279"/>
      <c r="C14" s="134">
        <f>SUM(C12:C13)</f>
        <v>222.36</v>
      </c>
      <c r="D14" s="134">
        <f>SUM(D12:D13)</f>
        <v>37.04</v>
      </c>
      <c r="E14" s="134"/>
      <c r="F14" s="134">
        <f>SUM(F12:F13)</f>
        <v>185.32</v>
      </c>
      <c r="G14" s="135"/>
      <c r="H14" s="135"/>
      <c r="I14" s="135"/>
      <c r="J14" s="136"/>
      <c r="K14" s="136"/>
      <c r="L14" s="138"/>
      <c r="M14" s="139"/>
      <c r="N14" s="140"/>
    </row>
    <row r="16" spans="1:26" x14ac:dyDescent="0.2">
      <c r="B16" s="272" t="s">
        <v>36</v>
      </c>
      <c r="C16" s="274"/>
    </row>
    <row r="17" spans="2:3" x14ac:dyDescent="0.2">
      <c r="B17" s="141" t="s">
        <v>37</v>
      </c>
      <c r="C17" s="142" t="s">
        <v>38</v>
      </c>
    </row>
    <row r="18" spans="2:3" x14ac:dyDescent="0.2">
      <c r="B18" s="141" t="s">
        <v>31</v>
      </c>
      <c r="C18" s="142" t="s">
        <v>39</v>
      </c>
    </row>
    <row r="19" spans="2:3" x14ac:dyDescent="0.2">
      <c r="B19" s="141" t="s">
        <v>33</v>
      </c>
      <c r="C19" s="142" t="s">
        <v>40</v>
      </c>
    </row>
    <row r="20" spans="2:3" x14ac:dyDescent="0.2">
      <c r="B20" s="114" t="s">
        <v>41</v>
      </c>
      <c r="C20" s="143" t="s">
        <v>42</v>
      </c>
    </row>
    <row r="1048533" spans="8:8" x14ac:dyDescent="0.2">
      <c r="H1048533" s="122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:K13">
    <cfRule type="expression" priority="12" stopIfTrue="1">
      <formula>AND(SUM($P12:$T12)&gt;0,NOT(ISBLANK(J12)))</formula>
    </cfRule>
    <cfRule type="expression" dxfId="43" priority="13" stopIfTrue="1">
      <formula>SUM($P12:$T12)&gt;0</formula>
    </cfRule>
  </conditionalFormatting>
  <conditionalFormatting sqref="B1:E1 B3:E3 C12:C13">
    <cfRule type="expression" dxfId="42" priority="14" stopIfTrue="1">
      <formula>ISBLANK(B1)</formula>
    </cfRule>
  </conditionalFormatting>
  <conditionalFormatting sqref="L12:N13">
    <cfRule type="expression" dxfId="41" priority="15" stopIfTrue="1">
      <formula>AND(NOT(ISBLANK($C12)),ISBLANK(L12))</formula>
    </cfRule>
  </conditionalFormatting>
  <conditionalFormatting sqref="B12:B13">
    <cfRule type="expression" dxfId="40" priority="16" stopIfTrue="1">
      <formula>AND(NOT(ISBLANK(C12)),ISBLANK(B12))</formula>
    </cfRule>
  </conditionalFormatting>
  <conditionalFormatting sqref="A12:A13">
    <cfRule type="expression" dxfId="39" priority="17" stopIfTrue="1">
      <formula>AND(NOT(ISBLANK(C12)),ISBLANK(A12))</formula>
    </cfRule>
  </conditionalFormatting>
  <conditionalFormatting sqref="D13:E13">
    <cfRule type="expression" dxfId="38" priority="18" stopIfTrue="1">
      <formula>AND(NOT(ISBLANK(B13)),ISBLANK(D13),A13="S")</formula>
    </cfRule>
  </conditionalFormatting>
  <conditionalFormatting sqref="E12">
    <cfRule type="expression" dxfId="37" priority="11" stopIfTrue="1">
      <formula>AND(NOT(ISBLANK(C12)),ISBLANK(E12),B12="S")</formula>
    </cfRule>
  </conditionalFormatting>
  <conditionalFormatting sqref="D12">
    <cfRule type="expression" dxfId="36" priority="3" stopIfTrue="1">
      <formula>AND(NOT(ISBLANK(B12)),ISBLANK(D12),A12="S")</formula>
    </cfRule>
  </conditionalFormatting>
  <conditionalFormatting sqref="C5">
    <cfRule type="expression" dxfId="35" priority="1" stopIfTrue="1">
      <formula>ISBLANK(C5)</formula>
    </cfRule>
  </conditionalFormatting>
  <dataValidations count="3">
    <dataValidation type="list" allowBlank="1" showInputMessage="1" showErrorMessage="1" sqref="B12:B13">
      <formula1>$B$17:$B$20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82" t="s">
        <v>43</v>
      </c>
      <c r="C1" s="283"/>
      <c r="D1" s="283"/>
      <c r="E1" s="284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82" t="s">
        <v>44</v>
      </c>
      <c r="C3" s="283"/>
      <c r="D3" s="283"/>
      <c r="E3" s="284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45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85" t="s">
        <v>11</v>
      </c>
      <c r="H8" s="289"/>
      <c r="I8" s="289"/>
      <c r="J8" s="289"/>
      <c r="K8" s="289"/>
      <c r="L8" s="286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90"/>
      <c r="H9" s="291"/>
      <c r="I9" s="291"/>
      <c r="J9" s="291"/>
      <c r="K9" s="291"/>
      <c r="L9" s="292"/>
      <c r="M9" s="22" t="s">
        <v>47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48</v>
      </c>
      <c r="H10" s="26" t="s">
        <v>49</v>
      </c>
      <c r="I10" s="26" t="s">
        <v>50</v>
      </c>
      <c r="J10" s="26" t="s">
        <v>51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52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33</v>
      </c>
      <c r="M12" s="45" t="s">
        <v>53</v>
      </c>
      <c r="N12" s="45" t="s">
        <v>54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52</v>
      </c>
      <c r="B13" s="30" t="s">
        <v>33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33</v>
      </c>
      <c r="M13" s="45" t="s">
        <v>55</v>
      </c>
      <c r="N13" s="45" t="s">
        <v>54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56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33</v>
      </c>
      <c r="M14" s="45" t="s">
        <v>57</v>
      </c>
      <c r="N14" s="45" t="s">
        <v>58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59</v>
      </c>
      <c r="B15" s="30" t="s">
        <v>33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33</v>
      </c>
      <c r="M15" s="45" t="s">
        <v>60</v>
      </c>
      <c r="N15" s="45" t="s">
        <v>61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62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33</v>
      </c>
      <c r="M16" s="45" t="s">
        <v>63</v>
      </c>
      <c r="N16" s="45" t="s">
        <v>64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65</v>
      </c>
      <c r="B17" s="30" t="s">
        <v>33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33</v>
      </c>
      <c r="M17" s="45" t="s">
        <v>66</v>
      </c>
      <c r="N17" s="45" t="s">
        <v>67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68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33</v>
      </c>
      <c r="M18" s="45" t="s">
        <v>69</v>
      </c>
      <c r="N18" s="45" t="s">
        <v>70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71</v>
      </c>
      <c r="B19" s="30" t="s">
        <v>41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33</v>
      </c>
      <c r="M19" s="45" t="s">
        <v>72</v>
      </c>
      <c r="N19" s="45" t="s">
        <v>58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73</v>
      </c>
      <c r="B20" s="30" t="s">
        <v>41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33</v>
      </c>
      <c r="M20" s="45" t="s">
        <v>74</v>
      </c>
      <c r="N20" s="45" t="s">
        <v>75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73</v>
      </c>
      <c r="B21" s="30" t="s">
        <v>41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33</v>
      </c>
      <c r="M21" s="45" t="s">
        <v>74</v>
      </c>
      <c r="N21" s="45" t="s">
        <v>75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76</v>
      </c>
      <c r="B22" s="30" t="s">
        <v>33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33</v>
      </c>
      <c r="M22" s="45" t="s">
        <v>77</v>
      </c>
      <c r="N22" s="45" t="s">
        <v>78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33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33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33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33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33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33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33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33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33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287" t="s">
        <v>35</v>
      </c>
      <c r="B32" s="288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285" t="s">
        <v>36</v>
      </c>
      <c r="C34" s="286"/>
    </row>
    <row r="35" spans="2:3" x14ac:dyDescent="0.2">
      <c r="B35" s="41" t="s">
        <v>37</v>
      </c>
      <c r="C35" s="42" t="s">
        <v>38</v>
      </c>
    </row>
    <row r="36" spans="2:3" x14ac:dyDescent="0.2">
      <c r="B36" s="41" t="s">
        <v>31</v>
      </c>
      <c r="C36" s="42" t="s">
        <v>39</v>
      </c>
    </row>
    <row r="37" spans="2:3" x14ac:dyDescent="0.2">
      <c r="B37" s="41" t="s">
        <v>33</v>
      </c>
      <c r="C37" s="42" t="s">
        <v>40</v>
      </c>
    </row>
    <row r="38" spans="2:3" x14ac:dyDescent="0.2">
      <c r="B38" s="43" t="s">
        <v>41</v>
      </c>
      <c r="C38" s="44" t="s">
        <v>42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34" priority="2" stopIfTrue="1">
      <formula>SUM($P12:$T12)&gt;0</formula>
    </cfRule>
  </conditionalFormatting>
  <conditionalFormatting sqref="E5 C12:C31 C5 B1:E1 B3:E3">
    <cfRule type="expression" dxfId="33" priority="3" stopIfTrue="1">
      <formula>ISBLANK(B1)</formula>
    </cfRule>
  </conditionalFormatting>
  <conditionalFormatting sqref="M12:N31">
    <cfRule type="expression" dxfId="32" priority="4" stopIfTrue="1">
      <formula>AND(NOT(ISBLANK($C12)),ISBLANK(M12))</formula>
    </cfRule>
  </conditionalFormatting>
  <conditionalFormatting sqref="B12:B31">
    <cfRule type="expression" dxfId="31" priority="5" stopIfTrue="1">
      <formula>AND(NOT(ISBLANK(C12)),ISBLANK(B12))</formula>
    </cfRule>
  </conditionalFormatting>
  <conditionalFormatting sqref="A12:A31">
    <cfRule type="expression" dxfId="30" priority="6" stopIfTrue="1">
      <formula>AND(NOT(ISBLANK(C12)),ISBLANK(A12))</formula>
    </cfRule>
  </conditionalFormatting>
  <conditionalFormatting sqref="G12:G31">
    <cfRule type="expression" dxfId="29" priority="7" stopIfTrue="1">
      <formula>AND(ISBLANK(G12),NOT(ISBLANK(C12)))</formula>
    </cfRule>
  </conditionalFormatting>
  <conditionalFormatting sqref="H12:I31">
    <cfRule type="expression" dxfId="28" priority="8" stopIfTrue="1">
      <formula>AND(ISBLANK(H12),NOT(ISBLANK($C12)))</formula>
    </cfRule>
  </conditionalFormatting>
  <conditionalFormatting sqref="J12:J31">
    <cfRule type="expression" dxfId="27" priority="9" stopIfTrue="1">
      <formula>AND(ISBLANK(J12),NOT(ISBLANK(C12)))</formula>
    </cfRule>
  </conditionalFormatting>
  <conditionalFormatting sqref="E12:E31">
    <cfRule type="expression" dxfId="26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83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71" t="s">
        <v>79</v>
      </c>
      <c r="H1" s="72" t="s">
        <v>80</v>
      </c>
    </row>
    <row r="2" spans="1:8" x14ac:dyDescent="0.2">
      <c r="A2" s="57" t="s">
        <v>81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65">
        <v>110</v>
      </c>
      <c r="H2" s="55">
        <v>8052</v>
      </c>
    </row>
    <row r="3" spans="1:8" x14ac:dyDescent="0.2">
      <c r="A3" s="57" t="s">
        <v>82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65">
        <v>110</v>
      </c>
      <c r="H3" s="55">
        <v>8052</v>
      </c>
    </row>
    <row r="4" spans="1:8" x14ac:dyDescent="0.2">
      <c r="A4" s="57" t="s">
        <v>83</v>
      </c>
      <c r="B4" s="30" t="s">
        <v>84</v>
      </c>
      <c r="C4" s="31">
        <v>194.16</v>
      </c>
      <c r="D4" s="31">
        <v>0</v>
      </c>
      <c r="E4" s="31"/>
      <c r="F4" s="31">
        <f t="shared" si="0"/>
        <v>194.16</v>
      </c>
      <c r="G4" s="65">
        <v>115</v>
      </c>
      <c r="H4" s="55">
        <v>4014</v>
      </c>
    </row>
    <row r="5" spans="1:8" x14ac:dyDescent="0.2">
      <c r="A5" s="57" t="s">
        <v>85</v>
      </c>
      <c r="B5" s="30" t="s">
        <v>33</v>
      </c>
      <c r="C5" s="74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65">
        <v>110</v>
      </c>
      <c r="H5" s="55">
        <v>4400</v>
      </c>
    </row>
    <row r="6" spans="1:8" x14ac:dyDescent="0.2">
      <c r="A6" s="57" t="s">
        <v>85</v>
      </c>
      <c r="B6" s="30" t="s">
        <v>33</v>
      </c>
      <c r="C6" s="74">
        <v>12</v>
      </c>
      <c r="D6" s="31">
        <f t="shared" si="1"/>
        <v>2</v>
      </c>
      <c r="E6" s="31"/>
      <c r="F6" s="31">
        <f t="shared" si="0"/>
        <v>10</v>
      </c>
      <c r="G6" s="65">
        <v>110</v>
      </c>
      <c r="H6" s="55">
        <v>4400</v>
      </c>
    </row>
    <row r="7" spans="1:8" x14ac:dyDescent="0.2">
      <c r="A7" s="57" t="s">
        <v>82</v>
      </c>
      <c r="B7" s="30" t="s">
        <v>33</v>
      </c>
      <c r="C7" s="74">
        <v>53.97</v>
      </c>
      <c r="D7" s="31">
        <f t="shared" si="1"/>
        <v>9</v>
      </c>
      <c r="E7" s="31"/>
      <c r="F7" s="31">
        <f t="shared" si="0"/>
        <v>44.97</v>
      </c>
      <c r="G7" s="65">
        <v>110</v>
      </c>
      <c r="H7" s="55">
        <v>4400</v>
      </c>
    </row>
    <row r="8" spans="1:8" x14ac:dyDescent="0.2">
      <c r="A8" s="57" t="s">
        <v>83</v>
      </c>
      <c r="B8" s="30" t="s">
        <v>86</v>
      </c>
      <c r="C8" s="74">
        <v>144.25</v>
      </c>
      <c r="D8" s="31">
        <f t="shared" si="1"/>
        <v>24.04</v>
      </c>
      <c r="E8" s="31"/>
      <c r="F8" s="31">
        <f t="shared" si="0"/>
        <v>120.21000000000001</v>
      </c>
      <c r="G8" s="65">
        <v>115</v>
      </c>
      <c r="H8" s="55">
        <v>4014</v>
      </c>
    </row>
    <row r="9" spans="1:8" x14ac:dyDescent="0.2">
      <c r="A9" s="57" t="s">
        <v>87</v>
      </c>
      <c r="B9" s="30" t="s">
        <v>86</v>
      </c>
      <c r="C9" s="74">
        <v>59.99</v>
      </c>
      <c r="D9" s="31">
        <f t="shared" si="1"/>
        <v>10</v>
      </c>
      <c r="E9" s="31"/>
      <c r="F9" s="31">
        <f t="shared" si="0"/>
        <v>49.99</v>
      </c>
      <c r="G9" s="65">
        <v>110</v>
      </c>
      <c r="H9" s="55">
        <v>4400</v>
      </c>
    </row>
    <row r="10" spans="1:8" x14ac:dyDescent="0.2">
      <c r="A10" s="57" t="s">
        <v>88</v>
      </c>
      <c r="B10" s="30" t="s">
        <v>86</v>
      </c>
      <c r="C10" s="74">
        <v>194.4</v>
      </c>
      <c r="D10" s="31">
        <f t="shared" si="1"/>
        <v>32.4</v>
      </c>
      <c r="E10" s="31"/>
      <c r="F10" s="61">
        <f t="shared" si="0"/>
        <v>162</v>
      </c>
      <c r="G10" s="65">
        <v>110</v>
      </c>
      <c r="H10" s="55">
        <v>4400</v>
      </c>
    </row>
    <row r="11" spans="1:8" x14ac:dyDescent="0.2">
      <c r="A11" s="57" t="s">
        <v>89</v>
      </c>
      <c r="B11" s="30" t="s">
        <v>86</v>
      </c>
      <c r="C11" s="74">
        <v>3.1</v>
      </c>
      <c r="D11" s="32">
        <f t="shared" si="1"/>
        <v>0.52</v>
      </c>
      <c r="E11" s="31"/>
      <c r="F11" s="61">
        <f t="shared" si="0"/>
        <v>2.58</v>
      </c>
      <c r="G11" s="65">
        <v>115</v>
      </c>
      <c r="H11" s="55">
        <v>4014</v>
      </c>
    </row>
    <row r="12" spans="1:8" x14ac:dyDescent="0.2">
      <c r="A12" s="57" t="s">
        <v>89</v>
      </c>
      <c r="B12" s="30" t="s">
        <v>90</v>
      </c>
      <c r="C12" s="31">
        <v>13.2</v>
      </c>
      <c r="D12" s="31">
        <v>0</v>
      </c>
      <c r="E12" s="31"/>
      <c r="F12" s="61">
        <f t="shared" si="0"/>
        <v>13.2</v>
      </c>
      <c r="G12" s="65">
        <v>115</v>
      </c>
      <c r="H12" s="55">
        <v>4014</v>
      </c>
    </row>
    <row r="13" spans="1:8" x14ac:dyDescent="0.2">
      <c r="A13" s="57" t="s">
        <v>89</v>
      </c>
      <c r="B13" s="30" t="s">
        <v>90</v>
      </c>
      <c r="C13" s="31">
        <v>24.75</v>
      </c>
      <c r="D13" s="32">
        <v>0</v>
      </c>
      <c r="E13" s="59"/>
      <c r="F13" s="61">
        <f t="shared" si="0"/>
        <v>24.75</v>
      </c>
      <c r="G13" s="65">
        <v>115</v>
      </c>
      <c r="H13" s="55">
        <v>4014</v>
      </c>
    </row>
    <row r="19" spans="2:7" x14ac:dyDescent="0.2">
      <c r="D19" t="s">
        <v>91</v>
      </c>
      <c r="E19" t="s">
        <v>92</v>
      </c>
      <c r="G19" t="s">
        <v>93</v>
      </c>
    </row>
    <row r="20" spans="2:7" x14ac:dyDescent="0.2">
      <c r="C20" t="s">
        <v>94</v>
      </c>
      <c r="D20" s="73">
        <f>SUM(C5:C11)</f>
        <v>479.66000000000008</v>
      </c>
      <c r="E20" s="73">
        <f>SUM(D5:D11)</f>
        <v>79.95</v>
      </c>
      <c r="F20" s="73"/>
      <c r="G20" s="73">
        <f t="shared" ref="G20" si="2">SUM(F5:F11)</f>
        <v>399.71</v>
      </c>
    </row>
    <row r="23" spans="2:7" x14ac:dyDescent="0.2">
      <c r="B23">
        <v>110</v>
      </c>
      <c r="C23">
        <v>4400</v>
      </c>
      <c r="D23" s="73">
        <f>SUM(C5:C7)</f>
        <v>77.92</v>
      </c>
      <c r="E23" s="73">
        <f t="shared" ref="E23:G23" si="3">SUM(D5:D7)</f>
        <v>12.99</v>
      </c>
      <c r="F23" s="73"/>
      <c r="G23" s="73">
        <f t="shared" si="3"/>
        <v>64.930000000000007</v>
      </c>
    </row>
    <row r="24" spans="2:7" x14ac:dyDescent="0.2">
      <c r="B24">
        <v>110</v>
      </c>
      <c r="C24">
        <v>4400</v>
      </c>
      <c r="D24" s="73">
        <f>SUM(C9:C10)</f>
        <v>254.39000000000001</v>
      </c>
      <c r="E24" s="73">
        <f t="shared" ref="E24:G24" si="4">SUM(D9:D10)</f>
        <v>42.4</v>
      </c>
      <c r="F24" s="73">
        <f t="shared" si="4"/>
        <v>0</v>
      </c>
      <c r="G24" s="73">
        <f t="shared" si="4"/>
        <v>211.99</v>
      </c>
    </row>
    <row r="25" spans="2:7" x14ac:dyDescent="0.2">
      <c r="B25">
        <v>115</v>
      </c>
      <c r="C25">
        <v>4014</v>
      </c>
      <c r="D25" s="73">
        <f>SUM(C8)</f>
        <v>144.25</v>
      </c>
      <c r="E25" s="73">
        <f>SUM(D8)</f>
        <v>24.04</v>
      </c>
      <c r="F25" s="73"/>
      <c r="G25" s="73">
        <f>SUM(F8)</f>
        <v>120.21000000000001</v>
      </c>
    </row>
    <row r="26" spans="2:7" x14ac:dyDescent="0.2">
      <c r="B26">
        <v>115</v>
      </c>
      <c r="C26">
        <v>4014</v>
      </c>
      <c r="D26" s="73">
        <f>SUM(C11)</f>
        <v>3.1</v>
      </c>
      <c r="E26" s="73">
        <f t="shared" ref="E26:G26" si="5">SUM(D11)</f>
        <v>0.52</v>
      </c>
      <c r="F26" s="73">
        <f t="shared" si="5"/>
        <v>0</v>
      </c>
      <c r="G26" s="73">
        <f t="shared" si="5"/>
        <v>2.58</v>
      </c>
    </row>
    <row r="31" spans="2:7" x14ac:dyDescent="0.2">
      <c r="C31" t="s">
        <v>95</v>
      </c>
    </row>
    <row r="32" spans="2:7" x14ac:dyDescent="0.2">
      <c r="B32">
        <v>110</v>
      </c>
      <c r="C32">
        <v>8052</v>
      </c>
      <c r="D32" s="73">
        <f>SUM(C2:C3)</f>
        <v>120.6</v>
      </c>
      <c r="E32" s="73">
        <f t="shared" ref="E32:G32" si="6">SUM(D2:D3)</f>
        <v>0</v>
      </c>
      <c r="F32" s="73">
        <f t="shared" si="6"/>
        <v>0</v>
      </c>
      <c r="G32" s="73">
        <f t="shared" si="6"/>
        <v>120.6</v>
      </c>
    </row>
    <row r="33" spans="2:7" x14ac:dyDescent="0.2">
      <c r="B33">
        <v>115</v>
      </c>
      <c r="C33">
        <v>4014</v>
      </c>
      <c r="D33" s="73">
        <f>SUM(C4)</f>
        <v>194.16</v>
      </c>
      <c r="E33" s="73">
        <f t="shared" ref="E33:G33" si="7">SUM(D4)</f>
        <v>0</v>
      </c>
      <c r="F33" s="73">
        <f t="shared" si="7"/>
        <v>0</v>
      </c>
      <c r="G33" s="73">
        <f t="shared" si="7"/>
        <v>194.16</v>
      </c>
    </row>
    <row r="36" spans="2:7" x14ac:dyDescent="0.2">
      <c r="C36" t="s">
        <v>96</v>
      </c>
    </row>
    <row r="37" spans="2:7" x14ac:dyDescent="0.2">
      <c r="B37">
        <v>115</v>
      </c>
      <c r="C37">
        <v>4014</v>
      </c>
      <c r="D37" s="73">
        <f>SUM(C12:C13)</f>
        <v>37.950000000000003</v>
      </c>
      <c r="E37" s="73">
        <f t="shared" ref="E37:G37" si="8">SUM(D12:D13)</f>
        <v>0</v>
      </c>
      <c r="F37" s="73">
        <f t="shared" si="8"/>
        <v>0</v>
      </c>
      <c r="G37" s="73">
        <f t="shared" si="8"/>
        <v>37.950000000000003</v>
      </c>
    </row>
  </sheetData>
  <sortState ref="A2:H13">
    <sortCondition ref="B2:B13"/>
  </sortState>
  <conditionalFormatting sqref="C2:C13">
    <cfRule type="expression" dxfId="25" priority="8" stopIfTrue="1">
      <formula>ISBLANK(C2)</formula>
    </cfRule>
  </conditionalFormatting>
  <conditionalFormatting sqref="B2 B6:B13">
    <cfRule type="expression" dxfId="24" priority="9" stopIfTrue="1">
      <formula>AND(NOT(ISBLANK(C2)),ISBLANK(B2))</formula>
    </cfRule>
  </conditionalFormatting>
  <conditionalFormatting sqref="A2 A7:A13">
    <cfRule type="expression" dxfId="23" priority="10" stopIfTrue="1">
      <formula>AND(NOT(ISBLANK(C2)),ISBLANK(A2))</formula>
    </cfRule>
  </conditionalFormatting>
  <conditionalFormatting sqref="E2:E12">
    <cfRule type="expression" dxfId="22" priority="11" stopIfTrue="1">
      <formula>AND(NOT(ISBLANK(C2)),ISBLANK(E2),B2="S")</formula>
    </cfRule>
  </conditionalFormatting>
  <conditionalFormatting sqref="E13">
    <cfRule type="expression" dxfId="21" priority="12" stopIfTrue="1">
      <formula>AND(NOT(ISBLANK(C14)),ISBLANK(E13),B14="S")</formula>
    </cfRule>
  </conditionalFormatting>
  <conditionalFormatting sqref="B3:B4">
    <cfRule type="expression" dxfId="20" priority="6" stopIfTrue="1">
      <formula>AND(NOT(ISBLANK(C3)),ISBLANK(B3))</formula>
    </cfRule>
  </conditionalFormatting>
  <conditionalFormatting sqref="A3:A4">
    <cfRule type="expression" dxfId="19" priority="7" stopIfTrue="1">
      <formula>AND(NOT(ISBLANK(C3)),ISBLANK(A3))</formula>
    </cfRule>
  </conditionalFormatting>
  <conditionalFormatting sqref="D2:D11">
    <cfRule type="expression" dxfId="18" priority="5" stopIfTrue="1">
      <formula>AND(NOT(ISBLANK(B2)),ISBLANK(D2),A2="S")</formula>
    </cfRule>
  </conditionalFormatting>
  <conditionalFormatting sqref="A6">
    <cfRule type="expression" dxfId="17" priority="4" stopIfTrue="1">
      <formula>AND(NOT(ISBLANK(C6)),ISBLANK(A6))</formula>
    </cfRule>
  </conditionalFormatting>
  <conditionalFormatting sqref="F2:F9">
    <cfRule type="expression" dxfId="16" priority="3" stopIfTrue="1">
      <formula>ISBLANK(F2)</formula>
    </cfRule>
  </conditionalFormatting>
  <conditionalFormatting sqref="B5">
    <cfRule type="expression" dxfId="15" priority="1" stopIfTrue="1">
      <formula>AND(NOT(ISBLANK(C5)),ISBLANK(B5))</formula>
    </cfRule>
  </conditionalFormatting>
  <conditionalFormatting sqref="A5">
    <cfRule type="expression" dxfId="14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Community</vt:lpstr>
      <vt:lpstr>Family support</vt:lpstr>
      <vt:lpstr>Greenspace</vt:lpstr>
      <vt:lpstr>Housing</vt:lpstr>
      <vt:lpstr>Housing(2)</vt:lpstr>
      <vt:lpstr>JWS(1)</vt:lpstr>
      <vt:lpstr>JWS(2)</vt:lpstr>
      <vt:lpstr>Marketing</vt:lpstr>
      <vt:lpstr>Museum</vt:lpstr>
      <vt:lpstr>Theatre(1)</vt:lpstr>
      <vt:lpstr>Theatre(3)</vt:lpstr>
      <vt:lpstr>Theatre(2)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2021-08-27T14:16:35Z</dcterms:modified>
  <cp:category/>
  <cp:contentStatus/>
</cp:coreProperties>
</file>