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mith\Box\Transactions\Transparency reporting\Procurement cards (PUBLISHED DIRECTLY TO WEB)\"/>
    </mc:Choice>
  </mc:AlternateContent>
  <bookViews>
    <workbookView xWindow="-105" yWindow="-105" windowWidth="23250" windowHeight="12570"/>
  </bookViews>
  <sheets>
    <sheet name="Environmental" sheetId="14" r:id="rId1"/>
    <sheet name="Family Support" sheetId="6" r:id="rId2"/>
    <sheet name="Greenspace" sheetId="8" r:id="rId3"/>
    <sheet name="Housing" sheetId="10" r:id="rId4"/>
    <sheet name="Housing(2)" sheetId="13" r:id="rId5"/>
    <sheet name="JWS(1)" sheetId="5" r:id="rId6"/>
    <sheet name="JWS(2)" sheetId="15" r:id="rId7"/>
    <sheet name="JWS(3)" sheetId="16" r:id="rId8"/>
    <sheet name="Marketing" sheetId="9" r:id="rId9"/>
    <sheet name="Museum" sheetId="7" r:id="rId10"/>
    <sheet name="Theatre(1)" sheetId="1" r:id="rId11"/>
    <sheet name="Theatre(2)" sheetId="11" r:id="rId12"/>
    <sheet name="Theatre(3)" sheetId="12" r:id="rId13"/>
    <sheet name="Example" sheetId="3" state="hidden" r:id="rId14"/>
    <sheet name="Sheet1" sheetId="4" state="hidden" r:id="rId15"/>
  </sheets>
  <externalReferences>
    <externalReference r:id="rId16"/>
    <externalReference r:id="rId17"/>
    <externalReference r:id="rId18"/>
  </externalReferences>
  <definedNames>
    <definedName name="_xlnm._FilterDatabase" localSheetId="5" hidden="1">'JWS(1)'!$M$1:$M$88</definedName>
    <definedName name="_xlnm._FilterDatabase" localSheetId="10" hidden="1">'Theatre(1)'!$F$12:$M$25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6" l="1"/>
  <c r="F18" i="16"/>
  <c r="D18" i="16"/>
  <c r="F17" i="16"/>
  <c r="D17" i="16"/>
  <c r="F16" i="16"/>
  <c r="D16" i="16"/>
  <c r="F15" i="16"/>
  <c r="D15" i="16"/>
  <c r="S14" i="16"/>
  <c r="R14" i="16"/>
  <c r="Q14" i="16"/>
  <c r="P14" i="16"/>
  <c r="F13" i="16"/>
  <c r="D13" i="16"/>
  <c r="S12" i="16"/>
  <c r="R12" i="16"/>
  <c r="Q12" i="16"/>
  <c r="P12" i="16"/>
  <c r="F12" i="16"/>
  <c r="F19" i="16" s="1"/>
  <c r="D12" i="16"/>
  <c r="D19" i="16" s="1"/>
  <c r="F15" i="15" l="1"/>
  <c r="E15" i="15"/>
  <c r="D15" i="15"/>
  <c r="C15" i="15"/>
  <c r="C22" i="14" l="1"/>
  <c r="D21" i="14"/>
  <c r="F21" i="14" s="1"/>
  <c r="F20" i="14"/>
  <c r="D19" i="14"/>
  <c r="F19" i="14" s="1"/>
  <c r="F18" i="14"/>
  <c r="F17" i="14"/>
  <c r="F16" i="14"/>
  <c r="F15" i="14"/>
  <c r="D14" i="14"/>
  <c r="F14" i="14" s="1"/>
  <c r="S13" i="14"/>
  <c r="R13" i="14"/>
  <c r="Q13" i="14"/>
  <c r="P13" i="14"/>
  <c r="D13" i="14"/>
  <c r="F13" i="14" s="1"/>
  <c r="S12" i="14"/>
  <c r="R12" i="14"/>
  <c r="Q12" i="14"/>
  <c r="P12" i="14"/>
  <c r="F12" i="14"/>
  <c r="D22" i="14" l="1"/>
  <c r="F22" i="14" s="1"/>
  <c r="F13" i="13" l="1"/>
  <c r="D13" i="13"/>
  <c r="C13" i="13"/>
  <c r="S12" i="13"/>
  <c r="R12" i="13"/>
  <c r="Q12" i="13"/>
  <c r="P12" i="13"/>
  <c r="D25" i="12" l="1"/>
  <c r="C25" i="12"/>
  <c r="F24" i="12"/>
  <c r="F23" i="12"/>
  <c r="F22" i="12"/>
  <c r="F21" i="12"/>
  <c r="F20" i="12"/>
  <c r="F19" i="12"/>
  <c r="F18" i="12"/>
  <c r="F16" i="12"/>
  <c r="S15" i="12"/>
  <c r="R15" i="12"/>
  <c r="Q15" i="12"/>
  <c r="P15" i="12"/>
  <c r="F15" i="12"/>
  <c r="S14" i="12"/>
  <c r="R14" i="12"/>
  <c r="Q14" i="12"/>
  <c r="P14" i="12"/>
  <c r="F14" i="12"/>
  <c r="S13" i="12"/>
  <c r="R13" i="12"/>
  <c r="Q13" i="12"/>
  <c r="P13" i="12"/>
  <c r="F13" i="12"/>
  <c r="F12" i="12"/>
  <c r="F25" i="12" s="1"/>
  <c r="F13" i="11" l="1"/>
  <c r="D13" i="11"/>
  <c r="C13" i="11"/>
  <c r="S12" i="11"/>
  <c r="R12" i="11"/>
  <c r="Q12" i="11"/>
  <c r="P12" i="11"/>
  <c r="S11" i="11"/>
  <c r="R11" i="11"/>
  <c r="Q11" i="11"/>
  <c r="P11" i="11"/>
  <c r="F13" i="10" l="1"/>
  <c r="D13" i="10"/>
  <c r="C13" i="10"/>
  <c r="S12" i="10"/>
  <c r="R12" i="10"/>
  <c r="Q12" i="10"/>
  <c r="P12" i="10"/>
  <c r="F14" i="9" l="1"/>
  <c r="C14" i="9"/>
  <c r="D14" i="9"/>
  <c r="S13" i="9"/>
  <c r="R13" i="9"/>
  <c r="Q13" i="9"/>
  <c r="P13" i="9"/>
  <c r="S12" i="9"/>
  <c r="R12" i="9"/>
  <c r="Q12" i="9"/>
  <c r="P12" i="9"/>
  <c r="C14" i="8" l="1"/>
  <c r="S13" i="8"/>
  <c r="R13" i="8"/>
  <c r="Q13" i="8"/>
  <c r="P13" i="8"/>
  <c r="D13" i="8"/>
  <c r="F13" i="8" s="1"/>
  <c r="S12" i="8"/>
  <c r="R12" i="8"/>
  <c r="Q12" i="8"/>
  <c r="P12" i="8"/>
  <c r="D12" i="8"/>
  <c r="D14" i="8" l="1"/>
  <c r="F14" i="8"/>
  <c r="F12" i="8"/>
  <c r="F24" i="7" l="1"/>
  <c r="C24" i="7"/>
  <c r="D17" i="7"/>
  <c r="D24" i="7" s="1"/>
  <c r="S14" i="7"/>
  <c r="R14" i="7"/>
  <c r="Q14" i="7"/>
  <c r="P14" i="7"/>
  <c r="D14" i="7"/>
  <c r="S13" i="7"/>
  <c r="R13" i="7"/>
  <c r="Q13" i="7"/>
  <c r="P13" i="7"/>
  <c r="S12" i="7"/>
  <c r="R12" i="7"/>
  <c r="Q12" i="7"/>
  <c r="P12" i="7"/>
  <c r="F16" i="6" l="1"/>
  <c r="D16" i="6"/>
  <c r="C16" i="6"/>
  <c r="S14" i="6"/>
  <c r="R14" i="6"/>
  <c r="Q14" i="6"/>
  <c r="P14" i="6"/>
  <c r="S13" i="6"/>
  <c r="R13" i="6"/>
  <c r="Q13" i="6"/>
  <c r="P13" i="6"/>
  <c r="S12" i="6"/>
  <c r="R12" i="6"/>
  <c r="Q12" i="6"/>
  <c r="P12" i="6"/>
  <c r="F42" i="5" l="1"/>
  <c r="D42" i="5"/>
  <c r="C42" i="5"/>
  <c r="S12" i="5"/>
  <c r="R12" i="5"/>
  <c r="Q12" i="5"/>
  <c r="P12" i="5"/>
  <c r="F18" i="1" l="1"/>
  <c r="P39" i="1"/>
  <c r="O39" i="1"/>
  <c r="P38" i="1"/>
  <c r="O38" i="1"/>
  <c r="P37" i="1"/>
  <c r="O37" i="1"/>
  <c r="P36" i="1"/>
  <c r="O36" i="1"/>
  <c r="P35" i="1"/>
  <c r="O35" i="1"/>
  <c r="P33" i="1"/>
  <c r="O33" i="1"/>
  <c r="P22" i="1" l="1"/>
  <c r="O22" i="1"/>
  <c r="P25" i="1" l="1"/>
  <c r="O25" i="1"/>
  <c r="Q21" i="1" l="1"/>
  <c r="E37" i="4" l="1"/>
  <c r="F37" i="4"/>
  <c r="D37" i="4"/>
  <c r="E33" i="4"/>
  <c r="F33" i="4"/>
  <c r="D33" i="4"/>
  <c r="E32" i="4"/>
  <c r="F32" i="4"/>
  <c r="D32" i="4"/>
  <c r="F26" i="4"/>
  <c r="D26" i="4"/>
  <c r="F24" i="4"/>
  <c r="D24" i="4"/>
  <c r="D25" i="4"/>
  <c r="D23" i="4"/>
  <c r="D20" i="4"/>
  <c r="D5" i="4"/>
  <c r="F5" i="4" s="1"/>
  <c r="F13" i="4"/>
  <c r="D11" i="4"/>
  <c r="F11" i="4" s="1"/>
  <c r="G26" i="4" s="1"/>
  <c r="F12" i="4"/>
  <c r="D10" i="4"/>
  <c r="F10" i="4" s="1"/>
  <c r="D9" i="4"/>
  <c r="F9" i="4" s="1"/>
  <c r="F4" i="4"/>
  <c r="G33" i="4" s="1"/>
  <c r="D8" i="4"/>
  <c r="F8" i="4" s="1"/>
  <c r="G25" i="4" s="1"/>
  <c r="D7" i="4"/>
  <c r="F7" i="4" s="1"/>
  <c r="F3" i="4"/>
  <c r="F2" i="4"/>
  <c r="D6" i="4"/>
  <c r="F6" i="4" s="1"/>
  <c r="P21" i="1"/>
  <c r="O21" i="1"/>
  <c r="G24" i="4" l="1"/>
  <c r="G32" i="4"/>
  <c r="G37" i="4"/>
  <c r="G23" i="4"/>
  <c r="E20" i="4"/>
  <c r="E23" i="4"/>
  <c r="G20" i="4"/>
  <c r="E25" i="4"/>
  <c r="E24" i="4"/>
  <c r="E26" i="4"/>
  <c r="P34" i="1"/>
  <c r="O34" i="1"/>
  <c r="P32" i="1"/>
  <c r="O32" i="1"/>
  <c r="P31" i="1"/>
  <c r="O31" i="1"/>
  <c r="F12" i="3" l="1"/>
  <c r="D13" i="3"/>
  <c r="F13" i="3" s="1"/>
  <c r="F14" i="3"/>
  <c r="D15" i="3"/>
  <c r="F15" i="3" s="1"/>
  <c r="F16" i="3"/>
  <c r="D17" i="3"/>
  <c r="F17" i="3" s="1"/>
  <c r="F18" i="3"/>
  <c r="F19" i="3"/>
  <c r="F20" i="3"/>
  <c r="F21" i="3"/>
  <c r="D22" i="3"/>
  <c r="F22" i="3" s="1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O12" i="1"/>
  <c r="P12" i="1"/>
  <c r="Q12" i="1"/>
  <c r="R12" i="1"/>
  <c r="O13" i="1"/>
  <c r="P13" i="1"/>
  <c r="Q13" i="1"/>
  <c r="R13" i="1"/>
  <c r="O15" i="1"/>
  <c r="P15" i="1"/>
  <c r="Q15" i="1"/>
  <c r="R15" i="1"/>
  <c r="O16" i="1"/>
  <c r="P16" i="1"/>
  <c r="Q16" i="1"/>
  <c r="R16" i="1"/>
  <c r="O17" i="1"/>
  <c r="P17" i="1"/>
  <c r="Q17" i="1"/>
  <c r="R17" i="1"/>
  <c r="O18" i="1"/>
  <c r="P18" i="1"/>
  <c r="Q18" i="1"/>
  <c r="R18" i="1"/>
  <c r="O19" i="1"/>
  <c r="P19" i="1"/>
  <c r="Q19" i="1"/>
  <c r="R19" i="1"/>
  <c r="O20" i="1"/>
  <c r="P20" i="1"/>
  <c r="Q20" i="1"/>
  <c r="R20" i="1"/>
  <c r="O23" i="1"/>
  <c r="P23" i="1"/>
  <c r="Q23" i="1"/>
  <c r="R23" i="1"/>
  <c r="O24" i="1"/>
  <c r="P24" i="1"/>
  <c r="Q24" i="1"/>
  <c r="R24" i="1"/>
  <c r="O26" i="1"/>
  <c r="P26" i="1"/>
  <c r="Q26" i="1"/>
  <c r="R26" i="1"/>
  <c r="O27" i="1"/>
  <c r="P27" i="1"/>
  <c r="Q27" i="1"/>
  <c r="R27" i="1"/>
  <c r="O28" i="1"/>
  <c r="P28" i="1"/>
  <c r="Q28" i="1"/>
  <c r="R28" i="1"/>
  <c r="O29" i="1"/>
  <c r="P29" i="1"/>
  <c r="Q29" i="1"/>
  <c r="R29" i="1"/>
  <c r="O30" i="1"/>
  <c r="P30" i="1"/>
  <c r="Q30" i="1"/>
  <c r="R30" i="1"/>
  <c r="O40" i="1"/>
  <c r="P40" i="1"/>
  <c r="Q40" i="1"/>
  <c r="R40" i="1"/>
  <c r="C41" i="1"/>
  <c r="D32" i="3" l="1"/>
  <c r="F32" i="3"/>
  <c r="F41" i="1"/>
  <c r="D41" i="1"/>
</calcChain>
</file>

<file path=xl/comments1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2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3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4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5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6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7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8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9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10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11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12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sharedStrings.xml><?xml version="1.0" encoding="utf-8"?>
<sst xmlns="http://schemas.openxmlformats.org/spreadsheetml/2006/main" count="1254" uniqueCount="279">
  <si>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</si>
  <si>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</si>
  <si>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</si>
  <si>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</si>
  <si>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</si>
  <si>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</si>
  <si>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</si>
  <si>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</si>
  <si>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</si>
  <si>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</si>
  <si>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</si>
  <si>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</si>
  <si>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</si>
  <si>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</si>
  <si>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</si>
  <si>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</si>
  <si>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</si>
  <si>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</si>
  <si>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</si>
  <si>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</si>
  <si>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</si>
  <si>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</si>
  <si>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</si>
  <si>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</si>
  <si>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</si>
  <si>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</si>
  <si>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</si>
  <si>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</si>
  <si>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</si>
  <si>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</si>
  <si>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T</t>
  </si>
  <si>
    <t>O</t>
  </si>
  <si>
    <t>Theatre</t>
  </si>
  <si>
    <t>Exhibition boards for Squish</t>
  </si>
  <si>
    <t>Memco Framing</t>
  </si>
  <si>
    <t>Display item</t>
  </si>
  <si>
    <t>S</t>
  </si>
  <si>
    <t>11BAR</t>
  </si>
  <si>
    <t>Café bar supplies</t>
  </si>
  <si>
    <t>Booker</t>
  </si>
  <si>
    <t>Food and Drink</t>
  </si>
  <si>
    <t>Chalk pens</t>
  </si>
  <si>
    <t>Ryman</t>
  </si>
  <si>
    <t>Stationary</t>
  </si>
  <si>
    <t>HOSPI</t>
  </si>
  <si>
    <t>Milk for bar</t>
  </si>
  <si>
    <t>Sainsburys</t>
  </si>
  <si>
    <t>Milk</t>
  </si>
  <si>
    <t>Squish goody bag items</t>
  </si>
  <si>
    <t>Poundland</t>
  </si>
  <si>
    <t>Marketing</t>
  </si>
  <si>
    <t>Spotlight casting subscription</t>
  </si>
  <si>
    <t>Spotlight</t>
  </si>
  <si>
    <t>Professional Services</t>
  </si>
  <si>
    <t>Light bulbs for backstage</t>
  </si>
  <si>
    <t>Specialist Lighting Cheam</t>
  </si>
  <si>
    <t>Equipment</t>
  </si>
  <si>
    <t>Totals</t>
  </si>
  <si>
    <t>VAT indicators</t>
  </si>
  <si>
    <t>E</t>
  </si>
  <si>
    <t>Exempt</t>
  </si>
  <si>
    <t>Outside Scope</t>
  </si>
  <si>
    <t>Standard Rated</t>
  </si>
  <si>
    <t>Z</t>
  </si>
  <si>
    <t>Zero Rated</t>
  </si>
  <si>
    <t>CORPORATE CARD</t>
  </si>
  <si>
    <t>Mrs Rita Hall</t>
  </si>
  <si>
    <t>Order</t>
  </si>
  <si>
    <t>No</t>
  </si>
  <si>
    <t>eg: Name, Item, event &amp; venue,</t>
  </si>
  <si>
    <t>PA</t>
  </si>
  <si>
    <t>CC</t>
  </si>
  <si>
    <t>AC</t>
  </si>
  <si>
    <t>JOB</t>
  </si>
  <si>
    <t>CF2149</t>
  </si>
  <si>
    <t>CISM Review 2011 Manual &amp; Q &amp; As</t>
  </si>
  <si>
    <t>itgovernance</t>
  </si>
  <si>
    <t>VAT only on shipping</t>
  </si>
  <si>
    <t>CF2158</t>
  </si>
  <si>
    <t>Battery for Phone</t>
  </si>
  <si>
    <t>Amazon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</si>
  <si>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</si>
  <si>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</si>
  <si>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</si>
  <si>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</si>
  <si>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</si>
  <si>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</si>
  <si>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</si>
  <si>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Accomodation for xyz, 3 nights</t>
  </si>
  <si>
    <t>Travelodge</t>
  </si>
  <si>
    <t>CF2156</t>
  </si>
  <si>
    <t>LPT renewal fees</t>
  </si>
  <si>
    <t>EC-Council Int. Ltd  USA</t>
  </si>
  <si>
    <t>CF2143</t>
  </si>
  <si>
    <t>New Book for xyz</t>
  </si>
  <si>
    <t>CF2167</t>
  </si>
  <si>
    <t>Xyz - Rail Fare - to abc</t>
  </si>
  <si>
    <t>South Western Trains</t>
  </si>
  <si>
    <t>CF2137</t>
  </si>
  <si>
    <t>30 sheets foam board</t>
  </si>
  <si>
    <t>The Foamboard Store</t>
  </si>
  <si>
    <t>cc</t>
  </si>
  <si>
    <t>GL</t>
  </si>
  <si>
    <t>20.07.17</t>
  </si>
  <si>
    <t>21.07.17</t>
  </si>
  <si>
    <t>26.07.17</t>
  </si>
  <si>
    <t>o</t>
  </si>
  <si>
    <t>15.07.17</t>
  </si>
  <si>
    <t>s</t>
  </si>
  <si>
    <t>29.07.17</t>
  </si>
  <si>
    <t>31.07.17</t>
  </si>
  <si>
    <t>04.08.17</t>
  </si>
  <si>
    <t>z</t>
  </si>
  <si>
    <t>gross</t>
  </si>
  <si>
    <t xml:space="preserve">vat </t>
  </si>
  <si>
    <t>net</t>
  </si>
  <si>
    <t>standard</t>
  </si>
  <si>
    <t>outside</t>
  </si>
  <si>
    <t>x=zero</t>
  </si>
  <si>
    <t>Theatre(1)</t>
  </si>
  <si>
    <t>Barclaycard - Procurement Card</t>
  </si>
  <si>
    <t>Comms &amp; Engagement</t>
  </si>
  <si>
    <t>WYW Google ads - Food waste</t>
  </si>
  <si>
    <t>Google</t>
  </si>
  <si>
    <t>SEP campaign</t>
  </si>
  <si>
    <t>Other WYW comms Twitter ad - Composting</t>
  </si>
  <si>
    <t>Twitter</t>
  </si>
  <si>
    <t>SEP comms</t>
  </si>
  <si>
    <t>iStock subscription</t>
  </si>
  <si>
    <t>iStock</t>
  </si>
  <si>
    <t>Image library</t>
  </si>
  <si>
    <t>SEP campaign amplification</t>
  </si>
  <si>
    <t>WYW Facebook ads - Food waste</t>
  </si>
  <si>
    <t>Facebook</t>
  </si>
  <si>
    <t>WYW Spotify ads - Food waste</t>
  </si>
  <si>
    <t>Spotify</t>
  </si>
  <si>
    <t>SEP Campaign</t>
  </si>
  <si>
    <t>Facebook ads - Compost bin sale</t>
  </si>
  <si>
    <t>Twitter ads - Compost bin sale</t>
  </si>
  <si>
    <t xml:space="preserve">Google ads - Compost bin sale </t>
  </si>
  <si>
    <t>Spotify ad - Food waste</t>
  </si>
  <si>
    <t>LinkedIn recuitment ads</t>
  </si>
  <si>
    <t>LinkedIn</t>
  </si>
  <si>
    <t>Employee advertising</t>
  </si>
  <si>
    <t xml:space="preserve">Twitter </t>
  </si>
  <si>
    <t xml:space="preserve">SEP campaign </t>
  </si>
  <si>
    <t>R</t>
  </si>
  <si>
    <t>Reduced rated</t>
  </si>
  <si>
    <t>JWS(1)</t>
  </si>
  <si>
    <t>REFUGEE TEAM</t>
  </si>
  <si>
    <t>Tranport for Hind</t>
  </si>
  <si>
    <t>Guildford Taxi</t>
  </si>
  <si>
    <t>HR - TRAINING?</t>
  </si>
  <si>
    <t>ASD girls course</t>
  </si>
  <si>
    <t>Freemantles</t>
  </si>
  <si>
    <t>Village Centre</t>
  </si>
  <si>
    <t>Family Support</t>
  </si>
  <si>
    <t>18.05.21</t>
  </si>
  <si>
    <t>Museum</t>
  </si>
  <si>
    <t>Board for exhibition poster</t>
  </si>
  <si>
    <t>Memco</t>
  </si>
  <si>
    <t>Display</t>
  </si>
  <si>
    <t xml:space="preserve">Cleaning materials </t>
  </si>
  <si>
    <t>Wilko</t>
  </si>
  <si>
    <t>supplies</t>
  </si>
  <si>
    <t>2 x pull up banners</t>
  </si>
  <si>
    <t>Instantprint</t>
  </si>
  <si>
    <t>23.05.21</t>
  </si>
  <si>
    <t>Paintbrushes and hoods</t>
  </si>
  <si>
    <t>The Range</t>
  </si>
  <si>
    <t>27.05.21</t>
  </si>
  <si>
    <t>Coffee, tea and biscuits</t>
  </si>
  <si>
    <t>refreshments</t>
  </si>
  <si>
    <t>Fixings for panels &amp; 2 x notebooks</t>
  </si>
  <si>
    <t>2.06.21</t>
  </si>
  <si>
    <t>Charles De Gualle stamps</t>
  </si>
  <si>
    <t>Ebay</t>
  </si>
  <si>
    <t>Free French Flag</t>
  </si>
  <si>
    <t>Free French camp</t>
  </si>
  <si>
    <t>Free French replica armband</t>
  </si>
  <si>
    <t>Tout Les Francais poster</t>
  </si>
  <si>
    <t>9.06.21</t>
  </si>
  <si>
    <t>Store key</t>
  </si>
  <si>
    <t>Timpsons</t>
  </si>
  <si>
    <t>14.05.21</t>
  </si>
  <si>
    <t>Greenspace</t>
  </si>
  <si>
    <t>Brake fluid &amp; lubricant for 4 x 4 leased vehicle</t>
  </si>
  <si>
    <t>Whoopee Motor Factors</t>
  </si>
  <si>
    <t>Motor accessories</t>
  </si>
  <si>
    <t>00510</t>
  </si>
  <si>
    <t>Staples for fencing works</t>
  </si>
  <si>
    <t>Challenge Fencing</t>
  </si>
  <si>
    <t>Timber merchants</t>
  </si>
  <si>
    <t>Marketing and Communications</t>
  </si>
  <si>
    <t>Meeting with town centre marketing partners</t>
  </si>
  <si>
    <t>Mullans</t>
  </si>
  <si>
    <t>F&amp;B</t>
  </si>
  <si>
    <t>Theatre Marketing</t>
  </si>
  <si>
    <t>Event Promotion</t>
  </si>
  <si>
    <t>Advertising</t>
  </si>
  <si>
    <t>Reduced Rate</t>
  </si>
  <si>
    <t>08.06.21</t>
  </si>
  <si>
    <t>Housing</t>
  </si>
  <si>
    <t>Charity Funding awarded for laptop purchase</t>
  </si>
  <si>
    <t>Laptop</t>
  </si>
  <si>
    <t>Staff Lockers</t>
  </si>
  <si>
    <t>Simply Group</t>
  </si>
  <si>
    <t>Commercial Furniture</t>
  </si>
  <si>
    <t>FRONT</t>
  </si>
  <si>
    <t>Monthly Spotify Payment</t>
  </si>
  <si>
    <t>Music</t>
  </si>
  <si>
    <t>Theatre(2)</t>
  </si>
  <si>
    <t>Fuel</t>
  </si>
  <si>
    <t>Service station</t>
  </si>
  <si>
    <t>Misc</t>
  </si>
  <si>
    <t>Van Hire</t>
  </si>
  <si>
    <t>Bordon Vehicle hire</t>
  </si>
  <si>
    <t>13/5/21</t>
  </si>
  <si>
    <t>Microphones</t>
  </si>
  <si>
    <t>CPC</t>
  </si>
  <si>
    <t>Electronic</t>
  </si>
  <si>
    <t>Glossy Sticky back</t>
  </si>
  <si>
    <t>Wilkos</t>
  </si>
  <si>
    <t>14/5/21</t>
  </si>
  <si>
    <t>Refund</t>
  </si>
  <si>
    <t>15/5/21</t>
  </si>
  <si>
    <t>Coffee Machine and Urn</t>
  </si>
  <si>
    <t>Cosco</t>
  </si>
  <si>
    <t>Electrical</t>
  </si>
  <si>
    <t xml:space="preserve">Storage tray </t>
  </si>
  <si>
    <t>B&amp;M</t>
  </si>
  <si>
    <t>16/5/21</t>
  </si>
  <si>
    <t>Plastic Balls</t>
  </si>
  <si>
    <t>Tesco</t>
  </si>
  <si>
    <t>17/5/21</t>
  </si>
  <si>
    <t>Apple Charger</t>
  </si>
  <si>
    <t xml:space="preserve">Electrical </t>
  </si>
  <si>
    <t>30/5/21</t>
  </si>
  <si>
    <t>07069</t>
  </si>
  <si>
    <t>HR</t>
  </si>
  <si>
    <t>IOSH Level 3 Training</t>
  </si>
  <si>
    <t>Phonix HSC</t>
  </si>
  <si>
    <t>Training</t>
  </si>
  <si>
    <t>31/5/21</t>
  </si>
  <si>
    <t>DI Boxes</t>
  </si>
  <si>
    <t>Music Store</t>
  </si>
  <si>
    <t>Audio Cable</t>
  </si>
  <si>
    <t>Robert Dyas</t>
  </si>
  <si>
    <t>Theatre(3)</t>
  </si>
  <si>
    <t>Regulatory - Housing</t>
  </si>
  <si>
    <t xml:space="preserve">Fees for death certificates to asisst with funeral arranged by SHBC </t>
  </si>
  <si>
    <t>Surrey CC</t>
  </si>
  <si>
    <t>Statutory Bodies</t>
  </si>
  <si>
    <t>Housing(2)</t>
  </si>
  <si>
    <t>Environmental</t>
  </si>
  <si>
    <t>PPE safety boots</t>
  </si>
  <si>
    <t>Screwfix</t>
  </si>
  <si>
    <t>PPE</t>
  </si>
  <si>
    <t>PPE work gloves and overalls</t>
  </si>
  <si>
    <t>Projects</t>
  </si>
  <si>
    <t>T Fast 100 rubber for DMR bin modification (SHBC project). This amount needs to be split equallly against both codes.</t>
  </si>
  <si>
    <t>Phoenix Trim (not VAT registered)</t>
  </si>
  <si>
    <t>Builders merchants</t>
  </si>
  <si>
    <t>FB key sets for bin stores. This amount needs to be split equally across both codes.</t>
  </si>
  <si>
    <t>Retail</t>
  </si>
  <si>
    <t>JWS(2)</t>
  </si>
  <si>
    <t>JWS</t>
  </si>
  <si>
    <t>Guardian Jobs - Partnership Director</t>
  </si>
  <si>
    <t>Guardian Jobs</t>
  </si>
  <si>
    <t>Recruitment</t>
  </si>
  <si>
    <t>Amazon Basics C5 Self-Seal Envelopes, White, Window, 90 GSM, 500 Pack</t>
  </si>
  <si>
    <t>Office Staitionery</t>
  </si>
  <si>
    <t>148 x 2nd Class Stamps for Ops Team</t>
  </si>
  <si>
    <t>Royal Mail</t>
  </si>
  <si>
    <t>Postage</t>
  </si>
  <si>
    <t>Amazon Basics Multipurpose Copy Paper A4 80gsm, 5x500 Sheets, White</t>
  </si>
  <si>
    <t>Xerox Performer Multifunctional Paper 80gsm 500 Sheets per Ream A3</t>
  </si>
  <si>
    <t>Parcel Tape</t>
  </si>
  <si>
    <t>JWS(3)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</si>
</sst>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000"/>
    <numFmt numFmtId="166" formatCode="00000"/>
    <numFmt numFmtId="167" formatCode="[$-409]d\-mmm\-yy;@"/>
  </numFmts>
  <fonts count="16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</font>
    <font>
      <sz val="10"/>
      <name val="Times New Roman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201F1E"/>
      <name val="Calibri"/>
      <family val="2"/>
      <charset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199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0" fontId="0" fillId="0" borderId="15" xfId="0" applyBorder="1" applyAlignment="1"/>
    <xf numFmtId="4" fontId="0" fillId="0" borderId="2" xfId="0" applyNumberFormat="1" applyFill="1" applyBorder="1" applyAlignment="1" applyProtection="1">
      <protection locked="0"/>
    </xf>
    <xf numFmtId="0" fontId="4" fillId="0" borderId="22" xfId="0" applyFont="1" applyFill="1" applyBorder="1" applyAlignment="1" applyProtection="1">
      <alignment horizontal="center"/>
    </xf>
    <xf numFmtId="4" fontId="6" fillId="0" borderId="25" xfId="0" applyNumberFormat="1" applyFont="1" applyFill="1" applyBorder="1" applyProtection="1"/>
    <xf numFmtId="4" fontId="1" fillId="0" borderId="34" xfId="0" applyNumberFormat="1" applyFont="1" applyFill="1" applyBorder="1" applyProtection="1"/>
    <xf numFmtId="164" fontId="2" fillId="0" borderId="26" xfId="1" applyNumberFormat="1" applyFont="1" applyFill="1" applyBorder="1" applyAlignment="1" applyProtection="1">
      <alignment horizontal="center"/>
    </xf>
    <xf numFmtId="0" fontId="0" fillId="0" borderId="30" xfId="0" applyFill="1" applyBorder="1" applyProtection="1"/>
    <xf numFmtId="1" fontId="6" fillId="0" borderId="17" xfId="0" applyNumberFormat="1" applyFont="1" applyFill="1" applyBorder="1" applyProtection="1"/>
    <xf numFmtId="1" fontId="6" fillId="0" borderId="35" xfId="0" applyNumberFormat="1" applyFont="1" applyFill="1" applyBorder="1" applyProtection="1"/>
    <xf numFmtId="1" fontId="1" fillId="0" borderId="36" xfId="0" applyNumberFormat="1" applyFont="1" applyFill="1" applyBorder="1" applyProtection="1"/>
    <xf numFmtId="1" fontId="1" fillId="0" borderId="37" xfId="0" applyNumberFormat="1" applyFont="1" applyFill="1" applyBorder="1" applyProtection="1"/>
    <xf numFmtId="4" fontId="0" fillId="0" borderId="9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left" wrapText="1"/>
      <protection locked="0"/>
    </xf>
    <xf numFmtId="0" fontId="1" fillId="0" borderId="25" xfId="0" applyFont="1" applyFill="1" applyBorder="1" applyAlignment="1" applyProtection="1"/>
    <xf numFmtId="0" fontId="1" fillId="0" borderId="7" xfId="0" applyFont="1" applyFill="1" applyBorder="1" applyAlignment="1" applyProtection="1"/>
    <xf numFmtId="4" fontId="0" fillId="0" borderId="0" xfId="0" applyNumberFormat="1"/>
    <xf numFmtId="4" fontId="0" fillId="2" borderId="2" xfId="0" applyNumberFormat="1" applyFill="1" applyBorder="1" applyProtection="1">
      <protection locked="0"/>
    </xf>
    <xf numFmtId="0" fontId="6" fillId="0" borderId="2" xfId="0" applyFont="1" applyFill="1" applyBorder="1" applyProtection="1"/>
    <xf numFmtId="14" fontId="6" fillId="0" borderId="17" xfId="0" applyNumberFormat="1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4" fontId="6" fillId="0" borderId="2" xfId="0" applyNumberFormat="1" applyFont="1" applyFill="1" applyBorder="1" applyProtection="1">
      <protection locked="0"/>
    </xf>
    <xf numFmtId="4" fontId="6" fillId="0" borderId="2" xfId="0" applyNumberFormat="1" applyFont="1" applyFill="1" applyBorder="1" applyAlignment="1" applyProtection="1">
      <protection locked="0"/>
    </xf>
    <xf numFmtId="0" fontId="1" fillId="0" borderId="0" xfId="0" applyFont="1" applyFill="1" applyProtection="1"/>
    <xf numFmtId="14" fontId="0" fillId="0" borderId="0" xfId="0" applyNumberFormat="1"/>
    <xf numFmtId="16" fontId="0" fillId="0" borderId="0" xfId="0" applyNumberFormat="1"/>
    <xf numFmtId="167" fontId="6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167" fontId="1" fillId="0" borderId="2" xfId="0" applyNumberFormat="1" applyFont="1" applyFill="1" applyBorder="1" applyAlignment="1" applyProtection="1">
      <alignment horizontal="right"/>
    </xf>
    <xf numFmtId="0" fontId="8" fillId="0" borderId="15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/>
    <xf numFmtId="164" fontId="2" fillId="0" borderId="2" xfId="2" applyNumberFormat="1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>
      <alignment horizontal="center"/>
    </xf>
    <xf numFmtId="164" fontId="2" fillId="0" borderId="2" xfId="2" applyNumberFormat="1" applyFont="1" applyFill="1" applyBorder="1" applyAlignment="1" applyProtection="1">
      <alignment horizontal="center"/>
      <protection locked="0"/>
    </xf>
    <xf numFmtId="164" fontId="2" fillId="0" borderId="2" xfId="2" applyNumberFormat="1" applyFont="1" applyFill="1" applyBorder="1" applyAlignment="1" applyProtection="1">
      <alignment horizontal="left"/>
      <protection locked="0"/>
    </xf>
    <xf numFmtId="4" fontId="0" fillId="0" borderId="2" xfId="0" applyNumberFormat="1" applyFill="1" applyBorder="1"/>
    <xf numFmtId="4" fontId="6" fillId="0" borderId="2" xfId="0" applyNumberFormat="1" applyFont="1" applyFill="1" applyBorder="1"/>
    <xf numFmtId="1" fontId="6" fillId="0" borderId="2" xfId="0" applyNumberFormat="1" applyFont="1" applyFill="1" applyBorder="1"/>
    <xf numFmtId="2" fontId="0" fillId="0" borderId="2" xfId="0" applyNumberFormat="1" applyFill="1" applyBorder="1" applyProtection="1"/>
    <xf numFmtId="0" fontId="0" fillId="0" borderId="2" xfId="0" applyFill="1" applyBorder="1" applyProtection="1"/>
    <xf numFmtId="0" fontId="2" fillId="0" borderId="2" xfId="0" applyFont="1" applyFill="1" applyBorder="1" applyProtection="1"/>
    <xf numFmtId="164" fontId="2" fillId="0" borderId="18" xfId="2" applyNumberFormat="1" applyFont="1" applyFill="1" applyBorder="1" applyAlignment="1">
      <alignment horizontal="center"/>
    </xf>
    <xf numFmtId="1" fontId="6" fillId="0" borderId="0" xfId="0" applyNumberFormat="1" applyFont="1" applyFill="1" applyBorder="1" applyProtection="1"/>
    <xf numFmtId="1" fontId="6" fillId="0" borderId="0" xfId="0" applyNumberFormat="1" applyFont="1" applyFill="1" applyBorder="1"/>
    <xf numFmtId="0" fontId="12" fillId="0" borderId="0" xfId="0" applyFont="1" applyAlignment="1">
      <alignment wrapText="1"/>
    </xf>
    <xf numFmtId="14" fontId="6" fillId="0" borderId="38" xfId="0" applyNumberFormat="1" applyFont="1" applyFill="1" applyBorder="1" applyProtection="1">
      <protection locked="0"/>
    </xf>
    <xf numFmtId="0" fontId="0" fillId="0" borderId="28" xfId="0" applyFill="1" applyBorder="1" applyAlignment="1" applyProtection="1">
      <alignment horizontal="center"/>
      <protection locked="0"/>
    </xf>
    <xf numFmtId="4" fontId="0" fillId="0" borderId="12" xfId="0" applyNumberFormat="1" applyFill="1" applyBorder="1" applyProtection="1">
      <protection locked="0"/>
    </xf>
    <xf numFmtId="4" fontId="0" fillId="0" borderId="12" xfId="0" applyNumberFormat="1" applyFill="1" applyBorder="1" applyProtection="1"/>
    <xf numFmtId="4" fontId="6" fillId="0" borderId="12" xfId="0" applyNumberFormat="1" applyFont="1" applyFill="1" applyBorder="1" applyProtection="1"/>
    <xf numFmtId="1" fontId="6" fillId="0" borderId="12" xfId="0" applyNumberFormat="1" applyFont="1" applyFill="1" applyBorder="1" applyProtection="1"/>
    <xf numFmtId="164" fontId="2" fillId="0" borderId="9" xfId="2" applyNumberFormat="1" applyFont="1" applyFill="1" applyBorder="1" applyAlignment="1" applyProtection="1">
      <alignment horizontal="center"/>
    </xf>
    <xf numFmtId="164" fontId="2" fillId="0" borderId="9" xfId="2" applyNumberFormat="1" applyFont="1" applyFill="1" applyBorder="1" applyAlignment="1" applyProtection="1">
      <alignment horizontal="center"/>
      <protection locked="0"/>
    </xf>
    <xf numFmtId="164" fontId="2" fillId="0" borderId="27" xfId="2" applyNumberFormat="1" applyFont="1" applyFill="1" applyBorder="1" applyAlignment="1" applyProtection="1">
      <alignment horizontal="left"/>
      <protection locked="0"/>
    </xf>
    <xf numFmtId="15" fontId="1" fillId="0" borderId="0" xfId="0" applyNumberFormat="1" applyFont="1" applyFill="1" applyBorder="1" applyProtection="1"/>
    <xf numFmtId="1" fontId="6" fillId="0" borderId="2" xfId="0" quotePrefix="1" applyNumberFormat="1" applyFont="1" applyFill="1" applyBorder="1" applyProtection="1"/>
    <xf numFmtId="4" fontId="1" fillId="0" borderId="2" xfId="0" applyNumberFormat="1" applyFont="1" applyFill="1" applyBorder="1" applyProtection="1"/>
    <xf numFmtId="0" fontId="0" fillId="0" borderId="0" xfId="0" quotePrefix="1" applyFill="1" applyProtection="1"/>
    <xf numFmtId="4" fontId="0" fillId="0" borderId="0" xfId="0" applyNumberFormat="1" applyFill="1" applyProtection="1"/>
    <xf numFmtId="0" fontId="13" fillId="0" borderId="0" xfId="0" applyFont="1" applyAlignment="1">
      <alignment vertical="center"/>
    </xf>
    <xf numFmtId="16" fontId="0" fillId="0" borderId="17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/>
    </xf>
    <xf numFmtId="0" fontId="6" fillId="0" borderId="17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164" fontId="2" fillId="0" borderId="2" xfId="3" applyNumberFormat="1" applyFont="1" applyFill="1" applyBorder="1" applyAlignment="1" applyProtection="1">
      <alignment horizontal="center"/>
    </xf>
    <xf numFmtId="164" fontId="2" fillId="0" borderId="2" xfId="3" applyNumberFormat="1" applyFont="1" applyFill="1" applyBorder="1" applyAlignment="1" applyProtection="1">
      <alignment horizontal="center"/>
      <protection locked="0"/>
    </xf>
    <xf numFmtId="164" fontId="2" fillId="0" borderId="2" xfId="3" applyNumberFormat="1" applyFont="1" applyFill="1" applyBorder="1" applyAlignment="1" applyProtection="1">
      <alignment horizontal="left"/>
      <protection locked="0"/>
    </xf>
    <xf numFmtId="164" fontId="2" fillId="0" borderId="2" xfId="3" applyNumberFormat="1" applyFont="1" applyFill="1" applyBorder="1" applyAlignment="1" applyProtection="1">
      <alignment horizontal="left" wrapText="1"/>
      <protection locked="0"/>
    </xf>
    <xf numFmtId="14" fontId="0" fillId="0" borderId="17" xfId="0" applyNumberFormat="1" applyFill="1" applyBorder="1" applyAlignment="1" applyProtection="1">
      <alignment horizontal="right"/>
      <protection locked="0"/>
    </xf>
    <xf numFmtId="0" fontId="2" fillId="0" borderId="0" xfId="0" applyFont="1" applyFill="1" applyProtection="1"/>
    <xf numFmtId="49" fontId="6" fillId="0" borderId="2" xfId="0" applyNumberFormat="1" applyFont="1" applyFill="1" applyBorder="1" applyProtection="1"/>
    <xf numFmtId="164" fontId="2" fillId="0" borderId="2" xfId="2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/>
    <xf numFmtId="0" fontId="6" fillId="0" borderId="1" xfId="0" applyFont="1" applyFill="1" applyBorder="1" applyAlignment="1" applyProtection="1"/>
    <xf numFmtId="0" fontId="6" fillId="0" borderId="0" xfId="0" applyFont="1" applyFill="1" applyProtection="1"/>
    <xf numFmtId="0" fontId="6" fillId="0" borderId="4" xfId="0" applyFont="1" applyFill="1" applyBorder="1" applyProtection="1"/>
    <xf numFmtId="0" fontId="6" fillId="0" borderId="0" xfId="0" applyFont="1" applyFill="1" applyBorder="1" applyProtection="1"/>
    <xf numFmtId="0" fontId="6" fillId="0" borderId="5" xfId="0" applyFont="1" applyFill="1" applyBorder="1" applyProtection="1"/>
    <xf numFmtId="0" fontId="6" fillId="0" borderId="9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5" xfId="0" applyFont="1" applyFill="1" applyBorder="1" applyProtection="1"/>
    <xf numFmtId="0" fontId="6" fillId="0" borderId="22" xfId="0" applyFont="1" applyFill="1" applyBorder="1" applyProtection="1"/>
    <xf numFmtId="0" fontId="6" fillId="0" borderId="16" xfId="0" applyFont="1" applyFill="1" applyBorder="1" applyProtection="1"/>
    <xf numFmtId="14" fontId="7" fillId="0" borderId="14" xfId="0" applyNumberFormat="1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Fill="1" applyBorder="1" applyAlignment="1" applyProtection="1">
      <alignment horizontal="center" vertical="center" wrapText="1"/>
    </xf>
    <xf numFmtId="14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" fontId="7" fillId="0" borderId="2" xfId="0" applyNumberFormat="1" applyFont="1" applyFill="1" applyBorder="1" applyAlignment="1" applyProtection="1">
      <alignment horizontal="center" vertical="center"/>
      <protection locked="0"/>
    </xf>
    <xf numFmtId="4" fontId="7" fillId="0" borderId="9" xfId="0" applyNumberFormat="1" applyFont="1" applyFill="1" applyBorder="1" applyAlignment="1" applyProtection="1">
      <alignment horizontal="center" vertical="center"/>
    </xf>
    <xf numFmtId="4" fontId="7" fillId="0" borderId="2" xfId="0" applyNumberFormat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4" fontId="7" fillId="0" borderId="12" xfId="0" applyNumberFormat="1" applyFont="1" applyFill="1" applyBorder="1" applyAlignment="1" applyProtection="1">
      <alignment horizontal="center" vertical="center"/>
      <protection locked="0"/>
    </xf>
    <xf numFmtId="4" fontId="7" fillId="0" borderId="12" xfId="0" applyNumberFormat="1" applyFont="1" applyFill="1" applyBorder="1" applyAlignment="1" applyProtection="1">
      <alignment horizontal="center" vertical="center"/>
    </xf>
    <xf numFmtId="164" fontId="7" fillId="0" borderId="12" xfId="1" applyNumberFormat="1" applyFont="1" applyFill="1" applyBorder="1" applyAlignment="1" applyProtection="1">
      <alignment horizontal="center" vertical="center"/>
    </xf>
    <xf numFmtId="164" fontId="7" fillId="0" borderId="19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19" xfId="1" applyNumberFormat="1" applyFont="1" applyFill="1" applyBorder="1" applyAlignment="1" applyProtection="1">
      <alignment horizontal="center" vertical="center"/>
      <protection locked="0"/>
    </xf>
    <xf numFmtId="164" fontId="7" fillId="0" borderId="20" xfId="1" applyNumberFormat="1" applyFont="1" applyFill="1" applyBorder="1" applyAlignment="1" applyProtection="1">
      <alignment horizontal="center" vertical="center"/>
      <protection locked="0"/>
    </xf>
    <xf numFmtId="0" fontId="1" fillId="0" borderId="39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4" fontId="1" fillId="0" borderId="41" xfId="0" applyNumberFormat="1" applyFont="1" applyFill="1" applyBorder="1" applyAlignment="1" applyProtection="1">
      <alignment horizontal="center" vertical="center"/>
    </xf>
    <xf numFmtId="1" fontId="1" fillId="0" borderId="41" xfId="0" applyNumberFormat="1" applyFont="1" applyFill="1" applyBorder="1" applyProtection="1"/>
    <xf numFmtId="0" fontId="6" fillId="0" borderId="41" xfId="0" applyFont="1" applyFill="1" applyBorder="1" applyProtection="1"/>
    <xf numFmtId="0" fontId="6" fillId="0" borderId="41" xfId="0" applyFont="1" applyFill="1" applyBorder="1" applyAlignment="1" applyProtection="1">
      <alignment horizontal="left"/>
    </xf>
    <xf numFmtId="0" fontId="6" fillId="0" borderId="42" xfId="0" applyFont="1" applyFill="1" applyBorder="1" applyAlignment="1" applyProtection="1">
      <alignment horizontal="left"/>
    </xf>
    <xf numFmtId="0" fontId="6" fillId="0" borderId="43" xfId="0" applyFont="1" applyFill="1" applyBorder="1" applyAlignment="1" applyProtection="1">
      <alignment horizontal="left"/>
    </xf>
    <xf numFmtId="0" fontId="6" fillId="0" borderId="20" xfId="0" applyFont="1" applyFill="1" applyBorder="1" applyProtection="1"/>
    <xf numFmtId="0" fontId="6" fillId="0" borderId="21" xfId="0" applyFont="1" applyFill="1" applyBorder="1" applyProtection="1"/>
    <xf numFmtId="0" fontId="6" fillId="0" borderId="23" xfId="0" applyFont="1" applyFill="1" applyBorder="1" applyProtection="1"/>
    <xf numFmtId="164" fontId="2" fillId="0" borderId="2" xfId="3" applyNumberFormat="1" applyFont="1" applyFill="1" applyBorder="1" applyAlignment="1" applyProtection="1">
      <alignment horizontal="center" wrapText="1"/>
      <protection locked="0"/>
    </xf>
    <xf numFmtId="164" fontId="2" fillId="0" borderId="9" xfId="3" applyNumberFormat="1" applyFont="1" applyFill="1" applyBorder="1" applyAlignment="1" applyProtection="1">
      <alignment horizontal="center"/>
    </xf>
    <xf numFmtId="164" fontId="2" fillId="0" borderId="9" xfId="3" applyNumberFormat="1" applyFont="1" applyFill="1" applyBorder="1" applyAlignment="1" applyProtection="1">
      <alignment horizontal="center" wrapText="1"/>
      <protection locked="0"/>
    </xf>
    <xf numFmtId="164" fontId="2" fillId="0" borderId="27" xfId="3" applyNumberFormat="1" applyFont="1" applyFill="1" applyBorder="1" applyAlignment="1" applyProtection="1">
      <alignment horizontal="left"/>
      <protection locked="0"/>
    </xf>
  </cellXfs>
  <cellStyles count="4">
    <cellStyle name="Normal" xfId="0" builtinId="0"/>
    <cellStyle name="Normal_Redistribution and journal forms.xls" xfId="1"/>
    <cellStyle name="Normal_Redistribution and journal forms.xls 2" xfId="2"/>
    <cellStyle name="Normal_Redistribution and journal forms.xls 2 2" xfId="3"/>
  </cellStyles>
  <dxfs count="261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.Smith/Box/Transactions/Purchasing%20cards%20-%20Barclaycard/2021%20-%202022%20Monthly%20Statements/June%202021/June%2021%20-%20A%20Lavender/June%202021%20CC%20Aud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.Smith/Box/Transactions/Purchasing%20cards%20-%20Barclaycard/2021%20-%202022%20Monthly%20Statements/June%202021/June%2021%20-%20M%20Chalkley/Mark%2006%20June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.Smith/Box/Transactions/Purchasing%20cards%20-%20Barclaycard/2021%20-%202022%20Monthly%20Statements/June%202021/June%2021%20-%20P%20Hobbs/Barclaycard%20-%20Jun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s in date order"/>
      <sheetName val="Grouped by supplie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tabSelected="1" zoomScale="80" zoomScaleNormal="80" workbookViewId="0">
      <selection activeCell="A22" sqref="A22:B22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26" t="s">
        <v>1</v>
      </c>
      <c r="C1" s="127"/>
      <c r="D1" s="127"/>
      <c r="E1" s="12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26" t="s">
        <v>254</v>
      </c>
      <c r="C3" s="127"/>
      <c r="D3" s="127"/>
      <c r="E3" s="12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44328</v>
      </c>
      <c r="D5" s="12" t="s">
        <v>5</v>
      </c>
      <c r="E5" s="90">
        <v>44358</v>
      </c>
      <c r="F5" s="116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9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29" t="s">
        <v>11</v>
      </c>
      <c r="H8" s="130"/>
      <c r="I8" s="130"/>
      <c r="J8" s="131"/>
      <c r="K8" s="89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2"/>
      <c r="H9" s="133"/>
      <c r="I9" s="133"/>
      <c r="J9" s="134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7">
        <v>44354</v>
      </c>
      <c r="B12" s="30" t="s">
        <v>63</v>
      </c>
      <c r="C12" s="31">
        <v>39.99</v>
      </c>
      <c r="D12" s="32">
        <v>0</v>
      </c>
      <c r="E12" s="31"/>
      <c r="F12" s="92">
        <f>C12-D12</f>
        <v>39.99</v>
      </c>
      <c r="G12" s="55">
        <v>528</v>
      </c>
      <c r="H12" s="55">
        <v>4102</v>
      </c>
      <c r="I12" s="117"/>
      <c r="J12" s="37" t="s">
        <v>108</v>
      </c>
      <c r="K12" s="37" t="s">
        <v>254</v>
      </c>
      <c r="L12" s="45" t="s">
        <v>255</v>
      </c>
      <c r="M12" s="45" t="s">
        <v>256</v>
      </c>
      <c r="N12" s="70" t="s">
        <v>257</v>
      </c>
      <c r="P12" s="5" t="b">
        <f t="shared" ref="P12:P13" si="0">OR(G12&lt;100,LEN(G12)=2)</f>
        <v>0</v>
      </c>
      <c r="Q12" s="5" t="b">
        <f t="shared" ref="Q12:Q13" si="1">OR(H12&lt;1000,LEN(H12)=3)</f>
        <v>0</v>
      </c>
      <c r="R12" s="5" t="b">
        <f t="shared" ref="R12:R13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57">
        <v>44354</v>
      </c>
      <c r="B13" s="30" t="s">
        <v>108</v>
      </c>
      <c r="C13" s="31">
        <v>51.9</v>
      </c>
      <c r="D13" s="32">
        <f>IF(B13="S",IF(ISBLANK(E13),ROUND(C13*0.2/1.2,2),E13),"")</f>
        <v>8.65</v>
      </c>
      <c r="E13" s="31"/>
      <c r="F13" s="92">
        <f>C13-D13</f>
        <v>43.25</v>
      </c>
      <c r="G13" s="55">
        <v>528</v>
      </c>
      <c r="H13" s="55">
        <v>4102</v>
      </c>
      <c r="I13" s="117"/>
      <c r="J13" s="37" t="s">
        <v>36</v>
      </c>
      <c r="K13" s="37" t="s">
        <v>254</v>
      </c>
      <c r="L13" s="45" t="s">
        <v>258</v>
      </c>
      <c r="M13" s="45" t="s">
        <v>256</v>
      </c>
      <c r="N13" s="45" t="s">
        <v>257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20.100000000000001" customHeight="1" x14ac:dyDescent="0.25">
      <c r="A14" s="57"/>
      <c r="B14" s="30" t="s">
        <v>36</v>
      </c>
      <c r="C14" s="31"/>
      <c r="D14" s="32">
        <f t="shared" ref="D14:D21" si="3">IF(B14="S",IF(ISBLANK(E14),ROUND(C14*0.2/1.2,2),E14),"")</f>
        <v>0</v>
      </c>
      <c r="E14" s="31"/>
      <c r="F14" s="92">
        <f t="shared" ref="F14:F22" si="4">C14-D14</f>
        <v>0</v>
      </c>
      <c r="G14" s="55"/>
      <c r="H14" s="55"/>
      <c r="I14" s="117"/>
      <c r="J14" s="37" t="s">
        <v>36</v>
      </c>
      <c r="K14" s="37"/>
      <c r="L14" s="45"/>
      <c r="M14" s="45"/>
      <c r="N14" s="45"/>
    </row>
    <row r="15" spans="1:26" ht="20.100000000000001" customHeight="1" x14ac:dyDescent="0.25">
      <c r="A15" s="57"/>
      <c r="B15" s="30" t="s">
        <v>31</v>
      </c>
      <c r="C15" s="31"/>
      <c r="D15" s="32">
        <v>0</v>
      </c>
      <c r="E15" s="31"/>
      <c r="F15" s="92">
        <f t="shared" si="4"/>
        <v>0</v>
      </c>
      <c r="G15" s="55"/>
      <c r="H15" s="55"/>
      <c r="I15" s="117"/>
      <c r="J15" s="37" t="s">
        <v>108</v>
      </c>
      <c r="K15" s="37"/>
      <c r="L15" s="45"/>
      <c r="M15" s="45"/>
      <c r="N15" s="45"/>
    </row>
    <row r="16" spans="1:26" ht="20.100000000000001" customHeight="1" x14ac:dyDescent="0.25">
      <c r="A16" s="57"/>
      <c r="B16" s="30" t="s">
        <v>31</v>
      </c>
      <c r="C16" s="31"/>
      <c r="D16" s="32">
        <v>0</v>
      </c>
      <c r="E16" s="31"/>
      <c r="F16" s="92">
        <f t="shared" si="4"/>
        <v>0</v>
      </c>
      <c r="G16" s="55"/>
      <c r="H16" s="55"/>
      <c r="I16" s="117"/>
      <c r="J16" s="37" t="s">
        <v>108</v>
      </c>
      <c r="K16" s="37"/>
      <c r="L16" s="45"/>
      <c r="M16" s="45"/>
      <c r="N16" s="45"/>
    </row>
    <row r="17" spans="1:14" ht="20.100000000000001" customHeight="1" x14ac:dyDescent="0.25">
      <c r="A17" s="57"/>
      <c r="B17" s="30" t="s">
        <v>31</v>
      </c>
      <c r="C17" s="31"/>
      <c r="D17" s="32">
        <v>0</v>
      </c>
      <c r="E17" s="31"/>
      <c r="F17" s="92">
        <f t="shared" si="4"/>
        <v>0</v>
      </c>
      <c r="G17" s="55"/>
      <c r="H17" s="55"/>
      <c r="I17" s="117"/>
      <c r="J17" s="37" t="s">
        <v>108</v>
      </c>
      <c r="K17" s="37"/>
      <c r="L17" s="45"/>
      <c r="M17" s="45"/>
      <c r="N17" s="45"/>
    </row>
    <row r="18" spans="1:14" ht="20.100000000000001" customHeight="1" x14ac:dyDescent="0.25">
      <c r="A18" s="57"/>
      <c r="B18" s="30" t="s">
        <v>31</v>
      </c>
      <c r="C18" s="31"/>
      <c r="D18" s="32">
        <v>0</v>
      </c>
      <c r="E18" s="31"/>
      <c r="F18" s="92">
        <f t="shared" si="4"/>
        <v>0</v>
      </c>
      <c r="G18" s="55"/>
      <c r="H18" s="55"/>
      <c r="I18" s="117"/>
      <c r="J18" s="37" t="s">
        <v>36</v>
      </c>
      <c r="K18" s="37"/>
      <c r="L18" s="45"/>
      <c r="M18" s="45"/>
      <c r="N18" s="45"/>
    </row>
    <row r="19" spans="1:14" ht="20.100000000000001" customHeight="1" x14ac:dyDescent="0.25">
      <c r="A19" s="57"/>
      <c r="B19" s="30" t="s">
        <v>36</v>
      </c>
      <c r="C19" s="31"/>
      <c r="D19" s="32">
        <f t="shared" si="3"/>
        <v>0</v>
      </c>
      <c r="E19" s="31"/>
      <c r="F19" s="92">
        <f t="shared" si="4"/>
        <v>0</v>
      </c>
      <c r="G19" s="55"/>
      <c r="H19" s="55"/>
      <c r="I19" s="117"/>
      <c r="J19" s="37" t="s">
        <v>36</v>
      </c>
      <c r="K19" s="37"/>
      <c r="L19" s="45"/>
      <c r="M19" s="45"/>
      <c r="N19" s="45"/>
    </row>
    <row r="20" spans="1:14" ht="20.100000000000001" customHeight="1" x14ac:dyDescent="0.25">
      <c r="A20" s="57"/>
      <c r="B20" s="30" t="s">
        <v>63</v>
      </c>
      <c r="C20" s="31"/>
      <c r="D20" s="32">
        <v>0</v>
      </c>
      <c r="E20" s="31"/>
      <c r="F20" s="92">
        <f t="shared" si="4"/>
        <v>0</v>
      </c>
      <c r="G20" s="55"/>
      <c r="H20" s="55"/>
      <c r="I20" s="117"/>
      <c r="J20" s="37" t="s">
        <v>36</v>
      </c>
      <c r="K20" s="37"/>
      <c r="L20" s="45"/>
      <c r="M20" s="45"/>
      <c r="N20" s="45"/>
    </row>
    <row r="21" spans="1:14" ht="20.100000000000001" customHeight="1" x14ac:dyDescent="0.25">
      <c r="A21" s="57"/>
      <c r="B21" s="30" t="s">
        <v>36</v>
      </c>
      <c r="C21" s="31"/>
      <c r="D21" s="32">
        <f t="shared" si="3"/>
        <v>0</v>
      </c>
      <c r="E21" s="31"/>
      <c r="F21" s="92">
        <f t="shared" si="4"/>
        <v>0</v>
      </c>
      <c r="G21" s="55"/>
      <c r="H21" s="55"/>
      <c r="I21" s="117"/>
      <c r="J21" s="37" t="s">
        <v>36</v>
      </c>
      <c r="K21" s="37"/>
      <c r="L21" s="45"/>
      <c r="M21" s="45"/>
      <c r="N21" s="45"/>
    </row>
    <row r="22" spans="1:14" ht="20.100000000000001" customHeight="1" thickBot="1" x14ac:dyDescent="0.25">
      <c r="A22" s="135" t="s">
        <v>57</v>
      </c>
      <c r="B22" s="136"/>
      <c r="C22" s="39">
        <f>SUM(C12:C21)</f>
        <v>91.89</v>
      </c>
      <c r="D22" s="39">
        <f>SUM(D12:D21)</f>
        <v>8.65</v>
      </c>
      <c r="E22" s="39"/>
      <c r="F22" s="118">
        <f t="shared" si="4"/>
        <v>83.24</v>
      </c>
      <c r="G22" s="56"/>
      <c r="H22" s="56"/>
      <c r="I22" s="56"/>
      <c r="J22" s="40"/>
      <c r="K22" s="40"/>
      <c r="L22" s="46"/>
      <c r="M22" s="53"/>
      <c r="N22" s="47"/>
    </row>
    <row r="24" spans="1:14" x14ac:dyDescent="0.2">
      <c r="B24" s="129" t="s">
        <v>58</v>
      </c>
      <c r="C24" s="131"/>
    </row>
    <row r="25" spans="1:14" x14ac:dyDescent="0.2">
      <c r="B25" s="41" t="s">
        <v>59</v>
      </c>
      <c r="C25" s="42" t="s">
        <v>60</v>
      </c>
    </row>
    <row r="26" spans="1:14" x14ac:dyDescent="0.2">
      <c r="B26" s="41" t="s">
        <v>31</v>
      </c>
      <c r="C26" s="42" t="s">
        <v>61</v>
      </c>
      <c r="I26" s="119"/>
      <c r="K26" s="120"/>
    </row>
    <row r="27" spans="1:14" x14ac:dyDescent="0.2">
      <c r="B27" s="41" t="s">
        <v>36</v>
      </c>
      <c r="C27" s="42" t="s">
        <v>62</v>
      </c>
      <c r="I27" s="119"/>
      <c r="K27" s="120"/>
    </row>
    <row r="28" spans="1:14" x14ac:dyDescent="0.2">
      <c r="B28" s="43" t="s">
        <v>63</v>
      </c>
      <c r="C28" s="44" t="s">
        <v>64</v>
      </c>
      <c r="I28" s="119"/>
      <c r="K28" s="120"/>
    </row>
    <row r="29" spans="1:14" x14ac:dyDescent="0.2">
      <c r="I29" s="119"/>
      <c r="K29" s="120"/>
    </row>
  </sheetData>
  <mergeCells count="6">
    <mergeCell ref="B1:E1"/>
    <mergeCell ref="B3:E3"/>
    <mergeCell ref="G8:J8"/>
    <mergeCell ref="G9:J9"/>
    <mergeCell ref="A22:B22"/>
    <mergeCell ref="B24:C24"/>
  </mergeCells>
  <conditionalFormatting sqref="J12">
    <cfRule type="expression" priority="99" stopIfTrue="1">
      <formula>AND(SUM($P12:$T12)&gt;0,NOT(ISBLANK(J12)))</formula>
    </cfRule>
    <cfRule type="expression" dxfId="260" priority="100" stopIfTrue="1">
      <formula>SUM($P12:$T12)&gt;0</formula>
    </cfRule>
  </conditionalFormatting>
  <conditionalFormatting sqref="B1:E1 B3:E3 C12 C14 C17 C20">
    <cfRule type="expression" dxfId="259" priority="101" stopIfTrue="1">
      <formula>ISBLANK(B1)</formula>
    </cfRule>
  </conditionalFormatting>
  <conditionalFormatting sqref="B12 B17 B19:B21">
    <cfRule type="expression" dxfId="258" priority="103" stopIfTrue="1">
      <formula>AND(NOT(ISBLANK(C12)),ISBLANK(B12))</formula>
    </cfRule>
  </conditionalFormatting>
  <conditionalFormatting sqref="A12 A14 A17">
    <cfRule type="expression" dxfId="257" priority="104" stopIfTrue="1">
      <formula>AND(NOT(ISBLANK(C12)),ISBLANK(A12))</formula>
    </cfRule>
  </conditionalFormatting>
  <conditionalFormatting sqref="E14:E21">
    <cfRule type="expression" dxfId="256" priority="105" stopIfTrue="1">
      <formula>AND(NOT(ISBLANK(C14)),ISBLANK(E14),B14="S")</formula>
    </cfRule>
  </conditionalFormatting>
  <conditionalFormatting sqref="C13">
    <cfRule type="expression" dxfId="255" priority="95" stopIfTrue="1">
      <formula>ISBLANK(C13)</formula>
    </cfRule>
  </conditionalFormatting>
  <conditionalFormatting sqref="M20">
    <cfRule type="expression" dxfId="254" priority="44" stopIfTrue="1">
      <formula>AND(NOT(ISBLANK($C20)),ISBLANK(M20))</formula>
    </cfRule>
  </conditionalFormatting>
  <conditionalFormatting sqref="B13">
    <cfRule type="expression" dxfId="253" priority="96" stopIfTrue="1">
      <formula>AND(NOT(ISBLANK(C13)),ISBLANK(B13))</formula>
    </cfRule>
  </conditionalFormatting>
  <conditionalFormatting sqref="A13">
    <cfRule type="expression" dxfId="252" priority="97" stopIfTrue="1">
      <formula>AND(NOT(ISBLANK(C13)),ISBLANK(A13))</formula>
    </cfRule>
  </conditionalFormatting>
  <conditionalFormatting sqref="E12:E13">
    <cfRule type="expression" dxfId="251" priority="98" stopIfTrue="1">
      <formula>AND(NOT(ISBLANK(C12)),ISBLANK(E12),B12="S")</formula>
    </cfRule>
  </conditionalFormatting>
  <conditionalFormatting sqref="J13:J21">
    <cfRule type="expression" priority="93" stopIfTrue="1">
      <formula>AND(SUM($P13:$T13)&gt;0,NOT(ISBLANK(J13)))</formula>
    </cfRule>
    <cfRule type="expression" dxfId="250" priority="94" stopIfTrue="1">
      <formula>SUM($P13:$T13)&gt;0</formula>
    </cfRule>
  </conditionalFormatting>
  <conditionalFormatting sqref="N18">
    <cfRule type="expression" dxfId="249" priority="55" stopIfTrue="1">
      <formula>AND(NOT(ISBLANK($C18)),ISBLANK(N18))</formula>
    </cfRule>
  </conditionalFormatting>
  <conditionalFormatting sqref="M17">
    <cfRule type="expression" dxfId="248" priority="60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247" priority="84" stopIfTrue="1">
      <formula>SUM($P12:$T12)&gt;0</formula>
    </cfRule>
  </conditionalFormatting>
  <conditionalFormatting sqref="N12">
    <cfRule type="expression" dxfId="246" priority="85" stopIfTrue="1">
      <formula>AND(NOT(ISBLANK($C12)),ISBLANK(N12))</formula>
    </cfRule>
  </conditionalFormatting>
  <conditionalFormatting sqref="M12">
    <cfRule type="expression" dxfId="245" priority="82" stopIfTrue="1">
      <formula>AND(NOT(ISBLANK($C12)),ISBLANK(M12))</formula>
    </cfRule>
  </conditionalFormatting>
  <conditionalFormatting sqref="L12">
    <cfRule type="expression" dxfId="244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243" priority="79" stopIfTrue="1">
      <formula>SUM($P13:$T13)&gt;0</formula>
    </cfRule>
  </conditionalFormatting>
  <conditionalFormatting sqref="N13">
    <cfRule type="expression" dxfId="242" priority="80" stopIfTrue="1">
      <formula>AND(NOT(ISBLANK($C13)),ISBLANK(N13))</formula>
    </cfRule>
  </conditionalFormatting>
  <conditionalFormatting sqref="M13">
    <cfRule type="expression" dxfId="241" priority="77" stopIfTrue="1">
      <formula>AND(NOT(ISBLANK($C13)),ISBLANK(M13))</formula>
    </cfRule>
  </conditionalFormatting>
  <conditionalFormatting sqref="L13">
    <cfRule type="expression" dxfId="240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239" priority="74" stopIfTrue="1">
      <formula>SUM($P14:$T14)&gt;0</formula>
    </cfRule>
  </conditionalFormatting>
  <conditionalFormatting sqref="N14">
    <cfRule type="expression" dxfId="238" priority="75" stopIfTrue="1">
      <formula>AND(NOT(ISBLANK($C14)),ISBLANK(N14))</formula>
    </cfRule>
  </conditionalFormatting>
  <conditionalFormatting sqref="M14">
    <cfRule type="expression" dxfId="237" priority="72" stopIfTrue="1">
      <formula>AND(NOT(ISBLANK($C14)),ISBLANK(M14))</formula>
    </cfRule>
  </conditionalFormatting>
  <conditionalFormatting sqref="L14">
    <cfRule type="expression" dxfId="236" priority="71" stopIfTrue="1">
      <formula>AND(NOT(ISBLANK($C14)),ISBLANK(L14))</formula>
    </cfRule>
  </conditionalFormatting>
  <conditionalFormatting sqref="A15:A16">
    <cfRule type="expression" dxfId="235" priority="70" stopIfTrue="1">
      <formula>AND(NOT(ISBLANK(C15)),ISBLANK(A15))</formula>
    </cfRule>
  </conditionalFormatting>
  <conditionalFormatting sqref="C15:C16">
    <cfRule type="expression" dxfId="234" priority="69" stopIfTrue="1">
      <formula>ISBLANK(C15)</formula>
    </cfRule>
  </conditionalFormatting>
  <conditionalFormatting sqref="K15:K16">
    <cfRule type="expression" priority="67" stopIfTrue="1">
      <formula>AND(SUM($P15:$T15)&gt;0,NOT(ISBLANK(K15)))</formula>
    </cfRule>
    <cfRule type="expression" dxfId="233" priority="68" stopIfTrue="1">
      <formula>SUM($P15:$T15)&gt;0</formula>
    </cfRule>
  </conditionalFormatting>
  <conditionalFormatting sqref="M15:M16">
    <cfRule type="expression" dxfId="232" priority="66" stopIfTrue="1">
      <formula>AND(NOT(ISBLANK($C15)),ISBLANK(M15))</formula>
    </cfRule>
  </conditionalFormatting>
  <conditionalFormatting sqref="L15:L16">
    <cfRule type="expression" dxfId="231" priority="65" stopIfTrue="1">
      <formula>AND(NOT(ISBLANK($C15)),ISBLANK(L15))</formula>
    </cfRule>
  </conditionalFormatting>
  <conditionalFormatting sqref="N15">
    <cfRule type="expression" dxfId="230" priority="64" stopIfTrue="1">
      <formula>AND(NOT(ISBLANK($C15)),ISBLANK(N15))</formula>
    </cfRule>
  </conditionalFormatting>
  <conditionalFormatting sqref="N16">
    <cfRule type="expression" dxfId="229" priority="63" stopIfTrue="1">
      <formula>AND(NOT(ISBLANK($C16)),ISBLANK(N16))</formula>
    </cfRule>
  </conditionalFormatting>
  <conditionalFormatting sqref="K17">
    <cfRule type="expression" priority="61" stopIfTrue="1">
      <formula>AND(SUM($P17:$T17)&gt;0,NOT(ISBLANK(K17)))</formula>
    </cfRule>
    <cfRule type="expression" dxfId="228" priority="62" stopIfTrue="1">
      <formula>SUM($P17:$T17)&gt;0</formula>
    </cfRule>
  </conditionalFormatting>
  <conditionalFormatting sqref="L17">
    <cfRule type="expression" dxfId="227" priority="59" stopIfTrue="1">
      <formula>AND(NOT(ISBLANK($C17)),ISBLANK(L17))</formula>
    </cfRule>
  </conditionalFormatting>
  <conditionalFormatting sqref="N17">
    <cfRule type="expression" dxfId="226" priority="58" stopIfTrue="1">
      <formula>AND(NOT(ISBLANK($C17)),ISBLANK(N17))</formula>
    </cfRule>
  </conditionalFormatting>
  <conditionalFormatting sqref="C18:C19">
    <cfRule type="expression" dxfId="225" priority="56" stopIfTrue="1">
      <formula>ISBLANK(C18)</formula>
    </cfRule>
  </conditionalFormatting>
  <conditionalFormatting sqref="A18:A19">
    <cfRule type="expression" dxfId="224" priority="57" stopIfTrue="1">
      <formula>AND(NOT(ISBLANK(C18)),ISBLANK(A18))</formula>
    </cfRule>
  </conditionalFormatting>
  <conditionalFormatting sqref="K18:K19">
    <cfRule type="expression" priority="53" stopIfTrue="1">
      <formula>AND(SUM($P18:$T18)&gt;0,NOT(ISBLANK(K18)))</formula>
    </cfRule>
    <cfRule type="expression" dxfId="223" priority="54" stopIfTrue="1">
      <formula>SUM($P18:$T18)&gt;0</formula>
    </cfRule>
  </conditionalFormatting>
  <conditionalFormatting sqref="M18">
    <cfRule type="expression" dxfId="222" priority="52" stopIfTrue="1">
      <formula>AND(NOT(ISBLANK($C18)),ISBLANK(M18))</formula>
    </cfRule>
  </conditionalFormatting>
  <conditionalFormatting sqref="L18:L19">
    <cfRule type="expression" dxfId="221" priority="51" stopIfTrue="1">
      <formula>AND(NOT(ISBLANK($C18)),ISBLANK(L18))</formula>
    </cfRule>
  </conditionalFormatting>
  <conditionalFormatting sqref="N19">
    <cfRule type="expression" dxfId="220" priority="50" stopIfTrue="1">
      <formula>AND(NOT(ISBLANK($C19)),ISBLANK(N19))</formula>
    </cfRule>
  </conditionalFormatting>
  <conditionalFormatting sqref="M19">
    <cfRule type="expression" dxfId="219" priority="49" stopIfTrue="1">
      <formula>AND(NOT(ISBLANK($C19)),ISBLANK(M19))</formula>
    </cfRule>
  </conditionalFormatting>
  <conditionalFormatting sqref="A20">
    <cfRule type="expression" dxfId="218" priority="48" stopIfTrue="1">
      <formula>AND(NOT(ISBLANK(C20)),ISBLANK(A20))</formula>
    </cfRule>
  </conditionalFormatting>
  <conditionalFormatting sqref="K20">
    <cfRule type="expression" priority="45" stopIfTrue="1">
      <formula>AND(SUM($P20:$T20)&gt;0,NOT(ISBLANK(K20)))</formula>
    </cfRule>
    <cfRule type="expression" dxfId="217" priority="46" stopIfTrue="1">
      <formula>SUM($P20:$T20)&gt;0</formula>
    </cfRule>
  </conditionalFormatting>
  <conditionalFormatting sqref="N20">
    <cfRule type="expression" dxfId="216" priority="47" stopIfTrue="1">
      <formula>AND(NOT(ISBLANK($C20)),ISBLANK(N20))</formula>
    </cfRule>
  </conditionalFormatting>
  <conditionalFormatting sqref="L20">
    <cfRule type="expression" dxfId="215" priority="43" stopIfTrue="1">
      <formula>AND(NOT(ISBLANK($C20)),ISBLANK(L20))</formula>
    </cfRule>
  </conditionalFormatting>
  <conditionalFormatting sqref="A21">
    <cfRule type="expression" dxfId="214" priority="42" stopIfTrue="1">
      <formula>AND(NOT(ISBLANK(C21)),ISBLANK(A21))</formula>
    </cfRule>
  </conditionalFormatting>
  <conditionalFormatting sqref="C21">
    <cfRule type="expression" dxfId="213" priority="41" stopIfTrue="1">
      <formula>ISBLANK(C21)</formula>
    </cfRule>
  </conditionalFormatting>
  <conditionalFormatting sqref="K21">
    <cfRule type="expression" priority="39" stopIfTrue="1">
      <formula>AND(SUM($P21:$T21)&gt;0,NOT(ISBLANK(K21)))</formula>
    </cfRule>
    <cfRule type="expression" dxfId="212" priority="40" stopIfTrue="1">
      <formula>SUM($P21:$T21)&gt;0</formula>
    </cfRule>
  </conditionalFormatting>
  <conditionalFormatting sqref="N21">
    <cfRule type="expression" dxfId="211" priority="38" stopIfTrue="1">
      <formula>AND(NOT(ISBLANK($C21)),ISBLANK(N21))</formula>
    </cfRule>
  </conditionalFormatting>
  <conditionalFormatting sqref="L21">
    <cfRule type="expression" dxfId="210" priority="37" stopIfTrue="1">
      <formula>AND(NOT(ISBLANK($C21)),ISBLANK(L21))</formula>
    </cfRule>
  </conditionalFormatting>
  <conditionalFormatting sqref="M21">
    <cfRule type="expression" dxfId="209" priority="36" stopIfTrue="1">
      <formula>AND(NOT(ISBLANK($C21)),ISBLANK(M21))</formula>
    </cfRule>
  </conditionalFormatting>
  <conditionalFormatting sqref="B15">
    <cfRule type="expression" dxfId="208" priority="6" stopIfTrue="1">
      <formula>AND(NOT(ISBLANK(C15)),ISBLANK(B15))</formula>
    </cfRule>
  </conditionalFormatting>
  <conditionalFormatting sqref="B14">
    <cfRule type="expression" dxfId="207" priority="5" stopIfTrue="1">
      <formula>AND(NOT(ISBLANK(C14)),ISBLANK(B14))</formula>
    </cfRule>
  </conditionalFormatting>
  <conditionalFormatting sqref="B16">
    <cfRule type="expression" dxfId="206" priority="4" stopIfTrue="1">
      <formula>AND(NOT(ISBLANK(C16)),ISBLANK(B16))</formula>
    </cfRule>
  </conditionalFormatting>
  <conditionalFormatting sqref="B18">
    <cfRule type="expression" dxfId="205" priority="3" stopIfTrue="1">
      <formula>AND(NOT(ISBLANK(C18)),ISBLANK(B18))</formula>
    </cfRule>
  </conditionalFormatting>
  <conditionalFormatting sqref="C5">
    <cfRule type="expression" dxfId="204" priority="1" stopIfTrue="1">
      <formula>ISBLANK(C5)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21">
      <formula1>$B$25:$B$28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26" t="s">
        <v>120</v>
      </c>
      <c r="C1" s="127"/>
      <c r="D1" s="127"/>
      <c r="E1" s="12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26" t="s">
        <v>156</v>
      </c>
      <c r="C3" s="127"/>
      <c r="D3" s="127"/>
      <c r="E3" s="12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44328</v>
      </c>
      <c r="D5" s="12" t="s">
        <v>5</v>
      </c>
      <c r="E5" s="90">
        <v>44358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6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29" t="s">
        <v>11</v>
      </c>
      <c r="H8" s="130"/>
      <c r="I8" s="130"/>
      <c r="J8" s="131"/>
      <c r="K8" s="86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2"/>
      <c r="H9" s="133"/>
      <c r="I9" s="133"/>
      <c r="J9" s="134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91" t="s">
        <v>26</v>
      </c>
      <c r="H10" s="91" t="s">
        <v>27</v>
      </c>
      <c r="I10" s="91" t="s">
        <v>28</v>
      </c>
      <c r="J10" s="91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91"/>
      <c r="H11" s="91"/>
      <c r="I11" s="91"/>
      <c r="J11" s="91"/>
      <c r="K11" s="91"/>
      <c r="L11" s="27"/>
      <c r="M11" s="43"/>
      <c r="N11" s="43"/>
    </row>
    <row r="12" spans="1:26" ht="20.100000000000001" customHeight="1" x14ac:dyDescent="0.25">
      <c r="A12" s="76">
        <v>44340</v>
      </c>
      <c r="B12" s="77" t="s">
        <v>31</v>
      </c>
      <c r="C12" s="31">
        <v>35</v>
      </c>
      <c r="D12" s="32">
        <v>0</v>
      </c>
      <c r="E12" s="31">
        <v>0</v>
      </c>
      <c r="F12" s="92">
        <v>35</v>
      </c>
      <c r="G12" s="55">
        <v>373</v>
      </c>
      <c r="H12" s="55">
        <v>4020</v>
      </c>
      <c r="I12" s="55"/>
      <c r="J12" s="93"/>
      <c r="K12" s="93" t="s">
        <v>149</v>
      </c>
      <c r="L12" s="95" t="s">
        <v>150</v>
      </c>
      <c r="M12" s="96" t="s">
        <v>151</v>
      </c>
      <c r="N12" s="96"/>
      <c r="P12" s="5" t="b">
        <f t="shared" ref="P12:P14" si="0">OR(G12&lt;100,LEN(G12)=2)</f>
        <v>0</v>
      </c>
      <c r="Q12" s="5" t="b">
        <f t="shared" ref="Q12:Q14" si="1">OR(H12&lt;1000,LEN(H12)=3)</f>
        <v>0</v>
      </c>
      <c r="R12" s="5" t="b">
        <f t="shared" ref="R12:R14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76">
        <v>44340</v>
      </c>
      <c r="B13" s="30" t="s">
        <v>31</v>
      </c>
      <c r="C13" s="31">
        <v>35</v>
      </c>
      <c r="D13" s="32">
        <v>0</v>
      </c>
      <c r="E13" s="31">
        <v>0</v>
      </c>
      <c r="F13" s="92">
        <v>35</v>
      </c>
      <c r="G13" s="55">
        <v>373</v>
      </c>
      <c r="H13" s="55">
        <v>4020</v>
      </c>
      <c r="I13" s="55"/>
      <c r="J13" s="93"/>
      <c r="K13" s="93" t="s">
        <v>149</v>
      </c>
      <c r="L13" s="95" t="s">
        <v>150</v>
      </c>
      <c r="M13" s="96" t="s">
        <v>151</v>
      </c>
      <c r="N13" s="96"/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20.100000000000001" customHeight="1" x14ac:dyDescent="0.25">
      <c r="A14" s="76">
        <v>44327</v>
      </c>
      <c r="B14" s="30" t="s">
        <v>31</v>
      </c>
      <c r="C14" s="31">
        <v>75.45</v>
      </c>
      <c r="D14" s="32">
        <v>0</v>
      </c>
      <c r="E14" s="31">
        <v>0</v>
      </c>
      <c r="F14" s="92">
        <v>75.45</v>
      </c>
      <c r="G14" s="55">
        <v>520</v>
      </c>
      <c r="H14" s="55">
        <v>1101</v>
      </c>
      <c r="I14" s="55">
        <v>7066</v>
      </c>
      <c r="J14" s="93"/>
      <c r="K14" s="106" t="s">
        <v>152</v>
      </c>
      <c r="L14" s="95" t="s">
        <v>153</v>
      </c>
      <c r="M14" s="96" t="s">
        <v>154</v>
      </c>
      <c r="N14" s="96"/>
      <c r="P14" s="5" t="b">
        <f t="shared" si="0"/>
        <v>0</v>
      </c>
      <c r="Q14" s="5" t="b">
        <f t="shared" si="1"/>
        <v>0</v>
      </c>
      <c r="R14" s="5" t="b">
        <f t="shared" si="2"/>
        <v>0</v>
      </c>
      <c r="S14" s="5" t="e">
        <f>OR(#REF!&lt;100000,LEN(#REF!)=5)</f>
        <v>#REF!</v>
      </c>
    </row>
    <row r="15" spans="1:26" ht="20.100000000000001" customHeight="1" x14ac:dyDescent="0.25">
      <c r="A15" s="107">
        <v>44343</v>
      </c>
      <c r="B15" s="108" t="s">
        <v>31</v>
      </c>
      <c r="C15" s="109">
        <v>8.3000000000000007</v>
      </c>
      <c r="D15" s="110"/>
      <c r="E15" s="109"/>
      <c r="F15" s="111">
        <v>8.3000000000000007</v>
      </c>
      <c r="G15" s="112">
        <v>373</v>
      </c>
      <c r="H15" s="112">
        <v>4020</v>
      </c>
      <c r="I15" s="112"/>
      <c r="J15" s="113"/>
      <c r="K15" s="113" t="s">
        <v>149</v>
      </c>
      <c r="L15" s="114" t="s">
        <v>155</v>
      </c>
      <c r="M15" s="115" t="s">
        <v>155</v>
      </c>
      <c r="N15" s="115"/>
    </row>
    <row r="16" spans="1:26" ht="20.100000000000001" customHeight="1" thickBot="1" x14ac:dyDescent="0.25">
      <c r="A16" s="135" t="s">
        <v>57</v>
      </c>
      <c r="B16" s="136"/>
      <c r="C16" s="39">
        <f>SUM(C12:C15)</f>
        <v>153.75</v>
      </c>
      <c r="D16" s="39">
        <f>SUM(D12:D15)</f>
        <v>0</v>
      </c>
      <c r="E16" s="39"/>
      <c r="F16" s="39">
        <f>SUM(F12:F15)</f>
        <v>153.75</v>
      </c>
      <c r="G16" s="56"/>
      <c r="H16" s="56"/>
      <c r="I16" s="56"/>
      <c r="J16" s="40"/>
      <c r="K16" s="40"/>
      <c r="L16" s="46"/>
      <c r="M16" s="53"/>
      <c r="N16" s="47"/>
    </row>
    <row r="18" spans="2:3" x14ac:dyDescent="0.2">
      <c r="B18" s="129" t="s">
        <v>58</v>
      </c>
      <c r="C18" s="131"/>
    </row>
    <row r="19" spans="2:3" x14ac:dyDescent="0.2">
      <c r="B19" s="41" t="s">
        <v>59</v>
      </c>
      <c r="C19" s="42" t="s">
        <v>60</v>
      </c>
    </row>
    <row r="20" spans="2:3" x14ac:dyDescent="0.2">
      <c r="B20" s="41" t="s">
        <v>31</v>
      </c>
      <c r="C20" s="42" t="s">
        <v>61</v>
      </c>
    </row>
    <row r="21" spans="2:3" x14ac:dyDescent="0.2">
      <c r="B21" s="41" t="s">
        <v>36</v>
      </c>
      <c r="C21" s="42" t="s">
        <v>62</v>
      </c>
    </row>
    <row r="22" spans="2:3" x14ac:dyDescent="0.2">
      <c r="B22" s="41" t="s">
        <v>146</v>
      </c>
      <c r="C22" s="42" t="s">
        <v>147</v>
      </c>
    </row>
    <row r="23" spans="2:3" x14ac:dyDescent="0.2">
      <c r="B23" s="43" t="s">
        <v>63</v>
      </c>
      <c r="C23" s="44" t="s">
        <v>64</v>
      </c>
    </row>
    <row r="26" spans="2:3" x14ac:dyDescent="0.2">
      <c r="B26" s="125"/>
      <c r="C26" s="125"/>
    </row>
  </sheetData>
  <mergeCells count="7">
    <mergeCell ref="B26:C26"/>
    <mergeCell ref="B1:E1"/>
    <mergeCell ref="B3:E3"/>
    <mergeCell ref="G8:J8"/>
    <mergeCell ref="G9:J9"/>
    <mergeCell ref="A16:B16"/>
    <mergeCell ref="B18:C18"/>
  </mergeCells>
  <conditionalFormatting sqref="J12:K12 J13:J15">
    <cfRule type="expression" priority="13" stopIfTrue="1">
      <formula>AND(SUM($P12:$T12)&gt;0,NOT(ISBLANK(J12)))</formula>
    </cfRule>
    <cfRule type="expression" dxfId="203" priority="14" stopIfTrue="1">
      <formula>SUM($P12:$T12)&gt;0</formula>
    </cfRule>
  </conditionalFormatting>
  <conditionalFormatting sqref="B3:E3 C12:C15">
    <cfRule type="expression" dxfId="202" priority="15" stopIfTrue="1">
      <formula>ISBLANK(B3)</formula>
    </cfRule>
  </conditionalFormatting>
  <conditionalFormatting sqref="L12:N12 L14:N15">
    <cfRule type="expression" dxfId="201" priority="16" stopIfTrue="1">
      <formula>AND(NOT(ISBLANK($C12)),ISBLANK(L12))</formula>
    </cfRule>
  </conditionalFormatting>
  <conditionalFormatting sqref="B12:B15">
    <cfRule type="expression" dxfId="200" priority="17" stopIfTrue="1">
      <formula>AND(NOT(ISBLANK(C12)),ISBLANK(B12))</formula>
    </cfRule>
  </conditionalFormatting>
  <conditionalFormatting sqref="A12:A15">
    <cfRule type="expression" dxfId="199" priority="18" stopIfTrue="1">
      <formula>AND(NOT(ISBLANK(C12)),ISBLANK(A12))</formula>
    </cfRule>
  </conditionalFormatting>
  <conditionalFormatting sqref="E12:E15">
    <cfRule type="expression" dxfId="198" priority="19" stopIfTrue="1">
      <formula>AND(NOT(ISBLANK(C12)),ISBLANK(E12),B12="S")</formula>
    </cfRule>
  </conditionalFormatting>
  <conditionalFormatting sqref="K13 K15">
    <cfRule type="expression" priority="9" stopIfTrue="1">
      <formula>AND(SUM($P13:$T13)&gt;0,NOT(ISBLANK(K13)))</formula>
    </cfRule>
    <cfRule type="expression" dxfId="197" priority="10" stopIfTrue="1">
      <formula>SUM($P13:$T13)&gt;0</formula>
    </cfRule>
  </conditionalFormatting>
  <conditionalFormatting sqref="L13:N13">
    <cfRule type="expression" dxfId="196" priority="11" stopIfTrue="1">
      <formula>AND(NOT(ISBLANK($C13)),ISBLANK(L13))</formula>
    </cfRule>
  </conditionalFormatting>
  <conditionalFormatting sqref="B1:E1">
    <cfRule type="expression" dxfId="195" priority="2" stopIfTrue="1">
      <formula>ISBLANK(B1)</formula>
    </cfRule>
  </conditionalFormatting>
  <conditionalFormatting sqref="C5">
    <cfRule type="expression" dxfId="194" priority="1" stopIfTrue="1">
      <formula>ISBLANK(C5)</formula>
    </cfRule>
  </conditionalFormatting>
  <dataValidations count="2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5">
      <formula1>$B$19:$B$23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'C:\Users\Michelle.Smith\Box\Transactions\Purchasing cards - Barclaycard\2021 - 2022 Monthly Statements\June 2021\June 21 - A Lavender\[June 2021 CC Audit.xlsx]Grouped by supplier'!#REF!</xm:f>
          </x14:formula1>
          <xm:sqref>B1:E1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zoomScale="80" zoomScaleNormal="8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6.5703125" style="5" bestFit="1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26" t="s">
        <v>1</v>
      </c>
      <c r="C1" s="127"/>
      <c r="D1" s="127"/>
      <c r="E1" s="12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26" t="s">
        <v>185</v>
      </c>
      <c r="C3" s="127"/>
      <c r="D3" s="127"/>
      <c r="E3" s="12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44328</v>
      </c>
      <c r="D5" s="12" t="s">
        <v>5</v>
      </c>
      <c r="E5" s="90">
        <v>44358</v>
      </c>
      <c r="F5" s="116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6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29" t="s">
        <v>11</v>
      </c>
      <c r="H8" s="130"/>
      <c r="I8" s="130"/>
      <c r="J8" s="131"/>
      <c r="K8" s="86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2"/>
      <c r="H9" s="133"/>
      <c r="I9" s="133"/>
      <c r="J9" s="134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57" t="s">
        <v>184</v>
      </c>
      <c r="B12" s="30" t="s">
        <v>36</v>
      </c>
      <c r="C12" s="31">
        <v>9.86</v>
      </c>
      <c r="D12" s="32">
        <f t="shared" ref="D12:D13" si="0">IF(B12="S",IF(ISBLANK(E12),ROUND(C12*0.2/1.2,2),E12),"")</f>
        <v>1.64</v>
      </c>
      <c r="E12" s="31"/>
      <c r="F12" s="92">
        <f t="shared" ref="F12:F14" si="1">C12-D12</f>
        <v>8.2199999999999989</v>
      </c>
      <c r="G12" s="55">
        <v>516</v>
      </c>
      <c r="H12" s="55">
        <v>3001</v>
      </c>
      <c r="I12" s="117"/>
      <c r="J12" s="37" t="s">
        <v>108</v>
      </c>
      <c r="K12" s="37" t="s">
        <v>185</v>
      </c>
      <c r="L12" s="45" t="s">
        <v>186</v>
      </c>
      <c r="M12" s="45" t="s">
        <v>187</v>
      </c>
      <c r="N12" s="45" t="s">
        <v>188</v>
      </c>
      <c r="P12" s="5" t="b">
        <f t="shared" ref="P12:P13" si="2">OR(G12&lt;100,LEN(G12)=2)</f>
        <v>0</v>
      </c>
      <c r="Q12" s="5" t="b">
        <f t="shared" ref="Q12:Q13" si="3">OR(H12&lt;1000,LEN(H12)=3)</f>
        <v>0</v>
      </c>
      <c r="R12" s="5" t="b">
        <f t="shared" ref="R12:R13" si="4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57" t="s">
        <v>157</v>
      </c>
      <c r="B13" s="30" t="s">
        <v>36</v>
      </c>
      <c r="C13" s="31">
        <v>11.99</v>
      </c>
      <c r="D13" s="32">
        <f t="shared" si="0"/>
        <v>2</v>
      </c>
      <c r="E13" s="31"/>
      <c r="F13" s="92">
        <f t="shared" si="1"/>
        <v>9.99</v>
      </c>
      <c r="G13" s="55">
        <v>510</v>
      </c>
      <c r="H13" s="55">
        <v>2215</v>
      </c>
      <c r="I13" s="117" t="s">
        <v>189</v>
      </c>
      <c r="J13" s="37" t="s">
        <v>36</v>
      </c>
      <c r="K13" s="37" t="s">
        <v>185</v>
      </c>
      <c r="L13" s="45" t="s">
        <v>190</v>
      </c>
      <c r="M13" s="45" t="s">
        <v>191</v>
      </c>
      <c r="N13" s="45" t="s">
        <v>192</v>
      </c>
      <c r="P13" s="5" t="b">
        <f t="shared" si="2"/>
        <v>0</v>
      </c>
      <c r="Q13" s="5" t="b">
        <f t="shared" si="3"/>
        <v>0</v>
      </c>
      <c r="R13" s="5" t="b">
        <f t="shared" si="4"/>
        <v>0</v>
      </c>
      <c r="S13" s="5" t="e">
        <f>OR(#REF!&lt;100000,LEN(#REF!)=5)</f>
        <v>#REF!</v>
      </c>
    </row>
    <row r="14" spans="1:26" ht="20.100000000000001" customHeight="1" thickBot="1" x14ac:dyDescent="0.25">
      <c r="A14" s="135" t="s">
        <v>57</v>
      </c>
      <c r="B14" s="136"/>
      <c r="C14" s="39">
        <f>SUM(C12:C13)</f>
        <v>21.85</v>
      </c>
      <c r="D14" s="39">
        <f>SUM(D12:D13)</f>
        <v>3.6399999999999997</v>
      </c>
      <c r="E14" s="39"/>
      <c r="F14" s="118">
        <f t="shared" si="1"/>
        <v>18.21</v>
      </c>
      <c r="G14" s="56"/>
      <c r="H14" s="56"/>
      <c r="I14" s="56"/>
      <c r="J14" s="40"/>
      <c r="K14" s="40"/>
      <c r="L14" s="46"/>
      <c r="M14" s="53"/>
      <c r="N14" s="47"/>
    </row>
    <row r="16" spans="1:26" x14ac:dyDescent="0.2">
      <c r="B16" s="129" t="s">
        <v>58</v>
      </c>
      <c r="C16" s="131"/>
    </row>
    <row r="17" spans="2:11" x14ac:dyDescent="0.2">
      <c r="B17" s="41" t="s">
        <v>59</v>
      </c>
      <c r="C17" s="42" t="s">
        <v>60</v>
      </c>
    </row>
    <row r="18" spans="2:11" x14ac:dyDescent="0.2">
      <c r="B18" s="41" t="s">
        <v>31</v>
      </c>
      <c r="C18" s="42" t="s">
        <v>61</v>
      </c>
      <c r="I18" s="119"/>
      <c r="K18" s="120"/>
    </row>
    <row r="19" spans="2:11" x14ac:dyDescent="0.2">
      <c r="B19" s="41" t="s">
        <v>36</v>
      </c>
      <c r="C19" s="42" t="s">
        <v>62</v>
      </c>
      <c r="I19" s="119"/>
      <c r="K19" s="120"/>
    </row>
    <row r="20" spans="2:11" x14ac:dyDescent="0.2">
      <c r="B20" s="43" t="s">
        <v>63</v>
      </c>
      <c r="C20" s="44" t="s">
        <v>64</v>
      </c>
      <c r="I20" s="119"/>
      <c r="K20" s="120"/>
    </row>
    <row r="21" spans="2:11" x14ac:dyDescent="0.2">
      <c r="I21" s="119"/>
      <c r="K21" s="120"/>
    </row>
  </sheetData>
  <mergeCells count="6">
    <mergeCell ref="B16:C16"/>
    <mergeCell ref="B1:E1"/>
    <mergeCell ref="B3:E3"/>
    <mergeCell ref="G8:J8"/>
    <mergeCell ref="G9:J9"/>
    <mergeCell ref="A14:B14"/>
  </mergeCells>
  <conditionalFormatting sqref="J12">
    <cfRule type="expression" priority="102" stopIfTrue="1">
      <formula>AND(SUM($P12:$T12)&gt;0,NOT(ISBLANK(J12)))</formula>
    </cfRule>
    <cfRule type="expression" dxfId="193" priority="103" stopIfTrue="1">
      <formula>SUM($P12:$T12)&gt;0</formula>
    </cfRule>
  </conditionalFormatting>
  <conditionalFormatting sqref="B1:E1 B3:E3 C12">
    <cfRule type="expression" dxfId="192" priority="104" stopIfTrue="1">
      <formula>ISBLANK(B1)</formula>
    </cfRule>
  </conditionalFormatting>
  <conditionalFormatting sqref="B12">
    <cfRule type="expression" dxfId="191" priority="106" stopIfTrue="1">
      <formula>AND(NOT(ISBLANK(C12)),ISBLANK(B12))</formula>
    </cfRule>
  </conditionalFormatting>
  <conditionalFormatting sqref="A12">
    <cfRule type="expression" dxfId="190" priority="107" stopIfTrue="1">
      <formula>AND(NOT(ISBLANK(C12)),ISBLANK(A12))</formula>
    </cfRule>
  </conditionalFormatting>
  <conditionalFormatting sqref="C13">
    <cfRule type="expression" dxfId="189" priority="98" stopIfTrue="1">
      <formula>ISBLANK(C13)</formula>
    </cfRule>
  </conditionalFormatting>
  <conditionalFormatting sqref="B13">
    <cfRule type="expression" dxfId="188" priority="99" stopIfTrue="1">
      <formula>AND(NOT(ISBLANK(C13)),ISBLANK(B13))</formula>
    </cfRule>
  </conditionalFormatting>
  <conditionalFormatting sqref="A13">
    <cfRule type="expression" dxfId="187" priority="100" stopIfTrue="1">
      <formula>AND(NOT(ISBLANK(C13)),ISBLANK(A13))</formula>
    </cfRule>
  </conditionalFormatting>
  <conditionalFormatting sqref="E12:E13">
    <cfRule type="expression" dxfId="186" priority="101" stopIfTrue="1">
      <formula>AND(NOT(ISBLANK(C12)),ISBLANK(E12),B12="S")</formula>
    </cfRule>
  </conditionalFormatting>
  <conditionalFormatting sqref="J13">
    <cfRule type="expression" priority="96" stopIfTrue="1">
      <formula>AND(SUM($P13:$T13)&gt;0,NOT(ISBLANK(J13)))</formula>
    </cfRule>
    <cfRule type="expression" dxfId="185" priority="97" stopIfTrue="1">
      <formula>SUM($P13:$T13)&gt;0</formula>
    </cfRule>
  </conditionalFormatting>
  <conditionalFormatting sqref="K12">
    <cfRule type="expression" priority="84" stopIfTrue="1">
      <formula>AND(SUM($P12:$T12)&gt;0,NOT(ISBLANK(K12)))</formula>
    </cfRule>
    <cfRule type="expression" dxfId="184" priority="85" stopIfTrue="1">
      <formula>SUM($P12:$T12)&gt;0</formula>
    </cfRule>
  </conditionalFormatting>
  <conditionalFormatting sqref="N12">
    <cfRule type="expression" dxfId="183" priority="86" stopIfTrue="1">
      <formula>AND(NOT(ISBLANK($C12)),ISBLANK(N12))</formula>
    </cfRule>
  </conditionalFormatting>
  <conditionalFormatting sqref="M12">
    <cfRule type="expression" dxfId="182" priority="83" stopIfTrue="1">
      <formula>AND(NOT(ISBLANK($C12)),ISBLANK(M12))</formula>
    </cfRule>
  </conditionalFormatting>
  <conditionalFormatting sqref="K13">
    <cfRule type="expression" priority="80" stopIfTrue="1">
      <formula>AND(SUM($P13:$T13)&gt;0,NOT(ISBLANK(K13)))</formula>
    </cfRule>
    <cfRule type="expression" dxfId="181" priority="81" stopIfTrue="1">
      <formula>SUM($P13:$T13)&gt;0</formula>
    </cfRule>
  </conditionalFormatting>
  <conditionalFormatting sqref="N13">
    <cfRule type="expression" dxfId="180" priority="82" stopIfTrue="1">
      <formula>AND(NOT(ISBLANK($C13)),ISBLANK(N13))</formula>
    </cfRule>
  </conditionalFormatting>
  <conditionalFormatting sqref="M13">
    <cfRule type="expression" dxfId="179" priority="79" stopIfTrue="1">
      <formula>AND(NOT(ISBLANK($C13)),ISBLANK(M13))</formula>
    </cfRule>
  </conditionalFormatting>
  <conditionalFormatting sqref="L13">
    <cfRule type="expression" dxfId="178" priority="3" stopIfTrue="1">
      <formula>AND(NOT(ISBLANK($C13)),ISBLANK(L13))</formula>
    </cfRule>
  </conditionalFormatting>
  <conditionalFormatting sqref="L12">
    <cfRule type="expression" dxfId="177" priority="2" stopIfTrue="1">
      <formula>AND(NOT(ISBLANK($C12)),ISBLANK(L12))</formula>
    </cfRule>
  </conditionalFormatting>
  <conditionalFormatting sqref="C5">
    <cfRule type="expression" dxfId="176" priority="1" stopIfTrue="1">
      <formula>ISBLANK(C5)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13">
      <formula1>$B$17:$B$20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90" workbookViewId="0">
      <selection activeCell="B4" sqref="B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5703125" style="5" customWidth="1"/>
    <col min="7" max="7" width="8.42578125" style="5" customWidth="1"/>
    <col min="8" max="8" width="9" style="5" customWidth="1"/>
    <col min="9" max="9" width="11.5703125" style="5" bestFit="1" customWidth="1"/>
    <col min="10" max="10" width="3" style="5" customWidth="1"/>
    <col min="11" max="11" width="29.5703125" style="5" customWidth="1"/>
    <col min="12" max="12" width="50.570312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26" t="s">
        <v>1</v>
      </c>
      <c r="C1" s="127"/>
      <c r="D1" s="127"/>
      <c r="E1" s="12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26" t="s">
        <v>202</v>
      </c>
      <c r="C3" s="127"/>
      <c r="D3" s="127"/>
      <c r="E3" s="12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44328</v>
      </c>
      <c r="D5" s="12" t="s">
        <v>5</v>
      </c>
      <c r="E5" s="90">
        <v>44358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6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29" t="s">
        <v>11</v>
      </c>
      <c r="H8" s="130"/>
      <c r="I8" s="130"/>
      <c r="J8" s="131"/>
      <c r="K8" s="86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2"/>
      <c r="H9" s="133"/>
      <c r="I9" s="133"/>
      <c r="J9" s="134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91" t="s">
        <v>26</v>
      </c>
      <c r="H10" s="91" t="s">
        <v>27</v>
      </c>
      <c r="I10" s="91" t="s">
        <v>28</v>
      </c>
      <c r="J10" s="91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91"/>
      <c r="H11" s="91"/>
      <c r="I11" s="91"/>
      <c r="J11" s="91"/>
      <c r="K11" s="91"/>
      <c r="L11" s="27"/>
      <c r="M11" s="43"/>
      <c r="N11" s="43"/>
    </row>
    <row r="12" spans="1:26" ht="20.100000000000001" customHeight="1" x14ac:dyDescent="0.25">
      <c r="A12" s="124" t="s">
        <v>201</v>
      </c>
      <c r="B12" s="77" t="s">
        <v>31</v>
      </c>
      <c r="C12" s="31">
        <v>224.99</v>
      </c>
      <c r="D12" s="32">
        <v>37.5</v>
      </c>
      <c r="E12" s="31"/>
      <c r="F12" s="92">
        <v>187.49</v>
      </c>
      <c r="G12" s="55">
        <v>375</v>
      </c>
      <c r="H12" s="55">
        <v>4310</v>
      </c>
      <c r="I12" s="55"/>
      <c r="J12" s="93" t="s">
        <v>36</v>
      </c>
      <c r="K12" s="93" t="s">
        <v>202</v>
      </c>
      <c r="L12" s="95" t="s">
        <v>203</v>
      </c>
      <c r="M12" s="96" t="s">
        <v>80</v>
      </c>
      <c r="N12" s="96" t="s">
        <v>204</v>
      </c>
      <c r="P12" s="5" t="b">
        <f t="shared" ref="P12" si="0">OR(G12&lt;100,LEN(G12)=2)</f>
        <v>0</v>
      </c>
      <c r="Q12" s="5" t="b">
        <f t="shared" ref="Q12" si="1">OR(H12&lt;1000,LEN(H12)=3)</f>
        <v>0</v>
      </c>
      <c r="R12" s="5" t="b">
        <f t="shared" ref="R12" si="2">IF(I12&lt;1000,TRUE)</f>
        <v>1</v>
      </c>
      <c r="S12" s="5" t="e">
        <f>OR(#REF!&lt;100000,LEN(#REF!)=5)</f>
        <v>#REF!</v>
      </c>
    </row>
    <row r="13" spans="1:26" ht="20.100000000000001" customHeight="1" thickBot="1" x14ac:dyDescent="0.25">
      <c r="A13" s="135" t="s">
        <v>57</v>
      </c>
      <c r="B13" s="136"/>
      <c r="C13" s="39">
        <f>SUM(C12:C12)</f>
        <v>224.99</v>
      </c>
      <c r="D13" s="39">
        <f>SUM(D12:D12)</f>
        <v>37.5</v>
      </c>
      <c r="E13" s="39"/>
      <c r="F13" s="39">
        <f>SUM(F12:F12)</f>
        <v>187.49</v>
      </c>
      <c r="G13" s="56"/>
      <c r="H13" s="56"/>
      <c r="I13" s="56"/>
      <c r="J13" s="40"/>
      <c r="K13" s="40"/>
      <c r="L13" s="46"/>
      <c r="M13" s="53"/>
      <c r="N13" s="47"/>
    </row>
    <row r="15" spans="1:26" x14ac:dyDescent="0.2">
      <c r="B15" s="129" t="s">
        <v>58</v>
      </c>
      <c r="C15" s="131"/>
    </row>
    <row r="16" spans="1:26" x14ac:dyDescent="0.2">
      <c r="B16" s="41" t="s">
        <v>59</v>
      </c>
      <c r="C16" s="42" t="s">
        <v>60</v>
      </c>
    </row>
    <row r="17" spans="2:3" x14ac:dyDescent="0.2">
      <c r="B17" s="41" t="s">
        <v>31</v>
      </c>
      <c r="C17" s="42" t="s">
        <v>61</v>
      </c>
    </row>
    <row r="18" spans="2:3" x14ac:dyDescent="0.2">
      <c r="B18" s="41" t="s">
        <v>36</v>
      </c>
      <c r="C18" s="42" t="s">
        <v>62</v>
      </c>
    </row>
    <row r="19" spans="2:3" x14ac:dyDescent="0.2">
      <c r="B19" s="43" t="s">
        <v>63</v>
      </c>
      <c r="C19" s="44" t="s">
        <v>64</v>
      </c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:K12">
    <cfRule type="expression" priority="2" stopIfTrue="1">
      <formula>AND(SUM($P12:$T12)&gt;0,NOT(ISBLANK(J12)))</formula>
    </cfRule>
    <cfRule type="expression" dxfId="175" priority="3" stopIfTrue="1">
      <formula>SUM($P12:$T12)&gt;0</formula>
    </cfRule>
  </conditionalFormatting>
  <conditionalFormatting sqref="B1:E1 B3:E3 C12">
    <cfRule type="expression" dxfId="174" priority="4" stopIfTrue="1">
      <formula>ISBLANK(B1)</formula>
    </cfRule>
  </conditionalFormatting>
  <conditionalFormatting sqref="L12:N12">
    <cfRule type="expression" dxfId="173" priority="5" stopIfTrue="1">
      <formula>AND(NOT(ISBLANK($C12)),ISBLANK(L12))</formula>
    </cfRule>
  </conditionalFormatting>
  <conditionalFormatting sqref="B12">
    <cfRule type="expression" dxfId="172" priority="6" stopIfTrue="1">
      <formula>AND(NOT(ISBLANK(C12)),ISBLANK(B12))</formula>
    </cfRule>
  </conditionalFormatting>
  <conditionalFormatting sqref="A12">
    <cfRule type="expression" dxfId="171" priority="7" stopIfTrue="1">
      <formula>AND(NOT(ISBLANK(C12)),ISBLANK(A12))</formula>
    </cfRule>
  </conditionalFormatting>
  <conditionalFormatting sqref="E12">
    <cfRule type="expression" dxfId="170" priority="8" stopIfTrue="1">
      <formula>AND(NOT(ISBLANK(C12)),ISBLANK(E12),B12="S")</formula>
    </cfRule>
  </conditionalFormatting>
  <conditionalFormatting sqref="C5">
    <cfRule type="expression" dxfId="169" priority="1" stopIfTrue="1">
      <formula>ISBLANK(C5)</formula>
    </cfRule>
  </conditionalFormatting>
  <dataValidations count="3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zoomScale="90" workbookViewId="0">
      <selection activeCell="A13" sqref="A13:XFD1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26" t="s">
        <v>120</v>
      </c>
      <c r="C1" s="127"/>
      <c r="D1" s="127"/>
      <c r="E1" s="12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26" t="s">
        <v>253</v>
      </c>
      <c r="C3" s="127"/>
      <c r="D3" s="127"/>
      <c r="E3" s="12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44328</v>
      </c>
      <c r="D5" s="12" t="s">
        <v>5</v>
      </c>
      <c r="E5" s="90">
        <v>44358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9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29" t="s">
        <v>11</v>
      </c>
      <c r="H8" s="130"/>
      <c r="I8" s="130"/>
      <c r="J8" s="131"/>
      <c r="K8" s="89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2"/>
      <c r="H9" s="133"/>
      <c r="I9" s="133"/>
      <c r="J9" s="134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91" t="s">
        <v>26</v>
      </c>
      <c r="H10" s="91" t="s">
        <v>27</v>
      </c>
      <c r="I10" s="91" t="s">
        <v>28</v>
      </c>
      <c r="J10" s="91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91"/>
      <c r="H11" s="91"/>
      <c r="I11" s="91"/>
      <c r="J11" s="91"/>
      <c r="K11" s="91"/>
      <c r="L11" s="27"/>
      <c r="M11" s="43"/>
      <c r="N11" s="43"/>
    </row>
    <row r="12" spans="1:26" ht="42" customHeight="1" x14ac:dyDescent="0.25">
      <c r="A12" s="76">
        <v>44327</v>
      </c>
      <c r="B12" s="77" t="s">
        <v>59</v>
      </c>
      <c r="C12" s="31">
        <v>22</v>
      </c>
      <c r="D12" s="32">
        <v>0</v>
      </c>
      <c r="E12" s="31">
        <v>0</v>
      </c>
      <c r="F12" s="92">
        <v>22</v>
      </c>
      <c r="G12" s="55">
        <v>564</v>
      </c>
      <c r="H12" s="55">
        <v>4014</v>
      </c>
      <c r="I12" s="55"/>
      <c r="J12" s="93"/>
      <c r="K12" s="93" t="s">
        <v>249</v>
      </c>
      <c r="L12" s="144" t="s">
        <v>250</v>
      </c>
      <c r="M12" s="96" t="s">
        <v>251</v>
      </c>
      <c r="N12" s="96" t="s">
        <v>252</v>
      </c>
      <c r="P12" s="5" t="b">
        <f t="shared" ref="P12" si="0">OR(G12&lt;100,LEN(G12)=2)</f>
        <v>0</v>
      </c>
      <c r="Q12" s="5" t="b">
        <f t="shared" ref="Q12" si="1">OR(H12&lt;1000,LEN(H12)=3)</f>
        <v>0</v>
      </c>
      <c r="R12" s="5" t="b">
        <f t="shared" ref="R12" si="2">IF(I12&lt;1000,TRUE)</f>
        <v>1</v>
      </c>
      <c r="S12" s="5" t="e">
        <f>OR(#REF!&lt;100000,LEN(#REF!)=5)</f>
        <v>#REF!</v>
      </c>
    </row>
    <row r="13" spans="1:26" ht="20.100000000000001" customHeight="1" thickBot="1" x14ac:dyDescent="0.25">
      <c r="A13" s="135" t="s">
        <v>57</v>
      </c>
      <c r="B13" s="136"/>
      <c r="C13" s="39">
        <f>SUM(C12:C12)</f>
        <v>22</v>
      </c>
      <c r="D13" s="39">
        <f>SUM(D12:D12)</f>
        <v>0</v>
      </c>
      <c r="E13" s="39"/>
      <c r="F13" s="39">
        <f>SUM(F12:F12)</f>
        <v>22</v>
      </c>
      <c r="G13" s="56"/>
      <c r="H13" s="56"/>
      <c r="I13" s="56"/>
      <c r="J13" s="40"/>
      <c r="K13" s="40"/>
      <c r="L13" s="46"/>
      <c r="M13" s="53"/>
      <c r="N13" s="47"/>
    </row>
    <row r="15" spans="1:26" x14ac:dyDescent="0.2">
      <c r="B15" s="129" t="s">
        <v>58</v>
      </c>
      <c r="C15" s="131"/>
    </row>
    <row r="16" spans="1:26" x14ac:dyDescent="0.2">
      <c r="B16" s="41" t="s">
        <v>59</v>
      </c>
      <c r="C16" s="42" t="s">
        <v>60</v>
      </c>
    </row>
    <row r="17" spans="2:3" x14ac:dyDescent="0.2">
      <c r="B17" s="41" t="s">
        <v>31</v>
      </c>
      <c r="C17" s="42" t="s">
        <v>61</v>
      </c>
    </row>
    <row r="18" spans="2:3" x14ac:dyDescent="0.2">
      <c r="B18" s="41" t="s">
        <v>36</v>
      </c>
      <c r="C18" s="42" t="s">
        <v>62</v>
      </c>
    </row>
    <row r="19" spans="2:3" x14ac:dyDescent="0.2">
      <c r="B19" s="41" t="s">
        <v>146</v>
      </c>
      <c r="C19" s="42" t="s">
        <v>147</v>
      </c>
    </row>
    <row r="20" spans="2:3" x14ac:dyDescent="0.2">
      <c r="B20" s="43" t="s">
        <v>63</v>
      </c>
      <c r="C20" s="44" t="s">
        <v>64</v>
      </c>
    </row>
    <row r="23" spans="2:3" x14ac:dyDescent="0.2">
      <c r="B23" s="125"/>
      <c r="C23" s="125"/>
    </row>
  </sheetData>
  <mergeCells count="7">
    <mergeCell ref="B23:C23"/>
    <mergeCell ref="B1:E1"/>
    <mergeCell ref="B3:E3"/>
    <mergeCell ref="G8:J8"/>
    <mergeCell ref="G9:J9"/>
    <mergeCell ref="A13:B13"/>
    <mergeCell ref="B15:C15"/>
  </mergeCells>
  <conditionalFormatting sqref="J12:K12">
    <cfRule type="expression" priority="10" stopIfTrue="1">
      <formula>AND(SUM($P12:$T12)&gt;0,NOT(ISBLANK(J12)))</formula>
    </cfRule>
    <cfRule type="expression" dxfId="168" priority="11" stopIfTrue="1">
      <formula>SUM($P12:$T12)&gt;0</formula>
    </cfRule>
  </conditionalFormatting>
  <conditionalFormatting sqref="B1:E1 B3:E3 C12">
    <cfRule type="expression" dxfId="167" priority="12" stopIfTrue="1">
      <formula>ISBLANK(B1)</formula>
    </cfRule>
  </conditionalFormatting>
  <conditionalFormatting sqref="L12:N12">
    <cfRule type="expression" dxfId="166" priority="13" stopIfTrue="1">
      <formula>AND(NOT(ISBLANK($C12)),ISBLANK(L12))</formula>
    </cfRule>
  </conditionalFormatting>
  <conditionalFormatting sqref="B12">
    <cfRule type="expression" dxfId="165" priority="14" stopIfTrue="1">
      <formula>AND(NOT(ISBLANK(C12)),ISBLANK(B12))</formula>
    </cfRule>
  </conditionalFormatting>
  <conditionalFormatting sqref="A12">
    <cfRule type="expression" dxfId="164" priority="15" stopIfTrue="1">
      <formula>AND(NOT(ISBLANK(C12)),ISBLANK(A12))</formula>
    </cfRule>
  </conditionalFormatting>
  <conditionalFormatting sqref="E12">
    <cfRule type="expression" dxfId="163" priority="16" stopIfTrue="1">
      <formula>AND(NOT(ISBLANK(C12)),ISBLANK(E12),B12="S")</formula>
    </cfRule>
  </conditionalFormatting>
  <conditionalFormatting sqref="C5">
    <cfRule type="expression" dxfId="162" priority="9" stopIfTrue="1">
      <formula>ISBLANK(C5)</formula>
    </cfRule>
  </conditionalFormatting>
  <dataValidations count="2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">
      <formula1>$B$16:$B$20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'[Barclaycard - June 2021.xlsx]Sheet2'!#REF!</xm:f>
          </x14:formula1>
          <xm:sqref>B1:E1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8"/>
  <sheetViews>
    <sheetView zoomScale="70" zoomScaleNormal="7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3" width="18.5703125" style="5" customWidth="1"/>
    <col min="4" max="4" width="15.7109375" style="5" customWidth="1"/>
    <col min="5" max="5" width="17.7109375" style="5" customWidth="1"/>
    <col min="6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6.7109375" style="5" customWidth="1"/>
    <col min="11" max="11" width="36.2851562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26" t="s">
        <v>120</v>
      </c>
      <c r="C1" s="127"/>
      <c r="D1" s="127"/>
      <c r="E1" s="12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26" t="s">
        <v>148</v>
      </c>
      <c r="C3" s="127"/>
      <c r="D3" s="127"/>
      <c r="E3" s="12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44328</v>
      </c>
      <c r="D5" s="12" t="s">
        <v>5</v>
      </c>
      <c r="E5" s="90">
        <v>44358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6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29" t="s">
        <v>11</v>
      </c>
      <c r="H8" s="130"/>
      <c r="I8" s="130"/>
      <c r="J8" s="131"/>
      <c r="K8" s="86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2"/>
      <c r="H9" s="133"/>
      <c r="I9" s="133"/>
      <c r="J9" s="134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91" t="s">
        <v>26</v>
      </c>
      <c r="H10" s="91" t="s">
        <v>27</v>
      </c>
      <c r="I10" s="91" t="s">
        <v>28</v>
      </c>
      <c r="J10" s="91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91"/>
      <c r="H11" s="91"/>
      <c r="I11" s="91"/>
      <c r="J11" s="91"/>
      <c r="K11" s="91"/>
      <c r="L11" s="27"/>
      <c r="M11" s="43"/>
      <c r="N11" s="43"/>
    </row>
    <row r="12" spans="1:26" ht="20.100000000000001" customHeight="1" x14ac:dyDescent="0.25">
      <c r="A12" s="76">
        <v>44327</v>
      </c>
      <c r="B12" s="77" t="s">
        <v>31</v>
      </c>
      <c r="C12" s="31">
        <v>500</v>
      </c>
      <c r="D12" s="32"/>
      <c r="E12" s="31"/>
      <c r="F12" s="92">
        <v>500</v>
      </c>
      <c r="G12" s="55">
        <v>611</v>
      </c>
      <c r="H12" s="55">
        <v>4200</v>
      </c>
      <c r="I12" s="55">
        <v>61106</v>
      </c>
      <c r="J12" s="93"/>
      <c r="K12" s="94" t="s">
        <v>121</v>
      </c>
      <c r="L12" s="95" t="s">
        <v>122</v>
      </c>
      <c r="M12" s="96" t="s">
        <v>123</v>
      </c>
      <c r="N12" s="96" t="s">
        <v>124</v>
      </c>
      <c r="P12" s="5" t="b">
        <f t="shared" ref="P12" si="0">OR(G12&lt;100,LEN(G12)=2)</f>
        <v>0</v>
      </c>
      <c r="Q12" s="5" t="b">
        <f t="shared" ref="Q12" si="1">OR(H12&lt;1000,LEN(H12)=3)</f>
        <v>0</v>
      </c>
      <c r="R12" s="5" t="b">
        <f t="shared" ref="R12" si="2">IF(I12&lt;1000,TRUE)</f>
        <v>0</v>
      </c>
      <c r="S12" s="5" t="e">
        <f>OR(#REF!&lt;100000,LEN(#REF!)=5)</f>
        <v>#REF!</v>
      </c>
    </row>
    <row r="13" spans="1:26" ht="20.100000000000001" customHeight="1" x14ac:dyDescent="0.25">
      <c r="A13" s="76">
        <v>44330</v>
      </c>
      <c r="B13" s="77" t="s">
        <v>31</v>
      </c>
      <c r="C13" s="31">
        <v>46.64</v>
      </c>
      <c r="D13" s="32"/>
      <c r="E13" s="31"/>
      <c r="F13" s="92">
        <v>46.64</v>
      </c>
      <c r="G13" s="55">
        <v>611</v>
      </c>
      <c r="H13" s="55">
        <v>4200</v>
      </c>
      <c r="I13" s="55">
        <v>61106</v>
      </c>
      <c r="J13" s="93"/>
      <c r="K13" s="94" t="s">
        <v>121</v>
      </c>
      <c r="L13" s="95" t="s">
        <v>125</v>
      </c>
      <c r="M13" s="96" t="s">
        <v>126</v>
      </c>
      <c r="N13" s="96" t="s">
        <v>127</v>
      </c>
    </row>
    <row r="14" spans="1:26" ht="20.100000000000001" customHeight="1" x14ac:dyDescent="0.25">
      <c r="A14" s="76">
        <v>44330</v>
      </c>
      <c r="B14" s="77" t="s">
        <v>36</v>
      </c>
      <c r="C14" s="31">
        <v>174</v>
      </c>
      <c r="D14" s="97">
        <v>29</v>
      </c>
      <c r="E14" s="31"/>
      <c r="F14" s="98">
        <v>145</v>
      </c>
      <c r="G14" s="55">
        <v>611</v>
      </c>
      <c r="H14" s="55">
        <v>4200</v>
      </c>
      <c r="I14" s="55">
        <v>61111</v>
      </c>
      <c r="J14" s="93"/>
      <c r="K14" s="94" t="s">
        <v>121</v>
      </c>
      <c r="L14" s="95" t="s">
        <v>128</v>
      </c>
      <c r="M14" s="96" t="s">
        <v>129</v>
      </c>
      <c r="N14" s="96" t="s">
        <v>130</v>
      </c>
    </row>
    <row r="15" spans="1:26" ht="20.100000000000001" customHeight="1" x14ac:dyDescent="0.25">
      <c r="A15" s="76">
        <v>44331</v>
      </c>
      <c r="B15" s="77" t="s">
        <v>31</v>
      </c>
      <c r="C15" s="31">
        <v>500</v>
      </c>
      <c r="D15" s="32"/>
      <c r="E15" s="31"/>
      <c r="F15" s="92">
        <v>500</v>
      </c>
      <c r="G15" s="99">
        <v>595</v>
      </c>
      <c r="H15" s="99">
        <v>4200</v>
      </c>
      <c r="I15" s="99">
        <v>59510</v>
      </c>
      <c r="J15" s="94"/>
      <c r="K15" s="94" t="s">
        <v>121</v>
      </c>
      <c r="L15" s="95" t="s">
        <v>122</v>
      </c>
      <c r="M15" s="96" t="s">
        <v>123</v>
      </c>
      <c r="N15" s="96" t="s">
        <v>131</v>
      </c>
    </row>
    <row r="16" spans="1:26" ht="20.100000000000001" customHeight="1" x14ac:dyDescent="0.25">
      <c r="A16" s="76">
        <v>44332</v>
      </c>
      <c r="B16" s="77" t="s">
        <v>31</v>
      </c>
      <c r="C16" s="31">
        <v>250</v>
      </c>
      <c r="D16" s="32"/>
      <c r="E16" s="31"/>
      <c r="F16" s="92">
        <v>250</v>
      </c>
      <c r="G16" s="99">
        <v>611</v>
      </c>
      <c r="H16" s="99">
        <v>4200</v>
      </c>
      <c r="I16" s="99">
        <v>61106</v>
      </c>
      <c r="J16" s="94"/>
      <c r="K16" s="94" t="s">
        <v>121</v>
      </c>
      <c r="L16" s="95" t="s">
        <v>132</v>
      </c>
      <c r="M16" s="96" t="s">
        <v>133</v>
      </c>
      <c r="N16" s="96" t="s">
        <v>124</v>
      </c>
    </row>
    <row r="17" spans="1:14" ht="20.100000000000001" customHeight="1" x14ac:dyDescent="0.25">
      <c r="A17" s="76">
        <v>44335</v>
      </c>
      <c r="B17" s="77" t="s">
        <v>31</v>
      </c>
      <c r="C17" s="78">
        <v>251.8</v>
      </c>
      <c r="D17" s="92"/>
      <c r="E17" s="78"/>
      <c r="F17" s="92">
        <v>251.8</v>
      </c>
      <c r="G17" s="99">
        <v>611</v>
      </c>
      <c r="H17" s="99">
        <v>4200</v>
      </c>
      <c r="I17" s="99">
        <v>61106</v>
      </c>
      <c r="J17" s="93"/>
      <c r="K17" s="94" t="s">
        <v>121</v>
      </c>
      <c r="L17" s="95" t="s">
        <v>134</v>
      </c>
      <c r="M17" s="96" t="s">
        <v>135</v>
      </c>
      <c r="N17" s="96" t="s">
        <v>124</v>
      </c>
    </row>
    <row r="18" spans="1:14" ht="20.100000000000001" customHeight="1" x14ac:dyDescent="0.25">
      <c r="A18" s="76">
        <v>44335</v>
      </c>
      <c r="B18" s="77" t="s">
        <v>31</v>
      </c>
      <c r="C18" s="78">
        <v>500</v>
      </c>
      <c r="D18" s="92"/>
      <c r="E18" s="78"/>
      <c r="F18" s="92">
        <v>500</v>
      </c>
      <c r="G18" s="99">
        <v>611</v>
      </c>
      <c r="H18" s="99">
        <v>4200</v>
      </c>
      <c r="I18" s="99">
        <v>61106</v>
      </c>
      <c r="J18" s="94"/>
      <c r="K18" s="94" t="s">
        <v>121</v>
      </c>
      <c r="L18" s="95" t="s">
        <v>122</v>
      </c>
      <c r="M18" s="96" t="s">
        <v>123</v>
      </c>
      <c r="N18" s="96" t="s">
        <v>136</v>
      </c>
    </row>
    <row r="19" spans="1:14" ht="20.100000000000001" customHeight="1" x14ac:dyDescent="0.25">
      <c r="A19" s="76">
        <v>44338</v>
      </c>
      <c r="B19" s="77" t="s">
        <v>31</v>
      </c>
      <c r="C19" s="31">
        <v>250</v>
      </c>
      <c r="D19" s="32"/>
      <c r="E19" s="31"/>
      <c r="F19" s="92">
        <v>250</v>
      </c>
      <c r="G19" s="99">
        <v>595</v>
      </c>
      <c r="H19" s="99">
        <v>4200</v>
      </c>
      <c r="I19" s="99">
        <v>59510</v>
      </c>
      <c r="J19" s="93"/>
      <c r="K19" s="94" t="s">
        <v>121</v>
      </c>
      <c r="L19" s="95" t="s">
        <v>132</v>
      </c>
      <c r="M19" s="96" t="s">
        <v>133</v>
      </c>
      <c r="N19" s="96" t="s">
        <v>131</v>
      </c>
    </row>
    <row r="20" spans="1:14" ht="20.100000000000001" customHeight="1" x14ac:dyDescent="0.25">
      <c r="A20" s="76">
        <v>44342</v>
      </c>
      <c r="B20" s="77" t="s">
        <v>31</v>
      </c>
      <c r="C20" s="100">
        <v>500</v>
      </c>
      <c r="D20" s="100"/>
      <c r="E20" s="100"/>
      <c r="F20" s="100">
        <v>500</v>
      </c>
      <c r="G20" s="101">
        <v>595</v>
      </c>
      <c r="H20" s="101">
        <v>4200</v>
      </c>
      <c r="I20" s="101">
        <v>59510</v>
      </c>
      <c r="J20" s="101"/>
      <c r="K20" s="94" t="s">
        <v>121</v>
      </c>
      <c r="L20" s="95" t="s">
        <v>122</v>
      </c>
      <c r="M20" s="102" t="s">
        <v>123</v>
      </c>
      <c r="N20" s="96" t="s">
        <v>131</v>
      </c>
    </row>
    <row r="21" spans="1:14" ht="20.100000000000001" customHeight="1" x14ac:dyDescent="0.25">
      <c r="A21" s="76">
        <v>44342</v>
      </c>
      <c r="B21" s="77" t="s">
        <v>31</v>
      </c>
      <c r="C21" s="31">
        <v>250</v>
      </c>
      <c r="D21" s="32"/>
      <c r="E21" s="31"/>
      <c r="F21" s="92">
        <v>250</v>
      </c>
      <c r="G21" s="99">
        <v>595</v>
      </c>
      <c r="H21" s="99">
        <v>4200</v>
      </c>
      <c r="I21" s="99">
        <v>59510</v>
      </c>
      <c r="J21" s="93"/>
      <c r="K21" s="94" t="s">
        <v>121</v>
      </c>
      <c r="L21" s="95" t="s">
        <v>132</v>
      </c>
      <c r="M21" s="96" t="s">
        <v>133</v>
      </c>
      <c r="N21" s="96" t="s">
        <v>131</v>
      </c>
    </row>
    <row r="22" spans="1:14" ht="20.100000000000001" customHeight="1" x14ac:dyDescent="0.25">
      <c r="A22" s="76">
        <v>44342</v>
      </c>
      <c r="B22" s="77" t="s">
        <v>31</v>
      </c>
      <c r="C22" s="31">
        <v>500</v>
      </c>
      <c r="D22" s="32"/>
      <c r="E22" s="31"/>
      <c r="F22" s="92">
        <v>500</v>
      </c>
      <c r="G22" s="99">
        <v>611</v>
      </c>
      <c r="H22" s="99">
        <v>4200</v>
      </c>
      <c r="I22" s="99">
        <v>61106</v>
      </c>
      <c r="J22" s="93"/>
      <c r="K22" s="94" t="s">
        <v>121</v>
      </c>
      <c r="L22" s="95" t="s">
        <v>122</v>
      </c>
      <c r="M22" s="96" t="s">
        <v>123</v>
      </c>
      <c r="N22" s="96" t="s">
        <v>124</v>
      </c>
    </row>
    <row r="23" spans="1:14" ht="20.100000000000001" customHeight="1" x14ac:dyDescent="0.25">
      <c r="A23" s="76">
        <v>44344</v>
      </c>
      <c r="B23" s="77" t="s">
        <v>31</v>
      </c>
      <c r="C23" s="31">
        <v>250</v>
      </c>
      <c r="D23" s="32"/>
      <c r="E23" s="31"/>
      <c r="F23" s="92">
        <v>250</v>
      </c>
      <c r="G23" s="99">
        <v>611</v>
      </c>
      <c r="H23" s="99">
        <v>4200</v>
      </c>
      <c r="I23" s="99">
        <v>61106</v>
      </c>
      <c r="J23" s="93"/>
      <c r="K23" s="94" t="s">
        <v>121</v>
      </c>
      <c r="L23" s="95" t="s">
        <v>137</v>
      </c>
      <c r="M23" s="96" t="s">
        <v>133</v>
      </c>
      <c r="N23" s="96" t="s">
        <v>124</v>
      </c>
    </row>
    <row r="24" spans="1:14" ht="20.100000000000001" customHeight="1" x14ac:dyDescent="0.25">
      <c r="A24" s="76">
        <v>44346</v>
      </c>
      <c r="B24" s="77" t="s">
        <v>31</v>
      </c>
      <c r="C24" s="31">
        <v>250</v>
      </c>
      <c r="D24" s="32"/>
      <c r="E24" s="31"/>
      <c r="F24" s="92">
        <v>250</v>
      </c>
      <c r="G24" s="99">
        <v>595</v>
      </c>
      <c r="H24" s="99">
        <v>4200</v>
      </c>
      <c r="I24" s="99">
        <v>59510</v>
      </c>
      <c r="J24" s="93"/>
      <c r="K24" s="94" t="s">
        <v>121</v>
      </c>
      <c r="L24" s="95" t="s">
        <v>132</v>
      </c>
      <c r="M24" s="96" t="s">
        <v>133</v>
      </c>
      <c r="N24" s="96" t="s">
        <v>131</v>
      </c>
    </row>
    <row r="25" spans="1:14" ht="20.100000000000001" customHeight="1" x14ac:dyDescent="0.25">
      <c r="A25" s="76">
        <v>44346</v>
      </c>
      <c r="B25" s="77" t="s">
        <v>31</v>
      </c>
      <c r="C25" s="31">
        <v>20</v>
      </c>
      <c r="D25" s="32"/>
      <c r="E25" s="31"/>
      <c r="F25" s="92">
        <v>20</v>
      </c>
      <c r="G25" s="99">
        <v>611</v>
      </c>
      <c r="H25" s="99">
        <v>4200</v>
      </c>
      <c r="I25" s="99">
        <v>61106</v>
      </c>
      <c r="J25" s="93"/>
      <c r="K25" s="94" t="s">
        <v>121</v>
      </c>
      <c r="L25" s="95" t="s">
        <v>138</v>
      </c>
      <c r="M25" s="96" t="s">
        <v>126</v>
      </c>
      <c r="N25" s="96" t="s">
        <v>124</v>
      </c>
    </row>
    <row r="26" spans="1:14" ht="20.100000000000001" customHeight="1" x14ac:dyDescent="0.25">
      <c r="A26" s="76">
        <v>44346</v>
      </c>
      <c r="B26" s="77" t="s">
        <v>31</v>
      </c>
      <c r="C26" s="31">
        <v>10</v>
      </c>
      <c r="D26" s="32"/>
      <c r="E26" s="31"/>
      <c r="F26" s="92">
        <v>10</v>
      </c>
      <c r="G26" s="99">
        <v>595</v>
      </c>
      <c r="H26" s="99">
        <v>4200</v>
      </c>
      <c r="I26" s="99">
        <v>59510</v>
      </c>
      <c r="J26" s="93"/>
      <c r="K26" s="94" t="s">
        <v>121</v>
      </c>
      <c r="L26" s="95" t="s">
        <v>138</v>
      </c>
      <c r="M26" s="96" t="s">
        <v>126</v>
      </c>
      <c r="N26" s="96" t="s">
        <v>131</v>
      </c>
    </row>
    <row r="27" spans="1:14" ht="20.100000000000001" customHeight="1" x14ac:dyDescent="0.25">
      <c r="A27" s="76">
        <v>44346</v>
      </c>
      <c r="B27" s="77" t="s">
        <v>31</v>
      </c>
      <c r="C27" s="31">
        <v>500</v>
      </c>
      <c r="D27" s="32"/>
      <c r="E27" s="31"/>
      <c r="F27" s="92">
        <v>500</v>
      </c>
      <c r="G27" s="99">
        <v>611</v>
      </c>
      <c r="H27" s="99">
        <v>4200</v>
      </c>
      <c r="I27" s="99">
        <v>61106</v>
      </c>
      <c r="J27" s="93"/>
      <c r="K27" s="94" t="s">
        <v>121</v>
      </c>
      <c r="L27" s="95" t="s">
        <v>139</v>
      </c>
      <c r="M27" s="96" t="s">
        <v>123</v>
      </c>
      <c r="N27" s="96" t="s">
        <v>124</v>
      </c>
    </row>
    <row r="28" spans="1:14" ht="20.100000000000001" customHeight="1" x14ac:dyDescent="0.25">
      <c r="A28" s="76">
        <v>44348</v>
      </c>
      <c r="B28" s="77" t="s">
        <v>31</v>
      </c>
      <c r="C28" s="31">
        <v>226.11</v>
      </c>
      <c r="D28" s="32"/>
      <c r="E28" s="31"/>
      <c r="F28" s="92">
        <v>226.11</v>
      </c>
      <c r="G28" s="99">
        <v>611</v>
      </c>
      <c r="H28" s="99">
        <v>4200</v>
      </c>
      <c r="I28" s="99">
        <v>61106</v>
      </c>
      <c r="J28" s="93"/>
      <c r="K28" s="94" t="s">
        <v>121</v>
      </c>
      <c r="L28" s="95" t="s">
        <v>140</v>
      </c>
      <c r="M28" s="96" t="s">
        <v>135</v>
      </c>
      <c r="N28" s="96" t="s">
        <v>124</v>
      </c>
    </row>
    <row r="29" spans="1:14" ht="20.100000000000001" customHeight="1" x14ac:dyDescent="0.25">
      <c r="A29" s="76">
        <v>44348</v>
      </c>
      <c r="B29" s="77" t="s">
        <v>31</v>
      </c>
      <c r="C29" s="31">
        <v>12.22</v>
      </c>
      <c r="D29" s="32"/>
      <c r="E29" s="31"/>
      <c r="F29" s="92">
        <v>12.22</v>
      </c>
      <c r="G29" s="99">
        <v>611</v>
      </c>
      <c r="H29" s="99">
        <v>4200</v>
      </c>
      <c r="I29" s="99">
        <v>61106</v>
      </c>
      <c r="J29" s="93"/>
      <c r="K29" s="94" t="s">
        <v>121</v>
      </c>
      <c r="L29" s="95" t="s">
        <v>137</v>
      </c>
      <c r="M29" s="96" t="s">
        <v>133</v>
      </c>
      <c r="N29" s="96" t="s">
        <v>124</v>
      </c>
    </row>
    <row r="30" spans="1:14" ht="20.100000000000001" customHeight="1" x14ac:dyDescent="0.25">
      <c r="A30" s="76">
        <v>44349</v>
      </c>
      <c r="B30" s="77" t="s">
        <v>31</v>
      </c>
      <c r="C30" s="31">
        <v>500</v>
      </c>
      <c r="D30" s="32"/>
      <c r="E30" s="31"/>
      <c r="F30" s="92">
        <v>500</v>
      </c>
      <c r="G30" s="99">
        <v>595</v>
      </c>
      <c r="H30" s="99">
        <v>4200</v>
      </c>
      <c r="I30" s="99">
        <v>61106</v>
      </c>
      <c r="J30" s="93"/>
      <c r="K30" s="94" t="s">
        <v>121</v>
      </c>
      <c r="L30" s="95" t="s">
        <v>139</v>
      </c>
      <c r="M30" s="96" t="s">
        <v>123</v>
      </c>
      <c r="N30" s="96" t="s">
        <v>131</v>
      </c>
    </row>
    <row r="31" spans="1:14" ht="20.100000000000001" customHeight="1" x14ac:dyDescent="0.25">
      <c r="A31" s="76">
        <v>44349</v>
      </c>
      <c r="B31" s="77" t="s">
        <v>31</v>
      </c>
      <c r="C31" s="31">
        <v>60</v>
      </c>
      <c r="D31" s="32"/>
      <c r="E31" s="31"/>
      <c r="F31" s="92">
        <v>60</v>
      </c>
      <c r="G31" s="99">
        <v>611</v>
      </c>
      <c r="H31" s="99">
        <v>4200</v>
      </c>
      <c r="I31" s="99">
        <v>61106</v>
      </c>
      <c r="J31" s="93"/>
      <c r="K31" s="94" t="s">
        <v>121</v>
      </c>
      <c r="L31" s="95" t="s">
        <v>138</v>
      </c>
      <c r="M31" s="96" t="s">
        <v>126</v>
      </c>
      <c r="N31" s="96" t="s">
        <v>124</v>
      </c>
    </row>
    <row r="32" spans="1:14" ht="20.100000000000001" customHeight="1" x14ac:dyDescent="0.25">
      <c r="A32" s="76">
        <v>44349</v>
      </c>
      <c r="B32" s="77" t="s">
        <v>31</v>
      </c>
      <c r="C32" s="31">
        <v>30</v>
      </c>
      <c r="D32" s="32"/>
      <c r="E32" s="31"/>
      <c r="F32" s="92">
        <v>30</v>
      </c>
      <c r="G32" s="99">
        <v>595</v>
      </c>
      <c r="H32" s="99">
        <v>4200</v>
      </c>
      <c r="I32" s="99">
        <v>59510</v>
      </c>
      <c r="J32" s="93"/>
      <c r="K32" s="94" t="s">
        <v>121</v>
      </c>
      <c r="L32" s="95" t="s">
        <v>138</v>
      </c>
      <c r="M32" s="96" t="s">
        <v>126</v>
      </c>
      <c r="N32" s="96" t="s">
        <v>131</v>
      </c>
    </row>
    <row r="33" spans="1:14" ht="20.100000000000001" customHeight="1" x14ac:dyDescent="0.25">
      <c r="A33" s="76">
        <v>44350</v>
      </c>
      <c r="B33" s="77" t="s">
        <v>31</v>
      </c>
      <c r="C33" s="31">
        <v>500</v>
      </c>
      <c r="D33" s="32"/>
      <c r="E33" s="31"/>
      <c r="F33" s="92">
        <v>500</v>
      </c>
      <c r="G33" s="99">
        <v>611</v>
      </c>
      <c r="H33" s="99">
        <v>4200</v>
      </c>
      <c r="I33" s="99">
        <v>61106</v>
      </c>
      <c r="J33" s="93"/>
      <c r="K33" s="94" t="s">
        <v>121</v>
      </c>
      <c r="L33" s="95" t="s">
        <v>122</v>
      </c>
      <c r="M33" s="96" t="s">
        <v>123</v>
      </c>
      <c r="N33" s="96" t="s">
        <v>124</v>
      </c>
    </row>
    <row r="34" spans="1:14" ht="20.100000000000001" customHeight="1" x14ac:dyDescent="0.25">
      <c r="A34" s="76">
        <v>44350</v>
      </c>
      <c r="B34" s="77" t="s">
        <v>31</v>
      </c>
      <c r="C34" s="31">
        <v>250</v>
      </c>
      <c r="D34" s="32"/>
      <c r="E34" s="31"/>
      <c r="F34" s="92">
        <v>250</v>
      </c>
      <c r="G34" s="99">
        <v>595</v>
      </c>
      <c r="H34" s="99">
        <v>4200</v>
      </c>
      <c r="I34" s="99">
        <v>59510</v>
      </c>
      <c r="J34" s="93"/>
      <c r="K34" s="94" t="s">
        <v>121</v>
      </c>
      <c r="L34" s="95" t="s">
        <v>137</v>
      </c>
      <c r="M34" s="96" t="s">
        <v>133</v>
      </c>
      <c r="N34" s="96" t="s">
        <v>131</v>
      </c>
    </row>
    <row r="35" spans="1:14" ht="20.100000000000001" customHeight="1" x14ac:dyDescent="0.25">
      <c r="A35" s="76">
        <v>44352</v>
      </c>
      <c r="B35" s="77" t="s">
        <v>31</v>
      </c>
      <c r="C35" s="31">
        <v>443.64</v>
      </c>
      <c r="D35" s="32"/>
      <c r="E35" s="31"/>
      <c r="F35" s="92">
        <v>443.64</v>
      </c>
      <c r="G35" s="99">
        <v>595</v>
      </c>
      <c r="H35" s="99">
        <v>1105</v>
      </c>
      <c r="I35" s="99"/>
      <c r="J35" s="93"/>
      <c r="K35" s="94" t="s">
        <v>121</v>
      </c>
      <c r="L35" s="95" t="s">
        <v>141</v>
      </c>
      <c r="M35" s="96" t="s">
        <v>142</v>
      </c>
      <c r="N35" s="96" t="s">
        <v>143</v>
      </c>
    </row>
    <row r="36" spans="1:14" ht="20.100000000000001" customHeight="1" x14ac:dyDescent="0.25">
      <c r="A36" s="76">
        <v>44353</v>
      </c>
      <c r="B36" s="77" t="s">
        <v>31</v>
      </c>
      <c r="C36" s="31">
        <v>250</v>
      </c>
      <c r="D36" s="32"/>
      <c r="E36" s="31"/>
      <c r="F36" s="92">
        <v>250</v>
      </c>
      <c r="G36" s="99">
        <v>595</v>
      </c>
      <c r="H36" s="99">
        <v>4200</v>
      </c>
      <c r="I36" s="99">
        <v>59510</v>
      </c>
      <c r="J36" s="93"/>
      <c r="K36" s="94" t="s">
        <v>121</v>
      </c>
      <c r="L36" s="95" t="s">
        <v>132</v>
      </c>
      <c r="M36" s="96" t="s">
        <v>133</v>
      </c>
      <c r="N36" s="96" t="s">
        <v>131</v>
      </c>
    </row>
    <row r="37" spans="1:14" ht="20.100000000000001" customHeight="1" x14ac:dyDescent="0.25">
      <c r="A37" s="76">
        <v>44356</v>
      </c>
      <c r="B37" s="77" t="s">
        <v>31</v>
      </c>
      <c r="C37" s="31">
        <v>20</v>
      </c>
      <c r="D37" s="32"/>
      <c r="E37" s="31"/>
      <c r="F37" s="92">
        <v>20</v>
      </c>
      <c r="G37" s="99">
        <v>611</v>
      </c>
      <c r="H37" s="99">
        <v>4200</v>
      </c>
      <c r="I37" s="99">
        <v>61106</v>
      </c>
      <c r="J37" s="93"/>
      <c r="K37" s="94" t="s">
        <v>121</v>
      </c>
      <c r="L37" s="95" t="s">
        <v>138</v>
      </c>
      <c r="M37" s="96" t="s">
        <v>144</v>
      </c>
      <c r="N37" s="96" t="s">
        <v>124</v>
      </c>
    </row>
    <row r="38" spans="1:14" ht="20.100000000000001" customHeight="1" x14ac:dyDescent="0.25">
      <c r="A38" s="76">
        <v>44356</v>
      </c>
      <c r="B38" s="77" t="s">
        <v>31</v>
      </c>
      <c r="C38" s="31">
        <v>10</v>
      </c>
      <c r="D38" s="32"/>
      <c r="E38" s="31"/>
      <c r="F38" s="92">
        <v>10</v>
      </c>
      <c r="G38" s="99">
        <v>595</v>
      </c>
      <c r="H38" s="99">
        <v>4200</v>
      </c>
      <c r="I38" s="99">
        <v>59510</v>
      </c>
      <c r="J38" s="93"/>
      <c r="K38" s="94" t="s">
        <v>121</v>
      </c>
      <c r="L38" s="95" t="s">
        <v>138</v>
      </c>
      <c r="M38" s="96" t="s">
        <v>144</v>
      </c>
      <c r="N38" s="96" t="s">
        <v>131</v>
      </c>
    </row>
    <row r="39" spans="1:14" ht="20.100000000000001" customHeight="1" x14ac:dyDescent="0.25">
      <c r="A39" s="76">
        <v>44356</v>
      </c>
      <c r="B39" s="77" t="s">
        <v>31</v>
      </c>
      <c r="C39" s="31">
        <v>500</v>
      </c>
      <c r="D39" s="32"/>
      <c r="E39" s="31"/>
      <c r="F39" s="92">
        <v>500</v>
      </c>
      <c r="G39" s="99">
        <v>595</v>
      </c>
      <c r="H39" s="99">
        <v>4200</v>
      </c>
      <c r="I39" s="99">
        <v>59510</v>
      </c>
      <c r="J39" s="93"/>
      <c r="K39" s="94" t="s">
        <v>121</v>
      </c>
      <c r="L39" s="95" t="s">
        <v>139</v>
      </c>
      <c r="M39" s="96" t="s">
        <v>123</v>
      </c>
      <c r="N39" s="96" t="s">
        <v>131</v>
      </c>
    </row>
    <row r="40" spans="1:14" ht="20.100000000000001" customHeight="1" x14ac:dyDescent="0.25">
      <c r="A40" s="76">
        <v>44357</v>
      </c>
      <c r="B40" s="77" t="s">
        <v>31</v>
      </c>
      <c r="C40" s="31">
        <v>500</v>
      </c>
      <c r="D40" s="32"/>
      <c r="E40" s="31"/>
      <c r="F40" s="92">
        <v>500</v>
      </c>
      <c r="G40" s="99">
        <v>611</v>
      </c>
      <c r="H40" s="99">
        <v>4200</v>
      </c>
      <c r="I40" s="99">
        <v>61106</v>
      </c>
      <c r="J40" s="93"/>
      <c r="K40" s="94" t="s">
        <v>121</v>
      </c>
      <c r="L40" s="95" t="s">
        <v>122</v>
      </c>
      <c r="M40" s="96" t="s">
        <v>123</v>
      </c>
      <c r="N40" s="96" t="s">
        <v>145</v>
      </c>
    </row>
    <row r="41" spans="1:14" ht="20.100000000000001" customHeight="1" x14ac:dyDescent="0.25">
      <c r="A41" s="76">
        <v>44357</v>
      </c>
      <c r="B41" s="77" t="s">
        <v>31</v>
      </c>
      <c r="C41" s="31">
        <v>132.30000000000001</v>
      </c>
      <c r="D41" s="32"/>
      <c r="E41" s="31"/>
      <c r="F41" s="92">
        <v>132.30000000000001</v>
      </c>
      <c r="G41" s="99">
        <v>595</v>
      </c>
      <c r="H41" s="99">
        <v>1105</v>
      </c>
      <c r="I41" s="99"/>
      <c r="J41" s="93"/>
      <c r="K41" s="94" t="s">
        <v>121</v>
      </c>
      <c r="L41" s="95" t="s">
        <v>141</v>
      </c>
      <c r="M41" s="96" t="s">
        <v>142</v>
      </c>
      <c r="N41" s="96" t="s">
        <v>143</v>
      </c>
    </row>
    <row r="42" spans="1:14" ht="20.100000000000001" customHeight="1" thickBot="1" x14ac:dyDescent="0.3">
      <c r="A42" s="135" t="s">
        <v>57</v>
      </c>
      <c r="B42" s="136"/>
      <c r="C42" s="39">
        <f>SUM(C12:C41)</f>
        <v>8186.71</v>
      </c>
      <c r="D42" s="39">
        <f>SUM(D12:D41)</f>
        <v>29</v>
      </c>
      <c r="E42" s="39"/>
      <c r="F42" s="39">
        <f>SUM(F12:F41)</f>
        <v>8157.71</v>
      </c>
      <c r="G42" s="56"/>
      <c r="H42" s="56"/>
      <c r="I42" s="56"/>
      <c r="J42" s="40"/>
      <c r="K42" s="103"/>
      <c r="L42" s="46"/>
      <c r="M42" s="53"/>
      <c r="N42" s="47"/>
    </row>
    <row r="44" spans="1:14" x14ac:dyDescent="0.2">
      <c r="B44" s="129" t="s">
        <v>58</v>
      </c>
      <c r="C44" s="131"/>
    </row>
    <row r="45" spans="1:14" x14ac:dyDescent="0.2">
      <c r="B45" s="41" t="s">
        <v>59</v>
      </c>
      <c r="C45" s="42" t="s">
        <v>60</v>
      </c>
    </row>
    <row r="46" spans="1:14" x14ac:dyDescent="0.2">
      <c r="B46" s="41" t="s">
        <v>31</v>
      </c>
      <c r="C46" s="42" t="s">
        <v>61</v>
      </c>
    </row>
    <row r="47" spans="1:14" x14ac:dyDescent="0.2">
      <c r="B47" s="41" t="s">
        <v>36</v>
      </c>
      <c r="C47" s="42" t="s">
        <v>62</v>
      </c>
    </row>
    <row r="48" spans="1:14" x14ac:dyDescent="0.2">
      <c r="B48" s="41" t="s">
        <v>146</v>
      </c>
      <c r="C48" s="42" t="s">
        <v>147</v>
      </c>
    </row>
    <row r="49" spans="2:9" x14ac:dyDescent="0.2">
      <c r="B49" s="43" t="s">
        <v>63</v>
      </c>
      <c r="C49" s="44" t="s">
        <v>64</v>
      </c>
    </row>
    <row r="52" spans="2:9" x14ac:dyDescent="0.2">
      <c r="B52" s="125"/>
      <c r="C52" s="125"/>
      <c r="F52" s="7"/>
      <c r="G52" s="7"/>
      <c r="H52" s="7"/>
      <c r="I52" s="7"/>
    </row>
    <row r="53" spans="2:9" x14ac:dyDescent="0.2">
      <c r="F53" s="7"/>
      <c r="G53" s="7"/>
      <c r="H53" s="7"/>
      <c r="I53" s="7"/>
    </row>
    <row r="54" spans="2:9" x14ac:dyDescent="0.2">
      <c r="F54" s="104"/>
      <c r="G54" s="104"/>
      <c r="H54" s="104"/>
      <c r="I54" s="7"/>
    </row>
    <row r="55" spans="2:9" x14ac:dyDescent="0.2">
      <c r="F55" s="104"/>
      <c r="G55" s="104"/>
      <c r="H55" s="104"/>
      <c r="I55" s="7"/>
    </row>
    <row r="56" spans="2:9" x14ac:dyDescent="0.2">
      <c r="F56" s="104"/>
      <c r="G56" s="104"/>
      <c r="H56" s="104"/>
      <c r="I56" s="7"/>
    </row>
    <row r="57" spans="2:9" x14ac:dyDescent="0.2">
      <c r="F57" s="105"/>
      <c r="G57" s="105"/>
      <c r="H57" s="105"/>
      <c r="I57" s="7"/>
    </row>
    <row r="58" spans="2:9" x14ac:dyDescent="0.2">
      <c r="F58" s="105"/>
      <c r="G58" s="105"/>
      <c r="H58" s="105"/>
      <c r="I58" s="7"/>
    </row>
    <row r="59" spans="2:9" x14ac:dyDescent="0.2">
      <c r="F59" s="104"/>
      <c r="G59" s="104"/>
      <c r="H59" s="104"/>
      <c r="I59" s="7"/>
    </row>
    <row r="60" spans="2:9" x14ac:dyDescent="0.2">
      <c r="F60" s="105"/>
      <c r="G60" s="105"/>
      <c r="H60" s="105"/>
      <c r="I60" s="7"/>
    </row>
    <row r="61" spans="2:9" x14ac:dyDescent="0.2">
      <c r="F61" s="104"/>
      <c r="G61" s="104"/>
      <c r="H61" s="104"/>
      <c r="I61" s="7"/>
    </row>
    <row r="62" spans="2:9" x14ac:dyDescent="0.2">
      <c r="F62" s="104"/>
      <c r="G62" s="104"/>
      <c r="H62" s="104"/>
      <c r="I62" s="7"/>
    </row>
    <row r="63" spans="2:9" x14ac:dyDescent="0.2">
      <c r="F63" s="104"/>
      <c r="G63" s="104"/>
      <c r="H63" s="104"/>
      <c r="I63" s="7"/>
    </row>
    <row r="64" spans="2:9" x14ac:dyDescent="0.2">
      <c r="F64" s="104"/>
      <c r="G64" s="104"/>
      <c r="H64" s="104"/>
      <c r="I64" s="7"/>
    </row>
    <row r="65" spans="6:9" x14ac:dyDescent="0.2">
      <c r="F65" s="104"/>
      <c r="G65" s="104"/>
      <c r="H65" s="104"/>
      <c r="I65" s="7"/>
    </row>
    <row r="66" spans="6:9" x14ac:dyDescent="0.2">
      <c r="F66" s="104"/>
      <c r="G66" s="104"/>
      <c r="H66" s="104"/>
      <c r="I66" s="7"/>
    </row>
    <row r="67" spans="6:9" x14ac:dyDescent="0.2">
      <c r="F67" s="104"/>
      <c r="G67" s="104"/>
      <c r="H67" s="104"/>
      <c r="I67" s="7"/>
    </row>
    <row r="68" spans="6:9" x14ac:dyDescent="0.2">
      <c r="F68" s="104"/>
      <c r="G68" s="104"/>
      <c r="H68" s="104"/>
      <c r="I68" s="7"/>
    </row>
    <row r="69" spans="6:9" x14ac:dyDescent="0.2">
      <c r="F69" s="104"/>
      <c r="G69" s="104"/>
      <c r="H69" s="104"/>
      <c r="I69" s="7"/>
    </row>
    <row r="70" spans="6:9" x14ac:dyDescent="0.2">
      <c r="F70" s="104"/>
      <c r="G70" s="104"/>
      <c r="H70" s="104"/>
      <c r="I70" s="7"/>
    </row>
    <row r="71" spans="6:9" x14ac:dyDescent="0.2">
      <c r="F71" s="104"/>
      <c r="G71" s="104"/>
      <c r="H71" s="104"/>
      <c r="I71" s="7"/>
    </row>
    <row r="72" spans="6:9" x14ac:dyDescent="0.2">
      <c r="F72" s="104"/>
      <c r="G72" s="104"/>
      <c r="H72" s="104"/>
      <c r="I72" s="7"/>
    </row>
    <row r="73" spans="6:9" x14ac:dyDescent="0.2">
      <c r="F73" s="104"/>
      <c r="G73" s="104"/>
      <c r="H73" s="104"/>
      <c r="I73" s="7"/>
    </row>
    <row r="74" spans="6:9" x14ac:dyDescent="0.2">
      <c r="F74" s="104"/>
      <c r="G74" s="104"/>
      <c r="H74" s="104"/>
      <c r="I74" s="7"/>
    </row>
    <row r="75" spans="6:9" x14ac:dyDescent="0.2">
      <c r="F75" s="104"/>
      <c r="G75" s="104"/>
      <c r="H75" s="104"/>
      <c r="I75" s="7"/>
    </row>
    <row r="76" spans="6:9" x14ac:dyDescent="0.2">
      <c r="F76" s="104"/>
      <c r="G76" s="104"/>
      <c r="H76" s="104"/>
      <c r="I76" s="7"/>
    </row>
    <row r="77" spans="6:9" x14ac:dyDescent="0.2">
      <c r="F77" s="104"/>
      <c r="G77" s="104"/>
      <c r="H77" s="104"/>
      <c r="I77" s="7"/>
    </row>
    <row r="78" spans="6:9" x14ac:dyDescent="0.2">
      <c r="F78" s="104"/>
      <c r="G78" s="104"/>
      <c r="H78" s="104"/>
      <c r="I78" s="7"/>
    </row>
    <row r="79" spans="6:9" x14ac:dyDescent="0.2">
      <c r="F79" s="104"/>
      <c r="G79" s="104"/>
      <c r="H79" s="104"/>
      <c r="I79" s="7"/>
    </row>
    <row r="80" spans="6:9" x14ac:dyDescent="0.2">
      <c r="F80" s="104"/>
      <c r="G80" s="104"/>
      <c r="H80" s="104"/>
      <c r="I80" s="7"/>
    </row>
    <row r="81" spans="6:9" x14ac:dyDescent="0.2">
      <c r="F81" s="104"/>
      <c r="G81" s="104"/>
      <c r="H81" s="104"/>
      <c r="I81" s="7"/>
    </row>
    <row r="82" spans="6:9" x14ac:dyDescent="0.2">
      <c r="F82" s="104"/>
      <c r="G82" s="104"/>
      <c r="H82" s="104"/>
      <c r="I82" s="7"/>
    </row>
    <row r="83" spans="6:9" x14ac:dyDescent="0.2">
      <c r="F83" s="104"/>
      <c r="G83" s="104"/>
      <c r="H83" s="104"/>
      <c r="I83" s="7"/>
    </row>
    <row r="84" spans="6:9" x14ac:dyDescent="0.2">
      <c r="F84" s="104"/>
      <c r="G84" s="104"/>
      <c r="H84" s="104"/>
      <c r="I84" s="7"/>
    </row>
    <row r="85" spans="6:9" x14ac:dyDescent="0.2">
      <c r="F85" s="104"/>
      <c r="G85" s="104"/>
      <c r="H85" s="104"/>
      <c r="I85" s="7"/>
    </row>
    <row r="86" spans="6:9" x14ac:dyDescent="0.2">
      <c r="F86" s="104"/>
      <c r="G86" s="104"/>
      <c r="H86" s="104"/>
      <c r="I86" s="7"/>
    </row>
    <row r="87" spans="6:9" x14ac:dyDescent="0.2">
      <c r="F87" s="104"/>
      <c r="G87" s="104"/>
      <c r="H87" s="104"/>
      <c r="I87" s="7"/>
    </row>
    <row r="88" spans="6:9" x14ac:dyDescent="0.2">
      <c r="F88" s="104"/>
      <c r="G88" s="104"/>
      <c r="H88" s="104"/>
      <c r="I88" s="7"/>
    </row>
  </sheetData>
  <mergeCells count="7">
    <mergeCell ref="B52:C52"/>
    <mergeCell ref="B1:E1"/>
    <mergeCell ref="B3:E3"/>
    <mergeCell ref="G8:J8"/>
    <mergeCell ref="G9:J9"/>
    <mergeCell ref="A42:B42"/>
    <mergeCell ref="B44:C44"/>
  </mergeCells>
  <conditionalFormatting sqref="J12:J14 J17 J22:J41 J19">
    <cfRule type="expression" priority="12" stopIfTrue="1">
      <formula>AND(SUM($P12:$T12)&gt;0,NOT(ISBLANK(J12)))</formula>
    </cfRule>
    <cfRule type="expression" dxfId="161" priority="13" stopIfTrue="1">
      <formula>SUM($P12:$T12)&gt;0</formula>
    </cfRule>
  </conditionalFormatting>
  <conditionalFormatting sqref="B1:E1 B3:E3 C12:C13 C15:C19 C21:C41">
    <cfRule type="expression" dxfId="160" priority="14" stopIfTrue="1">
      <formula>ISBLANK(B1)</formula>
    </cfRule>
  </conditionalFormatting>
  <conditionalFormatting sqref="L12:N14 L19:M19 N18:N20 L21:N41">
    <cfRule type="expression" dxfId="159" priority="15" stopIfTrue="1">
      <formula>AND(NOT(ISBLANK($C12)),ISBLANK(L12))</formula>
    </cfRule>
  </conditionalFormatting>
  <conditionalFormatting sqref="B12:B19 B22:B41">
    <cfRule type="expression" dxfId="158" priority="16" stopIfTrue="1">
      <formula>AND(NOT(ISBLANK(C12)),ISBLANK(B12))</formula>
    </cfRule>
  </conditionalFormatting>
  <conditionalFormatting sqref="A12:A19 A22:A41">
    <cfRule type="expression" dxfId="157" priority="17" stopIfTrue="1">
      <formula>AND(NOT(ISBLANK(C12)),ISBLANK(A12))</formula>
    </cfRule>
  </conditionalFormatting>
  <conditionalFormatting sqref="E12:E13 E15:E19 E22:E41">
    <cfRule type="expression" dxfId="156" priority="18" stopIfTrue="1">
      <formula>AND(NOT(ISBLANK(C12)),ISBLANK(E12),B12="S")</formula>
    </cfRule>
  </conditionalFormatting>
  <conditionalFormatting sqref="C5">
    <cfRule type="expression" dxfId="155" priority="11" stopIfTrue="1">
      <formula>ISBLANK(C5)</formula>
    </cfRule>
  </conditionalFormatting>
  <conditionalFormatting sqref="J15:J16 K22:K42 K12:K20">
    <cfRule type="expression" priority="9" stopIfTrue="1">
      <formula>AND(SUM($P12:$T12)&gt;0,NOT(ISBLANK(J12)))</formula>
    </cfRule>
    <cfRule type="expression" dxfId="154" priority="10" stopIfTrue="1">
      <formula>SUM($P12:$T12)&gt;0</formula>
    </cfRule>
  </conditionalFormatting>
  <conditionalFormatting sqref="C14">
    <cfRule type="expression" dxfId="153" priority="7" stopIfTrue="1">
      <formula>ISBLANK(C14)</formula>
    </cfRule>
  </conditionalFormatting>
  <conditionalFormatting sqref="E14">
    <cfRule type="expression" dxfId="152" priority="8" stopIfTrue="1">
      <formula>AND(NOT(ISBLANK(C14)),ISBLANK(E14),B14="S")</formula>
    </cfRule>
  </conditionalFormatting>
  <conditionalFormatting sqref="L15:L18">
    <cfRule type="expression" dxfId="151" priority="6" stopIfTrue="1">
      <formula>AND(NOT(ISBLANK($C15)),ISBLANK(L15))</formula>
    </cfRule>
  </conditionalFormatting>
  <conditionalFormatting sqref="M15:N17">
    <cfRule type="expression" dxfId="150" priority="5" stopIfTrue="1">
      <formula>AND(NOT(ISBLANK($C15)),ISBLANK(M15))</formula>
    </cfRule>
  </conditionalFormatting>
  <conditionalFormatting sqref="J18">
    <cfRule type="expression" priority="3" stopIfTrue="1">
      <formula>AND(SUM($P18:$T18)&gt;0,NOT(ISBLANK(J18)))</formula>
    </cfRule>
    <cfRule type="expression" dxfId="149" priority="4" stopIfTrue="1">
      <formula>SUM($P18:$T18)&gt;0</formula>
    </cfRule>
  </conditionalFormatting>
  <conditionalFormatting sqref="M18">
    <cfRule type="expression" dxfId="148" priority="2" stopIfTrue="1">
      <formula>AND(NOT(ISBLANK($C18)),ISBLANK(M18))</formula>
    </cfRule>
  </conditionalFormatting>
  <conditionalFormatting sqref="J21">
    <cfRule type="expression" priority="19" stopIfTrue="1">
      <formula>AND(SUM($P20:$T20)&gt;0,NOT(ISBLANK(J21)))</formula>
    </cfRule>
    <cfRule type="expression" dxfId="147" priority="20" stopIfTrue="1">
      <formula>SUM($P20:$T20)&gt;0</formula>
    </cfRule>
  </conditionalFormatting>
  <conditionalFormatting sqref="B20">
    <cfRule type="expression" dxfId="146" priority="21" stopIfTrue="1">
      <formula>AND(NOT(ISBLANK(C21)),ISBLANK(B20))</formula>
    </cfRule>
  </conditionalFormatting>
  <conditionalFormatting sqref="B21">
    <cfRule type="expression" dxfId="145" priority="22" stopIfTrue="1">
      <formula>AND(NOT(ISBLANK(#REF!)),ISBLANK(B21))</formula>
    </cfRule>
  </conditionalFormatting>
  <conditionalFormatting sqref="A20">
    <cfRule type="expression" dxfId="144" priority="23" stopIfTrue="1">
      <formula>AND(NOT(ISBLANK(C21)),ISBLANK(A20))</formula>
    </cfRule>
  </conditionalFormatting>
  <conditionalFormatting sqref="A21">
    <cfRule type="expression" dxfId="143" priority="24" stopIfTrue="1">
      <formula>AND(NOT(ISBLANK(#REF!)),ISBLANK(A21))</formula>
    </cfRule>
  </conditionalFormatting>
  <conditionalFormatting sqref="E21">
    <cfRule type="expression" dxfId="142" priority="25" stopIfTrue="1">
      <formula>AND(NOT(ISBLANK(C21)),ISBLANK(E21),B20="S")</formula>
    </cfRule>
  </conditionalFormatting>
  <conditionalFormatting sqref="K21">
    <cfRule type="expression" priority="26" stopIfTrue="1">
      <formula>AND(SUM($P20:$T20)&gt;0,NOT(ISBLANK(K21)))</formula>
    </cfRule>
    <cfRule type="expression" dxfId="141" priority="27" stopIfTrue="1">
      <formula>SUM($P20:$T20)&gt;0</formula>
    </cfRule>
  </conditionalFormatting>
  <conditionalFormatting sqref="L20">
    <cfRule type="expression" dxfId="140" priority="1" stopIfTrue="1">
      <formula>AND(NOT(ISBLANK($C20)),ISBLANK(L20))</formula>
    </cfRule>
  </conditionalFormatting>
  <dataValidations count="2">
    <dataValidation type="list" allowBlank="1" showInputMessage="1" showErrorMessage="1" sqref="B12:B41">
      <formula1>$B$45:$B$49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'C:\Users\Michelle.Smith\Box\Transactions\Purchasing cards - Barclaycard\2021 - 2022 Monthly Statements\June 2021\June 21 - A Lavender\[June 2021 CC Audit.xlsx]Grouped by supplier'!#REF!</xm:f>
          </x14:formula1>
          <xm:sqref>B1:E1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zoomScale="80" zoomScaleNormal="80" workbookViewId="0">
      <selection activeCell="C5" sqref="C5:E5"/>
    </sheetView>
  </sheetViews>
  <sheetFormatPr defaultColWidth="9.140625" defaultRowHeight="12.75" outlineLevelCol="1" x14ac:dyDescent="0.2"/>
  <cols>
    <col min="1" max="1" width="15.28515625" style="147" customWidth="1"/>
    <col min="2" max="2" width="10.42578125" style="147" customWidth="1"/>
    <col min="3" max="6" width="15.7109375" style="147" customWidth="1"/>
    <col min="7" max="7" width="8.42578125" style="147" customWidth="1"/>
    <col min="8" max="8" width="9" style="147" customWidth="1"/>
    <col min="9" max="9" width="11.7109375" style="147" bestFit="1" customWidth="1"/>
    <col min="10" max="10" width="3" style="147" customWidth="1"/>
    <col min="11" max="11" width="26.140625" style="147" customWidth="1"/>
    <col min="12" max="12" width="47.42578125" style="147" customWidth="1"/>
    <col min="13" max="14" width="27.42578125" style="147" customWidth="1"/>
    <col min="15" max="15" width="9.140625" style="147"/>
    <col min="16" max="18" width="9.140625" style="147" customWidth="1" outlineLevel="1"/>
    <col min="19" max="19" width="10.42578125" style="147" customWidth="1" outlineLevel="1"/>
    <col min="20" max="28" width="9.140625" style="147"/>
  </cols>
  <sheetData>
    <row r="1" spans="1:28" ht="36.75" customHeight="1" x14ac:dyDescent="0.2">
      <c r="A1" s="2" t="s">
        <v>0</v>
      </c>
      <c r="B1" s="126" t="s">
        <v>1</v>
      </c>
      <c r="C1" s="127"/>
      <c r="D1" s="127"/>
      <c r="E1" s="128"/>
      <c r="F1" s="145"/>
      <c r="G1" s="145"/>
      <c r="H1" s="145"/>
      <c r="I1" s="145"/>
      <c r="J1" s="145"/>
      <c r="K1" s="145"/>
      <c r="L1" s="146"/>
      <c r="M1" s="3"/>
      <c r="N1" s="4"/>
    </row>
    <row r="2" spans="1:28" x14ac:dyDescent="0.2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28" ht="36.75" customHeight="1" x14ac:dyDescent="0.2">
      <c r="A3" s="9" t="s">
        <v>2</v>
      </c>
      <c r="B3" s="126" t="s">
        <v>265</v>
      </c>
      <c r="C3" s="127"/>
      <c r="D3" s="127"/>
      <c r="E3" s="128"/>
      <c r="F3" s="10"/>
      <c r="G3" s="10"/>
      <c r="H3" s="10"/>
      <c r="I3" s="10"/>
      <c r="J3" s="10"/>
      <c r="K3" s="10"/>
      <c r="L3" s="149"/>
      <c r="M3" s="149"/>
      <c r="N3" s="150"/>
    </row>
    <row r="4" spans="1:28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50"/>
    </row>
    <row r="5" spans="1:28" ht="36" customHeight="1" x14ac:dyDescent="0.2">
      <c r="A5" s="11" t="s">
        <v>3</v>
      </c>
      <c r="B5" s="12" t="s">
        <v>4</v>
      </c>
      <c r="C5" s="48">
        <v>44328</v>
      </c>
      <c r="D5" s="12" t="s">
        <v>5</v>
      </c>
      <c r="E5" s="90">
        <v>44358</v>
      </c>
      <c r="F5" s="13"/>
      <c r="G5" s="14"/>
      <c r="H5" s="15"/>
      <c r="I5" s="15"/>
      <c r="J5" s="15"/>
      <c r="K5" s="15"/>
      <c r="L5" s="149"/>
      <c r="M5" s="149"/>
      <c r="N5" s="150"/>
    </row>
    <row r="6" spans="1:28" x14ac:dyDescent="0.2">
      <c r="A6" s="148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</row>
    <row r="7" spans="1:28" x14ac:dyDescent="0.2">
      <c r="A7" s="148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</row>
    <row r="8" spans="1:28" x14ac:dyDescent="0.2">
      <c r="A8" s="89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29" t="s">
        <v>11</v>
      </c>
      <c r="H8" s="130"/>
      <c r="I8" s="130"/>
      <c r="J8" s="131"/>
      <c r="K8" s="89" t="s">
        <v>12</v>
      </c>
      <c r="L8" s="151" t="s">
        <v>13</v>
      </c>
      <c r="M8" s="18" t="s">
        <v>14</v>
      </c>
      <c r="N8" s="18" t="s">
        <v>15</v>
      </c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8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2"/>
      <c r="H9" s="133"/>
      <c r="I9" s="133"/>
      <c r="J9" s="134"/>
      <c r="K9" s="49" t="s">
        <v>20</v>
      </c>
      <c r="L9" s="153" t="s">
        <v>21</v>
      </c>
      <c r="M9" s="52"/>
      <c r="N9" s="54" t="s">
        <v>22</v>
      </c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</row>
    <row r="10" spans="1:28" ht="18" customHeight="1" x14ac:dyDescent="0.2">
      <c r="A10" s="50" t="s">
        <v>23</v>
      </c>
      <c r="B10" s="154" t="s">
        <v>24</v>
      </c>
      <c r="C10" s="154" t="s">
        <v>25</v>
      </c>
      <c r="D10" s="154" t="s">
        <v>25</v>
      </c>
      <c r="E10" s="154" t="s">
        <v>25</v>
      </c>
      <c r="F10" s="154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155"/>
      <c r="M10" s="156"/>
      <c r="N10" s="157"/>
    </row>
    <row r="11" spans="1:28" s="164" customFormat="1" ht="18" customHeight="1" x14ac:dyDescent="0.2">
      <c r="A11" s="158">
        <v>44343</v>
      </c>
      <c r="B11" s="159" t="s">
        <v>31</v>
      </c>
      <c r="C11" s="159">
        <v>34.4</v>
      </c>
      <c r="D11" s="160">
        <v>0</v>
      </c>
      <c r="E11" s="159"/>
      <c r="F11" s="159">
        <v>34.4</v>
      </c>
      <c r="G11" s="159">
        <v>611</v>
      </c>
      <c r="H11" s="159">
        <v>4014</v>
      </c>
      <c r="I11" s="159">
        <v>61123</v>
      </c>
      <c r="J11" s="159"/>
      <c r="K11" s="159" t="s">
        <v>259</v>
      </c>
      <c r="L11" s="161" t="s">
        <v>260</v>
      </c>
      <c r="M11" s="161" t="s">
        <v>261</v>
      </c>
      <c r="N11" s="162" t="s">
        <v>262</v>
      </c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</row>
    <row r="12" spans="1:28" s="164" customFormat="1" ht="18" customHeight="1" x14ac:dyDescent="0.2">
      <c r="A12" s="158"/>
      <c r="B12" s="159"/>
      <c r="C12" s="159"/>
      <c r="D12" s="160"/>
      <c r="E12" s="159"/>
      <c r="F12" s="159"/>
      <c r="G12" s="159">
        <v>611</v>
      </c>
      <c r="H12" s="159">
        <v>4014</v>
      </c>
      <c r="I12" s="159">
        <v>61122</v>
      </c>
      <c r="J12" s="159"/>
      <c r="K12" s="159"/>
      <c r="L12" s="165"/>
      <c r="M12" s="165"/>
      <c r="N12" s="162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</row>
    <row r="13" spans="1:28" s="175" customFormat="1" ht="18" customHeight="1" x14ac:dyDescent="0.2">
      <c r="A13" s="166">
        <v>44356</v>
      </c>
      <c r="B13" s="167" t="s">
        <v>36</v>
      </c>
      <c r="C13" s="168">
        <v>13.89</v>
      </c>
      <c r="D13" s="169">
        <v>2.3199999999999998</v>
      </c>
      <c r="E13" s="168"/>
      <c r="F13" s="170">
        <v>11.57</v>
      </c>
      <c r="G13" s="159">
        <v>611</v>
      </c>
      <c r="H13" s="159">
        <v>4014</v>
      </c>
      <c r="I13" s="159">
        <v>61123</v>
      </c>
      <c r="J13" s="171"/>
      <c r="K13" s="171" t="s">
        <v>259</v>
      </c>
      <c r="L13" s="172" t="s">
        <v>263</v>
      </c>
      <c r="M13" s="173" t="s">
        <v>80</v>
      </c>
      <c r="N13" s="174" t="s">
        <v>264</v>
      </c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</row>
    <row r="14" spans="1:28" s="175" customFormat="1" ht="18" customHeight="1" thickBot="1" x14ac:dyDescent="0.25">
      <c r="A14" s="176"/>
      <c r="B14" s="177"/>
      <c r="C14" s="178"/>
      <c r="D14" s="179"/>
      <c r="E14" s="178"/>
      <c r="F14" s="179"/>
      <c r="G14" s="159">
        <v>611</v>
      </c>
      <c r="H14" s="159">
        <v>4014</v>
      </c>
      <c r="I14" s="159">
        <v>61122</v>
      </c>
      <c r="J14" s="180"/>
      <c r="K14" s="180"/>
      <c r="L14" s="181"/>
      <c r="M14" s="182"/>
      <c r="N14" s="18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</row>
    <row r="15" spans="1:28" ht="20.100000000000001" customHeight="1" thickBot="1" x14ac:dyDescent="0.25">
      <c r="A15" s="184"/>
      <c r="B15" s="185"/>
      <c r="C15" s="186">
        <f t="shared" ref="C15:E15" si="0">SUM(C11:C13)</f>
        <v>48.29</v>
      </c>
      <c r="D15" s="186">
        <f t="shared" si="0"/>
        <v>2.3199999999999998</v>
      </c>
      <c r="E15" s="186">
        <f t="shared" si="0"/>
        <v>0</v>
      </c>
      <c r="F15" s="186">
        <f>SUM(F11:F13)</f>
        <v>45.97</v>
      </c>
      <c r="G15" s="187"/>
      <c r="H15" s="187"/>
      <c r="I15" s="187"/>
      <c r="J15" s="188"/>
      <c r="K15" s="188"/>
      <c r="L15" s="189"/>
      <c r="M15" s="190"/>
      <c r="N15" s="191"/>
    </row>
    <row r="17" spans="2:3" x14ac:dyDescent="0.2">
      <c r="B17" s="129" t="s">
        <v>58</v>
      </c>
      <c r="C17" s="131"/>
    </row>
    <row r="18" spans="2:3" x14ac:dyDescent="0.2">
      <c r="B18" s="192" t="s">
        <v>59</v>
      </c>
      <c r="C18" s="193" t="s">
        <v>60</v>
      </c>
    </row>
    <row r="19" spans="2:3" x14ac:dyDescent="0.2">
      <c r="B19" s="192" t="s">
        <v>31</v>
      </c>
      <c r="C19" s="193" t="s">
        <v>61</v>
      </c>
    </row>
    <row r="20" spans="2:3" x14ac:dyDescent="0.2">
      <c r="B20" s="192" t="s">
        <v>36</v>
      </c>
      <c r="C20" s="193" t="s">
        <v>62</v>
      </c>
    </row>
    <row r="21" spans="2:3" x14ac:dyDescent="0.2">
      <c r="B21" s="156" t="s">
        <v>63</v>
      </c>
      <c r="C21" s="194" t="s">
        <v>64</v>
      </c>
    </row>
  </sheetData>
  <mergeCells count="10">
    <mergeCell ref="L13:L14"/>
    <mergeCell ref="M13:M14"/>
    <mergeCell ref="A15:B15"/>
    <mergeCell ref="B17:C17"/>
    <mergeCell ref="B1:E1"/>
    <mergeCell ref="B3:E3"/>
    <mergeCell ref="G8:J8"/>
    <mergeCell ref="G9:J9"/>
    <mergeCell ref="L11:L12"/>
    <mergeCell ref="M11:M12"/>
  </mergeCells>
  <conditionalFormatting sqref="B1:E1 B3:E3">
    <cfRule type="expression" dxfId="20" priority="10" stopIfTrue="1">
      <formula>ISBLANK(B1)</formula>
    </cfRule>
  </conditionalFormatting>
  <conditionalFormatting sqref="J13:K14">
    <cfRule type="expression" priority="2" stopIfTrue="1">
      <formula>AND(SUM($P13:$T13)&gt;0,NOT(ISBLANK(J13)))</formula>
    </cfRule>
    <cfRule type="expression" dxfId="19" priority="3" stopIfTrue="1">
      <formula>SUM($P13:$T13)&gt;0</formula>
    </cfRule>
  </conditionalFormatting>
  <conditionalFormatting sqref="C13:C14">
    <cfRule type="expression" dxfId="18" priority="4" stopIfTrue="1">
      <formula>ISBLANK(C13)</formula>
    </cfRule>
  </conditionalFormatting>
  <conditionalFormatting sqref="L13">
    <cfRule type="expression" dxfId="17" priority="5" stopIfTrue="1">
      <formula>AND(NOT(ISBLANK($C13)),ISBLANK(L13))</formula>
    </cfRule>
  </conditionalFormatting>
  <conditionalFormatting sqref="B13:B14">
    <cfRule type="expression" dxfId="16" priority="6" stopIfTrue="1">
      <formula>AND(NOT(ISBLANK(C13)),ISBLANK(B13))</formula>
    </cfRule>
  </conditionalFormatting>
  <conditionalFormatting sqref="A13:A14">
    <cfRule type="expression" dxfId="15" priority="7" stopIfTrue="1">
      <formula>AND(NOT(ISBLANK(C13)),ISBLANK(A13))</formula>
    </cfRule>
  </conditionalFormatting>
  <conditionalFormatting sqref="E13:E14">
    <cfRule type="expression" dxfId="14" priority="8" stopIfTrue="1">
      <formula>AND(NOT(ISBLANK(C13)),ISBLANK(E13),B13="S")</formula>
    </cfRule>
  </conditionalFormatting>
  <conditionalFormatting sqref="M13:N13 N14">
    <cfRule type="expression" dxfId="13" priority="9" stopIfTrue="1">
      <formula>AND(NOT(ISBLANK(#REF!)),ISBLANK(M13))</formula>
    </cfRule>
  </conditionalFormatting>
  <conditionalFormatting sqref="C5">
    <cfRule type="expression" dxfId="12" priority="1" stopIfTrue="1">
      <formula>ISBLANK(C5)</formula>
    </cfRule>
  </conditionalFormatting>
  <dataValidations count="3">
    <dataValidation type="list" allowBlank="1" showInputMessage="1" showErrorMessage="1" sqref="B13:B14">
      <formula1>$B$18:$B$21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zoomScale="90" workbookViewId="0">
      <selection activeCell="B3" sqref="B3:E3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3" width="33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26" t="s">
        <v>120</v>
      </c>
      <c r="C1" s="127"/>
      <c r="D1" s="127"/>
      <c r="E1" s="12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26" t="s">
        <v>278</v>
      </c>
      <c r="C3" s="127"/>
      <c r="D3" s="127"/>
      <c r="E3" s="12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44328</v>
      </c>
      <c r="D5" s="12" t="s">
        <v>5</v>
      </c>
      <c r="E5" s="90">
        <v>44358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9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29" t="s">
        <v>11</v>
      </c>
      <c r="H8" s="130"/>
      <c r="I8" s="130"/>
      <c r="J8" s="131"/>
      <c r="K8" s="89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2"/>
      <c r="H9" s="133"/>
      <c r="I9" s="133"/>
      <c r="J9" s="134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76">
        <v>44341</v>
      </c>
      <c r="B12" s="77" t="s">
        <v>31</v>
      </c>
      <c r="C12" s="31">
        <v>1050</v>
      </c>
      <c r="D12" s="32">
        <f>C12/120*20</f>
        <v>175</v>
      </c>
      <c r="E12" s="31"/>
      <c r="F12" s="92">
        <f>C12/120*100</f>
        <v>875</v>
      </c>
      <c r="G12" s="55">
        <v>595</v>
      </c>
      <c r="H12" s="55">
        <v>1105</v>
      </c>
      <c r="I12" s="55"/>
      <c r="J12" s="137"/>
      <c r="K12" s="137" t="s">
        <v>266</v>
      </c>
      <c r="L12" s="138" t="s">
        <v>267</v>
      </c>
      <c r="M12" s="139" t="s">
        <v>268</v>
      </c>
      <c r="N12" s="139" t="s">
        <v>269</v>
      </c>
      <c r="P12" s="5" t="b">
        <f t="shared" ref="P12" si="0">OR(G12&lt;100,LEN(G12)=2)</f>
        <v>0</v>
      </c>
      <c r="Q12" s="5" t="b">
        <f t="shared" ref="Q12" si="1">OR(H12&lt;1000,LEN(H12)=3)</f>
        <v>0</v>
      </c>
      <c r="R12" s="5" t="b">
        <f t="shared" ref="R12" si="2">IF(I12&lt;1000,TRUE)</f>
        <v>1</v>
      </c>
      <c r="S12" s="5" t="e">
        <f>OR(#REF!&lt;100000,LEN(#REF!)=5)</f>
        <v>#REF!</v>
      </c>
    </row>
    <row r="13" spans="1:26" ht="31.5" x14ac:dyDescent="0.25">
      <c r="A13" s="76">
        <v>44344</v>
      </c>
      <c r="B13" s="77" t="s">
        <v>36</v>
      </c>
      <c r="C13" s="31">
        <v>9.9499999999999993</v>
      </c>
      <c r="D13" s="32">
        <f t="shared" ref="D13:D18" si="3">C13/120*20</f>
        <v>1.6583333333333332</v>
      </c>
      <c r="E13" s="31"/>
      <c r="F13" s="92">
        <f t="shared" ref="F13:F18" si="4">C13/120*100</f>
        <v>8.2916666666666661</v>
      </c>
      <c r="G13" s="55">
        <v>595</v>
      </c>
      <c r="H13" s="55">
        <v>4202</v>
      </c>
      <c r="I13" s="55"/>
      <c r="J13" s="137"/>
      <c r="K13" s="137" t="s">
        <v>266</v>
      </c>
      <c r="L13" s="195" t="s">
        <v>270</v>
      </c>
      <c r="M13" s="139" t="s">
        <v>80</v>
      </c>
      <c r="N13" s="139" t="s">
        <v>271</v>
      </c>
    </row>
    <row r="14" spans="1:26" ht="15.75" x14ac:dyDescent="0.25">
      <c r="A14" s="76">
        <v>44347</v>
      </c>
      <c r="B14" s="77" t="s">
        <v>59</v>
      </c>
      <c r="C14" s="31">
        <v>97.68</v>
      </c>
      <c r="D14" s="32"/>
      <c r="E14" s="31"/>
      <c r="F14" s="92">
        <v>97.68</v>
      </c>
      <c r="G14" s="55">
        <v>595</v>
      </c>
      <c r="H14" s="55">
        <v>4220</v>
      </c>
      <c r="I14" s="55"/>
      <c r="J14" s="137"/>
      <c r="K14" s="137" t="s">
        <v>266</v>
      </c>
      <c r="L14" s="195" t="s">
        <v>272</v>
      </c>
      <c r="M14" s="139" t="s">
        <v>273</v>
      </c>
      <c r="N14" s="139" t="s">
        <v>274</v>
      </c>
      <c r="P14" s="5" t="b">
        <f>OR(G14&lt;100,LEN(G14)=2)</f>
        <v>0</v>
      </c>
      <c r="Q14" s="5" t="b">
        <f>OR(H14&lt;1000,LEN(H14)=3)</f>
        <v>0</v>
      </c>
      <c r="R14" s="5" t="b">
        <f>IF(I14&lt;1000,TRUE)</f>
        <v>1</v>
      </c>
      <c r="S14" s="5" t="e">
        <f>OR(#REF!&lt;100000,LEN(#REF!)=5)</f>
        <v>#REF!</v>
      </c>
    </row>
    <row r="15" spans="1:26" ht="31.5" x14ac:dyDescent="0.25">
      <c r="A15" s="76">
        <v>44351</v>
      </c>
      <c r="B15" s="77" t="s">
        <v>36</v>
      </c>
      <c r="C15" s="31">
        <v>17</v>
      </c>
      <c r="D15" s="32">
        <f t="shared" si="3"/>
        <v>2.833333333333333</v>
      </c>
      <c r="E15" s="31"/>
      <c r="F15" s="92">
        <f t="shared" si="4"/>
        <v>14.166666666666666</v>
      </c>
      <c r="G15" s="55">
        <v>595</v>
      </c>
      <c r="H15" s="55">
        <v>4202</v>
      </c>
      <c r="I15" s="55"/>
      <c r="J15" s="137"/>
      <c r="K15" s="137" t="s">
        <v>266</v>
      </c>
      <c r="L15" s="195" t="s">
        <v>275</v>
      </c>
      <c r="M15" s="139" t="s">
        <v>80</v>
      </c>
      <c r="N15" s="139" t="s">
        <v>271</v>
      </c>
    </row>
    <row r="16" spans="1:26" ht="31.5" x14ac:dyDescent="0.25">
      <c r="A16" s="76">
        <v>44351</v>
      </c>
      <c r="B16" s="77" t="s">
        <v>36</v>
      </c>
      <c r="C16" s="31">
        <v>17</v>
      </c>
      <c r="D16" s="32">
        <f t="shared" si="3"/>
        <v>2.833333333333333</v>
      </c>
      <c r="E16" s="31"/>
      <c r="F16" s="92">
        <f t="shared" si="4"/>
        <v>14.166666666666666</v>
      </c>
      <c r="G16" s="55">
        <v>595</v>
      </c>
      <c r="H16" s="55">
        <v>4202</v>
      </c>
      <c r="I16" s="55"/>
      <c r="J16" s="137"/>
      <c r="K16" s="137" t="s">
        <v>266</v>
      </c>
      <c r="L16" s="195" t="s">
        <v>275</v>
      </c>
      <c r="M16" s="139" t="s">
        <v>80</v>
      </c>
      <c r="N16" s="139" t="s">
        <v>271</v>
      </c>
    </row>
    <row r="17" spans="1:14" ht="31.5" x14ac:dyDescent="0.25">
      <c r="A17" s="76">
        <v>44355</v>
      </c>
      <c r="B17" s="77" t="s">
        <v>36</v>
      </c>
      <c r="C17" s="31">
        <v>10.1</v>
      </c>
      <c r="D17" s="32">
        <f t="shared" si="3"/>
        <v>1.6833333333333333</v>
      </c>
      <c r="E17" s="31"/>
      <c r="F17" s="92">
        <f t="shared" si="4"/>
        <v>8.4166666666666661</v>
      </c>
      <c r="G17" s="55">
        <v>595</v>
      </c>
      <c r="H17" s="55">
        <v>4202</v>
      </c>
      <c r="I17" s="55"/>
      <c r="J17" s="137"/>
      <c r="K17" s="137" t="s">
        <v>266</v>
      </c>
      <c r="L17" s="195" t="s">
        <v>276</v>
      </c>
      <c r="M17" s="139" t="s">
        <v>80</v>
      </c>
      <c r="N17" s="139" t="s">
        <v>271</v>
      </c>
    </row>
    <row r="18" spans="1:14" ht="15.75" x14ac:dyDescent="0.25">
      <c r="A18" s="107">
        <v>44356</v>
      </c>
      <c r="B18" s="77" t="s">
        <v>36</v>
      </c>
      <c r="C18" s="31">
        <v>3.49</v>
      </c>
      <c r="D18" s="32">
        <f t="shared" si="3"/>
        <v>0.58166666666666678</v>
      </c>
      <c r="E18" s="31"/>
      <c r="F18" s="92">
        <f t="shared" si="4"/>
        <v>2.9083333333333337</v>
      </c>
      <c r="G18" s="55">
        <v>595</v>
      </c>
      <c r="H18" s="55">
        <v>4202</v>
      </c>
      <c r="I18" s="55"/>
      <c r="J18" s="196"/>
      <c r="K18" s="196" t="s">
        <v>266</v>
      </c>
      <c r="L18" s="197" t="s">
        <v>277</v>
      </c>
      <c r="M18" s="198" t="s">
        <v>80</v>
      </c>
      <c r="N18" s="139" t="s">
        <v>271</v>
      </c>
    </row>
    <row r="19" spans="1:14" ht="20.100000000000001" customHeight="1" thickBot="1" x14ac:dyDescent="0.25">
      <c r="A19" s="135" t="s">
        <v>57</v>
      </c>
      <c r="B19" s="136"/>
      <c r="C19" s="39">
        <f>SUM(C12:C18)</f>
        <v>1205.22</v>
      </c>
      <c r="D19" s="39">
        <f>SUM(D12:D18)</f>
        <v>184.59000000000003</v>
      </c>
      <c r="E19" s="39"/>
      <c r="F19" s="39">
        <f>SUM(F12:F18)</f>
        <v>1020.6299999999998</v>
      </c>
      <c r="G19" s="56"/>
      <c r="H19" s="56"/>
      <c r="I19" s="56"/>
      <c r="J19" s="40"/>
      <c r="K19" s="40"/>
      <c r="L19" s="46"/>
      <c r="M19" s="53"/>
      <c r="N19" s="47"/>
    </row>
    <row r="21" spans="1:14" x14ac:dyDescent="0.2">
      <c r="B21" s="129" t="s">
        <v>58</v>
      </c>
      <c r="C21" s="131"/>
    </row>
    <row r="22" spans="1:14" x14ac:dyDescent="0.2">
      <c r="B22" s="41" t="s">
        <v>59</v>
      </c>
      <c r="C22" s="42" t="s">
        <v>60</v>
      </c>
    </row>
    <row r="23" spans="1:14" x14ac:dyDescent="0.2">
      <c r="B23" s="41" t="s">
        <v>31</v>
      </c>
      <c r="C23" s="42" t="s">
        <v>61</v>
      </c>
    </row>
    <row r="24" spans="1:14" x14ac:dyDescent="0.2">
      <c r="B24" s="41" t="s">
        <v>36</v>
      </c>
      <c r="C24" s="42" t="s">
        <v>62</v>
      </c>
    </row>
    <row r="25" spans="1:14" x14ac:dyDescent="0.2">
      <c r="B25" s="41" t="s">
        <v>146</v>
      </c>
      <c r="C25" s="42" t="s">
        <v>147</v>
      </c>
    </row>
    <row r="26" spans="1:14" x14ac:dyDescent="0.2">
      <c r="B26" s="43" t="s">
        <v>63</v>
      </c>
      <c r="C26" s="44" t="s">
        <v>64</v>
      </c>
    </row>
    <row r="29" spans="1:14" x14ac:dyDescent="0.2">
      <c r="B29" s="125"/>
      <c r="C29" s="125"/>
    </row>
  </sheetData>
  <mergeCells count="7">
    <mergeCell ref="B29:C29"/>
    <mergeCell ref="B1:E1"/>
    <mergeCell ref="B3:E3"/>
    <mergeCell ref="G8:J8"/>
    <mergeCell ref="G9:J9"/>
    <mergeCell ref="A19:B19"/>
    <mergeCell ref="B21:C21"/>
  </mergeCells>
  <conditionalFormatting sqref="J12:K18">
    <cfRule type="expression" priority="3" stopIfTrue="1">
      <formula>AND(SUM($P12:$T12)&gt;0,NOT(ISBLANK(J12)))</formula>
    </cfRule>
    <cfRule type="expression" dxfId="11" priority="4" stopIfTrue="1">
      <formula>SUM($P12:$T12)&gt;0</formula>
    </cfRule>
  </conditionalFormatting>
  <conditionalFormatting sqref="B1:E1 B3:E3 C12:C18">
    <cfRule type="expression" dxfId="10" priority="5" stopIfTrue="1">
      <formula>ISBLANK(B1)</formula>
    </cfRule>
  </conditionalFormatting>
  <conditionalFormatting sqref="B12:B18">
    <cfRule type="expression" dxfId="9" priority="6" stopIfTrue="1">
      <formula>AND(NOT(ISBLANK(C12)),ISBLANK(B12))</formula>
    </cfRule>
  </conditionalFormatting>
  <conditionalFormatting sqref="A12:A18">
    <cfRule type="expression" dxfId="8" priority="7" stopIfTrue="1">
      <formula>AND(NOT(ISBLANK(C12)),ISBLANK(A12))</formula>
    </cfRule>
  </conditionalFormatting>
  <conditionalFormatting sqref="E12:E18">
    <cfRule type="expression" dxfId="7" priority="8" stopIfTrue="1">
      <formula>AND(NOT(ISBLANK(C12)),ISBLANK(E12),B12="S")</formula>
    </cfRule>
  </conditionalFormatting>
  <conditionalFormatting sqref="C5">
    <cfRule type="expression" dxfId="6" priority="2" stopIfTrue="1">
      <formula>ISBLANK(C5)</formula>
    </cfRule>
  </conditionalFormatting>
  <conditionalFormatting sqref="L18:M18 L16:N16">
    <cfRule type="expression" dxfId="5" priority="9" stopIfTrue="1">
      <formula>AND(NOT(ISBLANK($C15)),ISBLANK(L16))</formula>
    </cfRule>
  </conditionalFormatting>
  <conditionalFormatting sqref="L12:N12">
    <cfRule type="expression" dxfId="4" priority="10" stopIfTrue="1">
      <formula>AND(NOT(ISBLANK(#REF!)),ISBLANK(L12))</formula>
    </cfRule>
  </conditionalFormatting>
  <conditionalFormatting sqref="L15:N15">
    <cfRule type="expression" dxfId="3" priority="1" stopIfTrue="1">
      <formula>AND(NOT(ISBLANK($C13)),ISBLANK(L15))</formula>
    </cfRule>
  </conditionalFormatting>
  <conditionalFormatting sqref="L17:N17 M14:N14 N18">
    <cfRule type="expression" dxfId="2" priority="11" stopIfTrue="1">
      <formula>AND(NOT(ISBLANK($C12)),ISBLANK(L14))</formula>
    </cfRule>
  </conditionalFormatting>
  <conditionalFormatting sqref="L13:N13">
    <cfRule type="expression" dxfId="1" priority="12" stopIfTrue="1">
      <formula>AND(NOT(ISBLANK($C14)),ISBLANK(L13))</formula>
    </cfRule>
  </conditionalFormatting>
  <conditionalFormatting sqref="L14">
    <cfRule type="expression" dxfId="0" priority="13" stopIfTrue="1">
      <formula>AND(NOT(ISBLANK($C10)),ISBLANK(L14))</formula>
    </cfRule>
  </conditionalFormatting>
  <dataValidations count="2">
    <dataValidation type="list" allowBlank="1" showInputMessage="1" showErrorMessage="1" sqref="B12:B18">
      <formula1>$B$22:$B$26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'[Spreadsheet Jun21.xlsx]Sheet2'!#REF!</xm:f>
          </x14:formula1>
          <xm:sqref>B1:E1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zoomScale="90" workbookViewId="0">
      <selection activeCell="C13" sqref="C13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3" width="36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26" t="s">
        <v>65</v>
      </c>
      <c r="C1" s="127"/>
      <c r="D1" s="127"/>
      <c r="E1" s="12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26" t="s">
        <v>50</v>
      </c>
      <c r="C3" s="127"/>
      <c r="D3" s="127"/>
      <c r="E3" s="128"/>
      <c r="F3" s="10"/>
      <c r="G3" s="10"/>
      <c r="H3" s="10"/>
      <c r="I3" s="10"/>
      <c r="J3" s="10"/>
      <c r="K3" s="10"/>
      <c r="L3" s="121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44328</v>
      </c>
      <c r="D5" s="12" t="s">
        <v>5</v>
      </c>
      <c r="E5" s="90">
        <v>44358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6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29" t="s">
        <v>11</v>
      </c>
      <c r="H8" s="130"/>
      <c r="I8" s="130"/>
      <c r="J8" s="131"/>
      <c r="K8" s="86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2"/>
      <c r="H9" s="133"/>
      <c r="I9" s="133"/>
      <c r="J9" s="134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122">
        <v>44328</v>
      </c>
      <c r="B12" s="30" t="s">
        <v>146</v>
      </c>
      <c r="C12" s="31">
        <v>5</v>
      </c>
      <c r="D12" s="32">
        <v>0.24</v>
      </c>
      <c r="E12" s="31"/>
      <c r="F12" s="92">
        <v>4.76</v>
      </c>
      <c r="G12" s="55">
        <v>440</v>
      </c>
      <c r="H12" s="55">
        <v>4020</v>
      </c>
      <c r="I12" s="55"/>
      <c r="J12" s="37"/>
      <c r="K12" s="123" t="s">
        <v>193</v>
      </c>
      <c r="L12" s="101" t="s">
        <v>194</v>
      </c>
      <c r="M12" s="101" t="s">
        <v>195</v>
      </c>
      <c r="N12" s="101" t="s">
        <v>196</v>
      </c>
      <c r="P12" s="5" t="e">
        <f>OR(#REF!&lt;100,LEN(#REF!)=2)</f>
        <v>#REF!</v>
      </c>
      <c r="Q12" s="5" t="e">
        <f>OR(#REF!&lt;1000,LEN(#REF!)=3)</f>
        <v>#REF!</v>
      </c>
      <c r="R12" s="5" t="b">
        <f>IF(I13&lt;1000,TRUE)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122">
        <v>44347</v>
      </c>
      <c r="B13" s="30" t="s">
        <v>31</v>
      </c>
      <c r="C13" s="31">
        <v>415.03</v>
      </c>
      <c r="D13" s="32">
        <v>0</v>
      </c>
      <c r="E13" s="31"/>
      <c r="F13" s="92">
        <v>415.03</v>
      </c>
      <c r="G13" s="55">
        <v>112</v>
      </c>
      <c r="H13" s="55">
        <v>4207</v>
      </c>
      <c r="I13" s="55"/>
      <c r="J13" s="37"/>
      <c r="K13" s="123" t="s">
        <v>197</v>
      </c>
      <c r="L13" s="101" t="s">
        <v>198</v>
      </c>
      <c r="M13" s="101" t="s">
        <v>133</v>
      </c>
      <c r="N13" s="101" t="s">
        <v>199</v>
      </c>
      <c r="P13" s="5" t="e">
        <f>OR(#REF!&lt;100,LEN(#REF!)=2)</f>
        <v>#REF!</v>
      </c>
      <c r="Q13" s="5" t="e">
        <f>OR(#REF!&lt;1000,LEN(#REF!)=3)</f>
        <v>#REF!</v>
      </c>
      <c r="R13" s="5" t="e">
        <f>IF(#REF!&lt;1000,TRUE)</f>
        <v>#REF!</v>
      </c>
      <c r="S13" s="5" t="e">
        <f>OR(#REF!&lt;100000,LEN(#REF!)=5)</f>
        <v>#REF!</v>
      </c>
    </row>
    <row r="14" spans="1:26" ht="13.5" thickBot="1" x14ac:dyDescent="0.25">
      <c r="A14" s="87" t="s">
        <v>57</v>
      </c>
      <c r="B14" s="88"/>
      <c r="C14" s="39">
        <f>SUM(C12:C13)</f>
        <v>420.03</v>
      </c>
      <c r="D14" s="39">
        <f>SUM(D12:D13)</f>
        <v>0.24</v>
      </c>
      <c r="E14" s="39"/>
      <c r="F14" s="39">
        <f>SUM(F12:F13)</f>
        <v>419.78999999999996</v>
      </c>
      <c r="G14" s="56"/>
      <c r="H14" s="56"/>
      <c r="I14" s="56"/>
      <c r="J14" s="40"/>
      <c r="K14" s="40"/>
      <c r="L14" s="46"/>
      <c r="M14" s="53"/>
      <c r="N14" s="47"/>
    </row>
    <row r="16" spans="1:26" x14ac:dyDescent="0.2">
      <c r="B16" s="129" t="s">
        <v>58</v>
      </c>
      <c r="C16" s="131"/>
      <c r="F16" s="120"/>
    </row>
    <row r="17" spans="2:3" x14ac:dyDescent="0.2">
      <c r="B17" s="41" t="s">
        <v>59</v>
      </c>
      <c r="C17" s="42" t="s">
        <v>60</v>
      </c>
    </row>
    <row r="18" spans="2:3" x14ac:dyDescent="0.2">
      <c r="B18" s="41" t="s">
        <v>31</v>
      </c>
      <c r="C18" s="42" t="s">
        <v>61</v>
      </c>
    </row>
    <row r="19" spans="2:3" x14ac:dyDescent="0.2">
      <c r="B19" s="41" t="s">
        <v>146</v>
      </c>
      <c r="C19" s="42" t="s">
        <v>200</v>
      </c>
    </row>
    <row r="20" spans="2:3" x14ac:dyDescent="0.2">
      <c r="B20" s="41" t="s">
        <v>36</v>
      </c>
      <c r="C20" s="42" t="s">
        <v>62</v>
      </c>
    </row>
    <row r="21" spans="2:3" x14ac:dyDescent="0.2">
      <c r="B21" s="43" t="s">
        <v>63</v>
      </c>
      <c r="C21" s="44" t="s">
        <v>64</v>
      </c>
    </row>
  </sheetData>
  <mergeCells count="5">
    <mergeCell ref="B1:E1"/>
    <mergeCell ref="B3:E3"/>
    <mergeCell ref="G8:J8"/>
    <mergeCell ref="G9:J9"/>
    <mergeCell ref="B16:C16"/>
  </mergeCells>
  <conditionalFormatting sqref="J12:J13">
    <cfRule type="expression" priority="5" stopIfTrue="1">
      <formula>AND(SUM($P12:$T12)&gt;0,NOT(ISBLANK(J12)))</formula>
    </cfRule>
    <cfRule type="expression" dxfId="139" priority="6" stopIfTrue="1">
      <formula>SUM($P12:$T12)&gt;0</formula>
    </cfRule>
  </conditionalFormatting>
  <conditionalFormatting sqref="B1:E1 B3:E3">
    <cfRule type="expression" dxfId="138" priority="7" stopIfTrue="1">
      <formula>ISBLANK(B1)</formula>
    </cfRule>
  </conditionalFormatting>
  <conditionalFormatting sqref="C12:C13">
    <cfRule type="expression" dxfId="137" priority="2" stopIfTrue="1">
      <formula>ISBLANK(C12)</formula>
    </cfRule>
  </conditionalFormatting>
  <conditionalFormatting sqref="B12">
    <cfRule type="expression" dxfId="136" priority="3" stopIfTrue="1">
      <formula>AND(NOT(ISBLANK(#REF!)),ISBLANK(B12))</formula>
    </cfRule>
  </conditionalFormatting>
  <conditionalFormatting sqref="E12:E13">
    <cfRule type="expression" dxfId="135" priority="4" stopIfTrue="1">
      <formula>AND(NOT(ISBLANK(C12)),ISBLANK(E12),#REF!="S")</formula>
    </cfRule>
  </conditionalFormatting>
  <conditionalFormatting sqref="C5">
    <cfRule type="expression" dxfId="134" priority="1" stopIfTrue="1">
      <formula>ISBLANK(C5)</formula>
    </cfRule>
  </conditionalFormatting>
  <conditionalFormatting sqref="A12:A13">
    <cfRule type="expression" dxfId="133" priority="116" stopIfTrue="1">
      <formula>AND(NOT(ISBLANK(#REF!)),ISBLANK(A12))</formula>
    </cfRule>
  </conditionalFormatting>
  <conditionalFormatting sqref="B13">
    <cfRule type="expression" dxfId="132" priority="117" stopIfTrue="1">
      <formula>AND(NOT(ISBLANK(#REF!)),ISBLANK(B13))</formula>
    </cfRule>
  </conditionalFormatting>
  <dataValidations count="3">
    <dataValidation type="list" allowBlank="1" showInputMessage="1" showErrorMessage="1" sqref="B12:B13">
      <formula1>$B$17:$B$21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zoomScale="90" workbookViewId="0">
      <selection activeCell="B1" sqref="B1:E1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26" t="s">
        <v>120</v>
      </c>
      <c r="C1" s="127"/>
      <c r="D1" s="127"/>
      <c r="E1" s="12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26" t="s">
        <v>158</v>
      </c>
      <c r="C3" s="127"/>
      <c r="D3" s="127"/>
      <c r="E3" s="12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44328</v>
      </c>
      <c r="D5" s="12" t="s">
        <v>5</v>
      </c>
      <c r="E5" s="90">
        <v>44358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6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29" t="s">
        <v>11</v>
      </c>
      <c r="H8" s="130"/>
      <c r="I8" s="130"/>
      <c r="J8" s="131"/>
      <c r="K8" s="86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2"/>
      <c r="H9" s="133"/>
      <c r="I9" s="133"/>
      <c r="J9" s="134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91" t="s">
        <v>26</v>
      </c>
      <c r="H10" s="91" t="s">
        <v>27</v>
      </c>
      <c r="I10" s="91" t="s">
        <v>28</v>
      </c>
      <c r="J10" s="91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91"/>
      <c r="H11" s="91"/>
      <c r="I11" s="91"/>
      <c r="J11" s="91"/>
      <c r="K11" s="91"/>
      <c r="L11" s="27"/>
      <c r="M11" s="43"/>
      <c r="N11" s="43"/>
    </row>
    <row r="12" spans="1:26" ht="20.100000000000001" customHeight="1" x14ac:dyDescent="0.25">
      <c r="A12" s="76" t="s">
        <v>157</v>
      </c>
      <c r="B12" s="77" t="s">
        <v>31</v>
      </c>
      <c r="C12" s="31">
        <v>5</v>
      </c>
      <c r="D12" s="32">
        <v>0</v>
      </c>
      <c r="E12" s="31"/>
      <c r="F12" s="92">
        <v>5</v>
      </c>
      <c r="G12" s="55">
        <v>490</v>
      </c>
      <c r="H12" s="55">
        <v>4020</v>
      </c>
      <c r="I12" s="55"/>
      <c r="J12" s="93"/>
      <c r="K12" s="93" t="s">
        <v>158</v>
      </c>
      <c r="L12" s="95" t="s">
        <v>159</v>
      </c>
      <c r="M12" s="96" t="s">
        <v>160</v>
      </c>
      <c r="N12" s="96" t="s">
        <v>161</v>
      </c>
      <c r="P12" s="5" t="b">
        <f t="shared" ref="P12:P14" si="0">OR(G12&lt;100,LEN(G12)=2)</f>
        <v>0</v>
      </c>
      <c r="Q12" s="5" t="b">
        <f t="shared" ref="Q12:Q14" si="1">OR(H12&lt;1000,LEN(H12)=3)</f>
        <v>0</v>
      </c>
      <c r="R12" s="5" t="b">
        <f t="shared" ref="R12:R14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76" t="s">
        <v>157</v>
      </c>
      <c r="B13" s="30" t="s">
        <v>36</v>
      </c>
      <c r="C13" s="31">
        <v>22.6</v>
      </c>
      <c r="D13" s="32">
        <v>3.77</v>
      </c>
      <c r="E13" s="31"/>
      <c r="F13" s="92">
        <v>18.829999999999998</v>
      </c>
      <c r="G13" s="55">
        <v>490</v>
      </c>
      <c r="H13" s="55">
        <v>4019</v>
      </c>
      <c r="I13" s="55"/>
      <c r="J13" s="93"/>
      <c r="K13" s="93" t="s">
        <v>158</v>
      </c>
      <c r="L13" s="95" t="s">
        <v>162</v>
      </c>
      <c r="M13" s="96" t="s">
        <v>163</v>
      </c>
      <c r="N13" s="96" t="s">
        <v>164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27.75" customHeight="1" x14ac:dyDescent="0.25">
      <c r="A14" s="76" t="s">
        <v>157</v>
      </c>
      <c r="B14" s="30" t="s">
        <v>36</v>
      </c>
      <c r="C14" s="31">
        <v>64.989999999999995</v>
      </c>
      <c r="D14" s="32">
        <f>F14*0.2</f>
        <v>10.832000000000001</v>
      </c>
      <c r="E14" s="31"/>
      <c r="F14" s="92">
        <v>54.16</v>
      </c>
      <c r="G14" s="55">
        <v>490</v>
      </c>
      <c r="H14" s="55">
        <v>4020</v>
      </c>
      <c r="I14" s="55"/>
      <c r="J14" s="93"/>
      <c r="K14" s="93" t="s">
        <v>158</v>
      </c>
      <c r="L14" s="95" t="s">
        <v>165</v>
      </c>
      <c r="M14" s="96" t="s">
        <v>166</v>
      </c>
      <c r="N14" s="96" t="s">
        <v>161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20.100000000000001" customHeight="1" x14ac:dyDescent="0.25">
      <c r="A15" s="107" t="s">
        <v>167</v>
      </c>
      <c r="B15" s="108" t="s">
        <v>31</v>
      </c>
      <c r="C15" s="109">
        <v>7.18</v>
      </c>
      <c r="D15" s="110"/>
      <c r="E15" s="109"/>
      <c r="F15" s="111">
        <v>7.18</v>
      </c>
      <c r="G15" s="112">
        <v>490</v>
      </c>
      <c r="H15" s="112">
        <v>4019</v>
      </c>
      <c r="I15" s="112"/>
      <c r="J15" s="113"/>
      <c r="K15" s="113" t="s">
        <v>158</v>
      </c>
      <c r="L15" s="114" t="s">
        <v>168</v>
      </c>
      <c r="M15" s="115" t="s">
        <v>169</v>
      </c>
      <c r="N15" s="115" t="s">
        <v>164</v>
      </c>
    </row>
    <row r="16" spans="1:26" ht="20.100000000000001" customHeight="1" x14ac:dyDescent="0.25">
      <c r="A16" s="107" t="s">
        <v>170</v>
      </c>
      <c r="B16" s="108" t="s">
        <v>31</v>
      </c>
      <c r="C16" s="109">
        <v>8.6</v>
      </c>
      <c r="D16" s="110"/>
      <c r="E16" s="109"/>
      <c r="F16" s="111">
        <v>8.6</v>
      </c>
      <c r="G16" s="112">
        <v>490</v>
      </c>
      <c r="H16" s="112">
        <v>4019</v>
      </c>
      <c r="I16" s="112"/>
      <c r="J16" s="113"/>
      <c r="K16" s="113" t="s">
        <v>158</v>
      </c>
      <c r="L16" s="114" t="s">
        <v>171</v>
      </c>
      <c r="M16" s="115" t="s">
        <v>46</v>
      </c>
      <c r="N16" s="115" t="s">
        <v>172</v>
      </c>
    </row>
    <row r="17" spans="1:14" ht="20.100000000000001" customHeight="1" x14ac:dyDescent="0.25">
      <c r="A17" s="107" t="s">
        <v>170</v>
      </c>
      <c r="B17" s="108" t="s">
        <v>108</v>
      </c>
      <c r="C17" s="109">
        <v>26.95</v>
      </c>
      <c r="D17" s="110">
        <f>F17*0.2</f>
        <v>4.492</v>
      </c>
      <c r="E17" s="109"/>
      <c r="F17" s="111">
        <v>22.46</v>
      </c>
      <c r="G17" s="112">
        <v>490</v>
      </c>
      <c r="H17" s="112">
        <v>4019</v>
      </c>
      <c r="I17" s="112"/>
      <c r="J17" s="113"/>
      <c r="K17" s="113" t="s">
        <v>158</v>
      </c>
      <c r="L17" s="114" t="s">
        <v>173</v>
      </c>
      <c r="M17" s="115" t="s">
        <v>42</v>
      </c>
      <c r="N17" s="115" t="s">
        <v>164</v>
      </c>
    </row>
    <row r="18" spans="1:14" ht="20.100000000000001" customHeight="1" x14ac:dyDescent="0.25">
      <c r="A18" s="107" t="s">
        <v>174</v>
      </c>
      <c r="B18" s="108" t="s">
        <v>106</v>
      </c>
      <c r="C18" s="109">
        <v>4.2</v>
      </c>
      <c r="D18" s="110">
        <v>0</v>
      </c>
      <c r="E18" s="109"/>
      <c r="F18" s="111">
        <v>4.2</v>
      </c>
      <c r="G18" s="112">
        <v>490</v>
      </c>
      <c r="H18" s="112">
        <v>4020</v>
      </c>
      <c r="I18" s="112"/>
      <c r="J18" s="113"/>
      <c r="K18" s="113" t="s">
        <v>158</v>
      </c>
      <c r="L18" s="114" t="s">
        <v>175</v>
      </c>
      <c r="M18" s="115" t="s">
        <v>176</v>
      </c>
      <c r="N18" s="115" t="s">
        <v>161</v>
      </c>
    </row>
    <row r="19" spans="1:14" ht="20.100000000000001" customHeight="1" x14ac:dyDescent="0.25">
      <c r="A19" s="107" t="s">
        <v>174</v>
      </c>
      <c r="B19" s="108" t="s">
        <v>106</v>
      </c>
      <c r="C19" s="109">
        <v>22.94</v>
      </c>
      <c r="D19" s="110">
        <v>3.82</v>
      </c>
      <c r="E19" s="109"/>
      <c r="F19" s="111">
        <v>19.12</v>
      </c>
      <c r="G19" s="112">
        <v>490</v>
      </c>
      <c r="H19" s="112">
        <v>4020</v>
      </c>
      <c r="I19" s="112"/>
      <c r="J19" s="113"/>
      <c r="K19" s="113" t="s">
        <v>158</v>
      </c>
      <c r="L19" s="114" t="s">
        <v>177</v>
      </c>
      <c r="M19" s="115" t="s">
        <v>80</v>
      </c>
      <c r="N19" s="115" t="s">
        <v>161</v>
      </c>
    </row>
    <row r="20" spans="1:14" ht="20.100000000000001" customHeight="1" x14ac:dyDescent="0.25">
      <c r="A20" s="107" t="s">
        <v>174</v>
      </c>
      <c r="B20" s="108" t="s">
        <v>106</v>
      </c>
      <c r="C20" s="109">
        <v>32.340000000000003</v>
      </c>
      <c r="D20" s="110">
        <v>0</v>
      </c>
      <c r="E20" s="109"/>
      <c r="F20" s="111">
        <v>32.340000000000003</v>
      </c>
      <c r="G20" s="112">
        <v>490</v>
      </c>
      <c r="H20" s="112">
        <v>4020</v>
      </c>
      <c r="I20" s="112"/>
      <c r="J20" s="113"/>
      <c r="K20" s="113" t="s">
        <v>158</v>
      </c>
      <c r="L20" s="114" t="s">
        <v>178</v>
      </c>
      <c r="M20" s="115" t="s">
        <v>176</v>
      </c>
      <c r="N20" s="115" t="s">
        <v>161</v>
      </c>
    </row>
    <row r="21" spans="1:14" ht="20.100000000000001" customHeight="1" x14ac:dyDescent="0.25">
      <c r="A21" s="107" t="s">
        <v>174</v>
      </c>
      <c r="B21" s="108" t="s">
        <v>106</v>
      </c>
      <c r="C21" s="109">
        <v>12</v>
      </c>
      <c r="D21" s="110">
        <v>0</v>
      </c>
      <c r="E21" s="109"/>
      <c r="F21" s="111">
        <v>12</v>
      </c>
      <c r="G21" s="112">
        <v>490</v>
      </c>
      <c r="H21" s="112">
        <v>4020</v>
      </c>
      <c r="I21" s="112"/>
      <c r="J21" s="113"/>
      <c r="K21" s="113" t="s">
        <v>158</v>
      </c>
      <c r="L21" s="114" t="s">
        <v>179</v>
      </c>
      <c r="M21" s="115" t="s">
        <v>176</v>
      </c>
      <c r="N21" s="115" t="s">
        <v>161</v>
      </c>
    </row>
    <row r="22" spans="1:14" ht="20.100000000000001" customHeight="1" x14ac:dyDescent="0.25">
      <c r="A22" s="107" t="s">
        <v>174</v>
      </c>
      <c r="B22" s="108" t="s">
        <v>106</v>
      </c>
      <c r="C22" s="109">
        <v>20.3</v>
      </c>
      <c r="D22" s="110">
        <v>0</v>
      </c>
      <c r="E22" s="109"/>
      <c r="F22" s="111">
        <v>20.3</v>
      </c>
      <c r="G22" s="112">
        <v>490</v>
      </c>
      <c r="H22" s="112">
        <v>4020</v>
      </c>
      <c r="I22" s="112"/>
      <c r="J22" s="113"/>
      <c r="K22" s="113" t="s">
        <v>158</v>
      </c>
      <c r="L22" s="114" t="s">
        <v>180</v>
      </c>
      <c r="M22" s="115" t="s">
        <v>176</v>
      </c>
      <c r="N22" s="115" t="s">
        <v>161</v>
      </c>
    </row>
    <row r="23" spans="1:14" ht="20.100000000000001" customHeight="1" x14ac:dyDescent="0.25">
      <c r="A23" s="107" t="s">
        <v>181</v>
      </c>
      <c r="B23" s="108" t="s">
        <v>31</v>
      </c>
      <c r="C23" s="109">
        <v>8.5</v>
      </c>
      <c r="D23" s="110">
        <v>0</v>
      </c>
      <c r="E23" s="109"/>
      <c r="F23" s="111">
        <v>8.5</v>
      </c>
      <c r="G23" s="112">
        <v>490</v>
      </c>
      <c r="H23" s="112">
        <v>4019</v>
      </c>
      <c r="I23" s="112"/>
      <c r="J23" s="113"/>
      <c r="K23" s="113" t="s">
        <v>158</v>
      </c>
      <c r="L23" s="114" t="s">
        <v>182</v>
      </c>
      <c r="M23" s="115" t="s">
        <v>183</v>
      </c>
      <c r="N23" s="115" t="s">
        <v>164</v>
      </c>
    </row>
    <row r="24" spans="1:14" ht="20.100000000000001" customHeight="1" thickBot="1" x14ac:dyDescent="0.25">
      <c r="A24" s="135" t="s">
        <v>57</v>
      </c>
      <c r="B24" s="136"/>
      <c r="C24" s="39">
        <f>SUM(C12:C23)</f>
        <v>235.6</v>
      </c>
      <c r="D24" s="39">
        <f>SUM(D12:D23)</f>
        <v>22.914000000000001</v>
      </c>
      <c r="E24" s="39"/>
      <c r="F24" s="39">
        <f>SUM(F12:F23)</f>
        <v>212.69</v>
      </c>
      <c r="G24" s="56"/>
      <c r="H24" s="56"/>
      <c r="I24" s="56"/>
      <c r="J24" s="40"/>
      <c r="K24" s="40"/>
      <c r="L24" s="46"/>
      <c r="M24" s="53"/>
      <c r="N24" s="47"/>
    </row>
    <row r="26" spans="1:14" x14ac:dyDescent="0.2">
      <c r="B26" s="129" t="s">
        <v>58</v>
      </c>
      <c r="C26" s="131"/>
    </row>
    <row r="27" spans="1:14" x14ac:dyDescent="0.2">
      <c r="B27" s="41" t="s">
        <v>59</v>
      </c>
      <c r="C27" s="42" t="s">
        <v>60</v>
      </c>
    </row>
    <row r="28" spans="1:14" x14ac:dyDescent="0.2">
      <c r="B28" s="41" t="s">
        <v>31</v>
      </c>
      <c r="C28" s="42" t="s">
        <v>61</v>
      </c>
    </row>
    <row r="29" spans="1:14" x14ac:dyDescent="0.2">
      <c r="B29" s="41" t="s">
        <v>36</v>
      </c>
      <c r="C29" s="42" t="s">
        <v>62</v>
      </c>
    </row>
    <row r="30" spans="1:14" x14ac:dyDescent="0.2">
      <c r="B30" s="41" t="s">
        <v>146</v>
      </c>
      <c r="C30" s="42" t="s">
        <v>147</v>
      </c>
    </row>
    <row r="31" spans="1:14" x14ac:dyDescent="0.2">
      <c r="B31" s="43" t="s">
        <v>63</v>
      </c>
      <c r="C31" s="44" t="s">
        <v>64</v>
      </c>
    </row>
    <row r="34" spans="2:3" x14ac:dyDescent="0.2">
      <c r="B34" s="125"/>
      <c r="C34" s="125"/>
    </row>
  </sheetData>
  <mergeCells count="7">
    <mergeCell ref="B34:C34"/>
    <mergeCell ref="B1:E1"/>
    <mergeCell ref="B3:E3"/>
    <mergeCell ref="G8:J8"/>
    <mergeCell ref="G9:J9"/>
    <mergeCell ref="A24:B24"/>
    <mergeCell ref="B26:C26"/>
  </mergeCells>
  <conditionalFormatting sqref="J12:K12 J13:J23">
    <cfRule type="expression" priority="10" stopIfTrue="1">
      <formula>AND(SUM($P12:$T12)&gt;0,NOT(ISBLANK(J12)))</formula>
    </cfRule>
    <cfRule type="expression" dxfId="131" priority="11" stopIfTrue="1">
      <formula>SUM($P12:$T12)&gt;0</formula>
    </cfRule>
  </conditionalFormatting>
  <conditionalFormatting sqref="B3:E3 C12:C23">
    <cfRule type="expression" dxfId="130" priority="12" stopIfTrue="1">
      <formula>ISBLANK(B3)</formula>
    </cfRule>
  </conditionalFormatting>
  <conditionalFormatting sqref="L12:N12">
    <cfRule type="expression" dxfId="129" priority="13" stopIfTrue="1">
      <formula>AND(NOT(ISBLANK($C12)),ISBLANK(L12))</formula>
    </cfRule>
  </conditionalFormatting>
  <conditionalFormatting sqref="B12:B23">
    <cfRule type="expression" dxfId="128" priority="14" stopIfTrue="1">
      <formula>AND(NOT(ISBLANK(C12)),ISBLANK(B12))</formula>
    </cfRule>
  </conditionalFormatting>
  <conditionalFormatting sqref="A12:A23">
    <cfRule type="expression" dxfId="127" priority="15" stopIfTrue="1">
      <formula>AND(NOT(ISBLANK(C12)),ISBLANK(A12))</formula>
    </cfRule>
  </conditionalFormatting>
  <conditionalFormatting sqref="E12:E23">
    <cfRule type="expression" dxfId="126" priority="16" stopIfTrue="1">
      <formula>AND(NOT(ISBLANK(C12)),ISBLANK(E12),B12="S")</formula>
    </cfRule>
  </conditionalFormatting>
  <conditionalFormatting sqref="K13">
    <cfRule type="expression" priority="6" stopIfTrue="1">
      <formula>AND(SUM($P13:$T13)&gt;0,NOT(ISBLANK(K13)))</formula>
    </cfRule>
    <cfRule type="expression" dxfId="125" priority="7" stopIfTrue="1">
      <formula>SUM($P13:$T13)&gt;0</formula>
    </cfRule>
  </conditionalFormatting>
  <conditionalFormatting sqref="L13:N13">
    <cfRule type="expression" dxfId="124" priority="8" stopIfTrue="1">
      <formula>AND(NOT(ISBLANK($C13)),ISBLANK(L13))</formula>
    </cfRule>
  </conditionalFormatting>
  <conditionalFormatting sqref="K14:K23">
    <cfRule type="expression" priority="3" stopIfTrue="1">
      <formula>AND(SUM($P14:$T14)&gt;0,NOT(ISBLANK(K14)))</formula>
    </cfRule>
    <cfRule type="expression" dxfId="123" priority="4" stopIfTrue="1">
      <formula>SUM($P14:$T14)&gt;0</formula>
    </cfRule>
  </conditionalFormatting>
  <conditionalFormatting sqref="L14:N23">
    <cfRule type="expression" dxfId="122" priority="5" stopIfTrue="1">
      <formula>AND(NOT(ISBLANK($C14)),ISBLANK(L14))</formula>
    </cfRule>
  </conditionalFormatting>
  <conditionalFormatting sqref="C5">
    <cfRule type="expression" dxfId="121" priority="2" stopIfTrue="1">
      <formula>ISBLANK(C5)</formula>
    </cfRule>
  </conditionalFormatting>
  <conditionalFormatting sqref="B1:E1">
    <cfRule type="expression" dxfId="120" priority="1" stopIfTrue="1">
      <formula>ISBLANK(B1)</formula>
    </cfRule>
  </conditionalFormatting>
  <dataValidations count="2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23">
      <formula1>$B$27:$B$31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'C:\Users\Michelle.Smith\Box\Transactions\Purchasing cards - Barclaycard\2021 - 2022 Monthly Statements\June 2021\June 21 - A Lavender\[June 2021 CC Audit.xlsx]Grouped by supplier'!#REF!</xm:f>
          </x14:formula1>
          <xm:sqref>B1:E1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zoomScale="90" workbookViewId="0">
      <selection activeCell="E5" sqref="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36.75" customHeight="1" x14ac:dyDescent="0.2">
      <c r="A1" s="2" t="s">
        <v>0</v>
      </c>
      <c r="B1" s="126" t="s">
        <v>1</v>
      </c>
      <c r="C1" s="127"/>
      <c r="D1" s="127"/>
      <c r="E1" s="128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36.75" customHeight="1" x14ac:dyDescent="0.2">
      <c r="A3" s="9" t="s">
        <v>2</v>
      </c>
      <c r="B3" s="126" t="s">
        <v>119</v>
      </c>
      <c r="C3" s="127"/>
      <c r="D3" s="127"/>
      <c r="E3" s="128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36" customHeight="1" x14ac:dyDescent="0.2">
      <c r="A5" s="11" t="s">
        <v>3</v>
      </c>
      <c r="B5" s="12" t="s">
        <v>4</v>
      </c>
      <c r="C5" s="82">
        <v>44328</v>
      </c>
      <c r="D5" s="12" t="s">
        <v>5</v>
      </c>
      <c r="E5" s="83">
        <v>44358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85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29" t="s">
        <v>11</v>
      </c>
      <c r="H8" s="130"/>
      <c r="I8" s="130"/>
      <c r="J8" s="17" t="s">
        <v>12</v>
      </c>
      <c r="K8" s="17" t="s">
        <v>13</v>
      </c>
      <c r="L8" s="18" t="s">
        <v>14</v>
      </c>
      <c r="M8" s="18" t="s">
        <v>15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2"/>
      <c r="H9" s="133"/>
      <c r="I9" s="133"/>
      <c r="J9" s="21" t="s">
        <v>20</v>
      </c>
      <c r="K9" s="21" t="s">
        <v>21</v>
      </c>
      <c r="L9" s="52"/>
      <c r="M9" s="54" t="s">
        <v>22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60" t="s">
        <v>28</v>
      </c>
      <c r="J10" s="51" t="s">
        <v>29</v>
      </c>
      <c r="K10" s="27"/>
      <c r="L10" s="43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 t="s">
        <v>30</v>
      </c>
      <c r="K11" s="27"/>
      <c r="L11" s="43"/>
      <c r="M11" s="43"/>
    </row>
    <row r="12" spans="1:25" ht="15.75" x14ac:dyDescent="0.25">
      <c r="A12" s="76">
        <v>44330</v>
      </c>
      <c r="B12" s="77" t="s">
        <v>31</v>
      </c>
      <c r="C12" s="78">
        <v>66</v>
      </c>
      <c r="D12" s="78"/>
      <c r="E12" s="78"/>
      <c r="F12" s="78">
        <v>66</v>
      </c>
      <c r="G12" s="84">
        <v>117</v>
      </c>
      <c r="H12" s="55">
        <v>4001</v>
      </c>
      <c r="I12" s="66"/>
      <c r="J12" s="63" t="s">
        <v>32</v>
      </c>
      <c r="K12" s="70" t="s">
        <v>33</v>
      </c>
      <c r="L12" s="45" t="s">
        <v>34</v>
      </c>
      <c r="M12" s="45" t="s">
        <v>35</v>
      </c>
      <c r="O12" s="5" t="b">
        <f t="shared" ref="O12:O40" si="0">OR(G12&lt;100,LEN(G12)=2)</f>
        <v>0</v>
      </c>
      <c r="P12" s="5" t="b">
        <f t="shared" ref="P12:P40" si="1">OR(H12&lt;1000,LEN(H12)=3)</f>
        <v>0</v>
      </c>
      <c r="Q12" s="5" t="b">
        <f t="shared" ref="Q12:Q40" si="2">IF(I12&lt;1000,TRUE)</f>
        <v>1</v>
      </c>
      <c r="R12" s="5" t="e">
        <f>OR(#REF!&lt;100000,LEN(#REF!)=5)</f>
        <v>#REF!</v>
      </c>
    </row>
    <row r="13" spans="1:25" ht="20.100000000000001" customHeight="1" x14ac:dyDescent="0.25">
      <c r="A13" s="76">
        <v>44334</v>
      </c>
      <c r="B13" s="77" t="s">
        <v>36</v>
      </c>
      <c r="C13" s="78">
        <v>156.87</v>
      </c>
      <c r="D13" s="78">
        <v>25.31</v>
      </c>
      <c r="E13" s="78"/>
      <c r="F13" s="78">
        <v>131.56</v>
      </c>
      <c r="G13" s="65">
        <v>118</v>
      </c>
      <c r="H13" s="55">
        <v>4400</v>
      </c>
      <c r="I13" s="55" t="s">
        <v>37</v>
      </c>
      <c r="J13" s="63" t="s">
        <v>32</v>
      </c>
      <c r="K13" s="70" t="s">
        <v>38</v>
      </c>
      <c r="L13" s="45" t="s">
        <v>39</v>
      </c>
      <c r="M13" s="75" t="s">
        <v>40</v>
      </c>
      <c r="N13" s="80"/>
      <c r="O13" s="5" t="b">
        <f t="shared" si="0"/>
        <v>0</v>
      </c>
      <c r="P13" s="5" t="b">
        <f t="shared" si="1"/>
        <v>0</v>
      </c>
      <c r="Q13" s="5" t="b">
        <f t="shared" si="2"/>
        <v>0</v>
      </c>
      <c r="R13" s="5" t="e">
        <f>OR(#REF!&lt;100000,LEN(#REF!)=5)</f>
        <v>#REF!</v>
      </c>
    </row>
    <row r="14" spans="1:25" ht="20.100000000000001" customHeight="1" x14ac:dyDescent="0.25">
      <c r="A14" s="76">
        <v>44335</v>
      </c>
      <c r="B14" s="77" t="s">
        <v>36</v>
      </c>
      <c r="C14" s="78">
        <v>25.19</v>
      </c>
      <c r="D14" s="78">
        <v>4.2</v>
      </c>
      <c r="E14" s="78"/>
      <c r="F14" s="78">
        <v>20.99</v>
      </c>
      <c r="G14" s="65">
        <v>110</v>
      </c>
      <c r="H14" s="55">
        <v>4001</v>
      </c>
      <c r="I14" s="66"/>
      <c r="J14" s="63" t="s">
        <v>32</v>
      </c>
      <c r="K14" s="45" t="s">
        <v>41</v>
      </c>
      <c r="L14" s="45" t="s">
        <v>42</v>
      </c>
      <c r="M14" s="45" t="s">
        <v>43</v>
      </c>
      <c r="N14" s="80"/>
    </row>
    <row r="15" spans="1:25" ht="15.75" x14ac:dyDescent="0.25">
      <c r="A15" s="76">
        <v>44337</v>
      </c>
      <c r="B15" s="77" t="s">
        <v>31</v>
      </c>
      <c r="C15" s="78">
        <v>3.59</v>
      </c>
      <c r="D15" s="78"/>
      <c r="E15" s="78"/>
      <c r="F15" s="78">
        <v>3.59</v>
      </c>
      <c r="G15" s="65">
        <v>118</v>
      </c>
      <c r="H15" s="55">
        <v>4400</v>
      </c>
      <c r="I15" s="66" t="s">
        <v>44</v>
      </c>
      <c r="J15" s="63" t="s">
        <v>32</v>
      </c>
      <c r="K15" s="45" t="s">
        <v>45</v>
      </c>
      <c r="L15" s="70" t="s">
        <v>46</v>
      </c>
      <c r="M15" s="75" t="s">
        <v>47</v>
      </c>
      <c r="O15" s="5" t="b">
        <f>OR(G15&lt;100,LEN(G15)=2)</f>
        <v>0</v>
      </c>
      <c r="P15" s="5" t="b">
        <f t="shared" si="1"/>
        <v>0</v>
      </c>
      <c r="Q15" s="5" t="b">
        <f t="shared" si="2"/>
        <v>0</v>
      </c>
      <c r="R15" s="5" t="e">
        <f>OR(#REF!&lt;100000,LEN(#REF!)=5)</f>
        <v>#REF!</v>
      </c>
    </row>
    <row r="16" spans="1:25" ht="20.100000000000001" customHeight="1" x14ac:dyDescent="0.25">
      <c r="A16" s="76">
        <v>44337</v>
      </c>
      <c r="B16" s="77" t="s">
        <v>36</v>
      </c>
      <c r="C16" s="78">
        <v>4</v>
      </c>
      <c r="D16" s="78">
        <v>0.33</v>
      </c>
      <c r="E16" s="78"/>
      <c r="F16" s="78">
        <v>3.67</v>
      </c>
      <c r="G16" s="65">
        <v>117</v>
      </c>
      <c r="H16" s="55">
        <v>4400</v>
      </c>
      <c r="I16" s="66"/>
      <c r="J16" s="63" t="s">
        <v>32</v>
      </c>
      <c r="K16" s="45" t="s">
        <v>48</v>
      </c>
      <c r="L16" s="45" t="s">
        <v>49</v>
      </c>
      <c r="M16" s="75" t="s">
        <v>50</v>
      </c>
      <c r="O16" s="5" t="b">
        <f t="shared" si="0"/>
        <v>0</v>
      </c>
      <c r="P16" s="5" t="b">
        <f t="shared" si="1"/>
        <v>0</v>
      </c>
      <c r="Q16" s="5" t="b">
        <f t="shared" si="2"/>
        <v>1</v>
      </c>
      <c r="R16" s="5" t="e">
        <f>OR(#REF!&lt;100000,LEN(#REF!)=5)</f>
        <v>#REF!</v>
      </c>
    </row>
    <row r="17" spans="1:18" ht="20.100000000000001" customHeight="1" x14ac:dyDescent="0.25">
      <c r="A17" s="76">
        <v>44340</v>
      </c>
      <c r="B17" s="77" t="s">
        <v>36</v>
      </c>
      <c r="C17" s="78">
        <v>114</v>
      </c>
      <c r="D17" s="78">
        <v>19</v>
      </c>
      <c r="E17" s="78"/>
      <c r="F17" s="78">
        <v>95</v>
      </c>
      <c r="G17" s="65">
        <v>114</v>
      </c>
      <c r="H17" s="55">
        <v>4405</v>
      </c>
      <c r="I17" s="66"/>
      <c r="J17" s="63" t="s">
        <v>32</v>
      </c>
      <c r="K17" s="45" t="s">
        <v>51</v>
      </c>
      <c r="L17" s="45" t="s">
        <v>52</v>
      </c>
      <c r="M17" s="75" t="s">
        <v>53</v>
      </c>
      <c r="O17" s="5" t="b">
        <f t="shared" si="0"/>
        <v>0</v>
      </c>
      <c r="P17" s="5" t="b">
        <f t="shared" si="1"/>
        <v>0</v>
      </c>
      <c r="Q17" s="5" t="b">
        <f t="shared" si="2"/>
        <v>1</v>
      </c>
      <c r="R17" s="5" t="e">
        <f>OR(#REF!&lt;100000,LEN(#REF!)=5)</f>
        <v>#REF!</v>
      </c>
    </row>
    <row r="18" spans="1:18" ht="20.100000000000001" customHeight="1" x14ac:dyDescent="0.25">
      <c r="A18" s="76">
        <v>44355</v>
      </c>
      <c r="B18" s="77" t="s">
        <v>31</v>
      </c>
      <c r="C18" s="78">
        <v>62.25</v>
      </c>
      <c r="D18" s="78">
        <v>10.38</v>
      </c>
      <c r="E18" s="78"/>
      <c r="F18" s="78">
        <f>C18-D18</f>
        <v>51.87</v>
      </c>
      <c r="G18" s="65">
        <v>110</v>
      </c>
      <c r="H18" s="55">
        <v>2001</v>
      </c>
      <c r="I18" s="66"/>
      <c r="J18" s="63" t="s">
        <v>32</v>
      </c>
      <c r="K18" s="45" t="s">
        <v>54</v>
      </c>
      <c r="L18" s="45" t="s">
        <v>55</v>
      </c>
      <c r="M18" s="75" t="s">
        <v>56</v>
      </c>
      <c r="O18" s="5" t="b">
        <f t="shared" si="0"/>
        <v>0</v>
      </c>
      <c r="P18" s="5" t="b">
        <f t="shared" si="1"/>
        <v>0</v>
      </c>
      <c r="Q18" s="5" t="b">
        <f t="shared" si="2"/>
        <v>1</v>
      </c>
      <c r="R18" s="5" t="e">
        <f>OR(#REF!&lt;100000,LEN(#REF!)=5)</f>
        <v>#REF!</v>
      </c>
    </row>
    <row r="19" spans="1:18" ht="20.100000000000001" customHeight="1" x14ac:dyDescent="0.25">
      <c r="A19" s="76"/>
      <c r="B19" s="77"/>
      <c r="C19" s="78"/>
      <c r="D19" s="78"/>
      <c r="E19" s="78"/>
      <c r="F19" s="78"/>
      <c r="G19" s="65"/>
      <c r="H19" s="55"/>
      <c r="I19" s="66"/>
      <c r="J19" s="63"/>
      <c r="K19" s="45"/>
      <c r="L19" s="45"/>
      <c r="M19" s="75"/>
      <c r="O19" s="5" t="b">
        <f t="shared" si="0"/>
        <v>1</v>
      </c>
      <c r="P19" s="5" t="b">
        <f t="shared" si="1"/>
        <v>1</v>
      </c>
      <c r="Q19" s="5" t="b">
        <f t="shared" si="2"/>
        <v>1</v>
      </c>
      <c r="R19" s="5" t="e">
        <f>OR(#REF!&lt;100000,LEN(#REF!)=5)</f>
        <v>#REF!</v>
      </c>
    </row>
    <row r="20" spans="1:18" ht="16.5" customHeight="1" x14ac:dyDescent="0.25">
      <c r="A20" s="76"/>
      <c r="B20" s="77"/>
      <c r="C20" s="78"/>
      <c r="D20" s="78"/>
      <c r="E20" s="78"/>
      <c r="F20" s="61"/>
      <c r="G20" s="65"/>
      <c r="H20" s="55"/>
      <c r="I20" s="66"/>
      <c r="J20" s="63"/>
      <c r="K20" s="45"/>
      <c r="L20" s="45"/>
      <c r="M20" s="75"/>
      <c r="O20" s="5" t="b">
        <f t="shared" si="0"/>
        <v>1</v>
      </c>
      <c r="P20" s="5" t="b">
        <f t="shared" si="1"/>
        <v>1</v>
      </c>
      <c r="Q20" s="5" t="b">
        <f t="shared" si="2"/>
        <v>1</v>
      </c>
      <c r="R20" s="5" t="e">
        <f>OR(#REF!&lt;100000,LEN(#REF!)=5)</f>
        <v>#REF!</v>
      </c>
    </row>
    <row r="21" spans="1:18" ht="15.75" x14ac:dyDescent="0.25">
      <c r="A21" s="76"/>
      <c r="B21" s="77"/>
      <c r="C21" s="78"/>
      <c r="D21" s="78"/>
      <c r="E21" s="78"/>
      <c r="F21" s="61"/>
      <c r="G21" s="65"/>
      <c r="H21" s="55"/>
      <c r="I21" s="66"/>
      <c r="J21" s="63"/>
      <c r="K21" s="70"/>
      <c r="L21" s="45"/>
      <c r="M21" s="75"/>
      <c r="O21" s="5" t="b">
        <f t="shared" si="0"/>
        <v>1</v>
      </c>
      <c r="P21" s="5" t="b">
        <f t="shared" si="1"/>
        <v>1</v>
      </c>
      <c r="Q21" s="5" t="b">
        <f t="shared" si="2"/>
        <v>1</v>
      </c>
    </row>
    <row r="22" spans="1:18" ht="15.75" x14ac:dyDescent="0.25">
      <c r="A22" s="76"/>
      <c r="B22" s="77"/>
      <c r="C22" s="78"/>
      <c r="D22" s="78"/>
      <c r="E22" s="78"/>
      <c r="F22" s="61"/>
      <c r="G22" s="65"/>
      <c r="H22" s="55"/>
      <c r="I22" s="66"/>
      <c r="J22" s="63"/>
      <c r="K22" s="70"/>
      <c r="L22" s="45"/>
      <c r="M22" s="75"/>
      <c r="O22" s="5" t="b">
        <f t="shared" si="0"/>
        <v>1</v>
      </c>
      <c r="P22" s="5" t="b">
        <f t="shared" si="1"/>
        <v>1</v>
      </c>
    </row>
    <row r="23" spans="1:18" ht="15.75" x14ac:dyDescent="0.25">
      <c r="A23" s="76"/>
      <c r="B23" s="77"/>
      <c r="C23" s="78"/>
      <c r="D23" s="78"/>
      <c r="E23" s="78"/>
      <c r="F23" s="61"/>
      <c r="G23" s="65"/>
      <c r="H23" s="55"/>
      <c r="I23" s="66"/>
      <c r="J23" s="63"/>
      <c r="K23" s="45"/>
      <c r="L23" s="45"/>
      <c r="M23" s="75"/>
      <c r="O23" s="5" t="b">
        <f t="shared" si="0"/>
        <v>1</v>
      </c>
      <c r="P23" s="5" t="b">
        <f t="shared" si="1"/>
        <v>1</v>
      </c>
      <c r="Q23" s="5" t="b">
        <f t="shared" si="2"/>
        <v>1</v>
      </c>
      <c r="R23" s="5" t="e">
        <f>OR(#REF!&lt;100000,LEN(#REF!)=5)</f>
        <v>#REF!</v>
      </c>
    </row>
    <row r="24" spans="1:18" ht="20.100000000000001" customHeight="1" x14ac:dyDescent="0.25">
      <c r="A24" s="76"/>
      <c r="B24" s="77"/>
      <c r="C24" s="78"/>
      <c r="D24" s="78"/>
      <c r="E24" s="79"/>
      <c r="F24" s="61"/>
      <c r="G24" s="65"/>
      <c r="H24" s="55"/>
      <c r="I24" s="66"/>
      <c r="J24" s="63"/>
      <c r="K24" s="70"/>
      <c r="L24" s="45"/>
      <c r="M24" s="75"/>
      <c r="O24" s="5" t="b">
        <f t="shared" si="0"/>
        <v>1</v>
      </c>
      <c r="P24" s="5" t="b">
        <f t="shared" si="1"/>
        <v>1</v>
      </c>
      <c r="Q24" s="5" t="b">
        <f t="shared" si="2"/>
        <v>1</v>
      </c>
      <c r="R24" s="5" t="e">
        <f>OR(#REF!&lt;100000,LEN(#REF!)=5)</f>
        <v>#REF!</v>
      </c>
    </row>
    <row r="25" spans="1:18" ht="20.100000000000001" customHeight="1" x14ac:dyDescent="0.25">
      <c r="A25" s="57"/>
      <c r="B25" s="30"/>
      <c r="C25" s="31"/>
      <c r="D25" s="31"/>
      <c r="E25" s="58"/>
      <c r="F25" s="61"/>
      <c r="G25" s="65"/>
      <c r="H25" s="55"/>
      <c r="I25" s="66"/>
      <c r="J25" s="63"/>
      <c r="K25" s="45"/>
      <c r="L25" s="45"/>
      <c r="M25" s="75"/>
      <c r="O25" s="5" t="b">
        <f t="shared" si="0"/>
        <v>1</v>
      </c>
      <c r="P25" s="5" t="b">
        <f t="shared" si="1"/>
        <v>1</v>
      </c>
    </row>
    <row r="26" spans="1:18" ht="20.100000000000001" customHeight="1" x14ac:dyDescent="0.25">
      <c r="A26" s="57"/>
      <c r="B26" s="30"/>
      <c r="C26" s="31"/>
      <c r="D26" s="32"/>
      <c r="E26" s="31"/>
      <c r="F26" s="61"/>
      <c r="G26" s="65"/>
      <c r="H26" s="55"/>
      <c r="I26" s="66"/>
      <c r="J26" s="63"/>
      <c r="K26" s="70"/>
      <c r="L26" s="45"/>
      <c r="M26" s="75"/>
      <c r="O26" s="5" t="b">
        <f t="shared" si="0"/>
        <v>1</v>
      </c>
      <c r="P26" s="5" t="b">
        <f t="shared" si="1"/>
        <v>1</v>
      </c>
      <c r="Q26" s="5" t="b">
        <f t="shared" si="2"/>
        <v>1</v>
      </c>
      <c r="R26" s="5" t="e">
        <f>OR(#REF!&lt;100000,LEN(#REF!)=5)</f>
        <v>#REF!</v>
      </c>
    </row>
    <row r="27" spans="1:18" ht="20.100000000000001" customHeight="1" x14ac:dyDescent="0.25">
      <c r="A27" s="57"/>
      <c r="B27" s="30"/>
      <c r="C27" s="31"/>
      <c r="D27" s="32"/>
      <c r="E27" s="31"/>
      <c r="F27" s="61"/>
      <c r="G27" s="65"/>
      <c r="H27" s="55"/>
      <c r="I27" s="66"/>
      <c r="J27" s="63"/>
      <c r="K27" s="70"/>
      <c r="L27" s="45"/>
      <c r="M27" s="45"/>
      <c r="O27" s="5" t="b">
        <f t="shared" si="0"/>
        <v>1</v>
      </c>
      <c r="P27" s="5" t="b">
        <f t="shared" si="1"/>
        <v>1</v>
      </c>
      <c r="Q27" s="5" t="b">
        <f t="shared" si="2"/>
        <v>1</v>
      </c>
      <c r="R27" s="5" t="e">
        <f>OR(#REF!&lt;100000,LEN(#REF!)=5)</f>
        <v>#REF!</v>
      </c>
    </row>
    <row r="28" spans="1:18" ht="20.100000000000001" customHeight="1" x14ac:dyDescent="0.25">
      <c r="A28" s="57"/>
      <c r="B28" s="30"/>
      <c r="C28" s="31"/>
      <c r="D28" s="32"/>
      <c r="E28" s="31"/>
      <c r="F28" s="61"/>
      <c r="G28" s="65"/>
      <c r="H28" s="55"/>
      <c r="I28" s="66"/>
      <c r="J28" s="63"/>
      <c r="K28" s="70"/>
      <c r="L28" s="45"/>
      <c r="M28" s="45"/>
      <c r="O28" s="5" t="b">
        <f t="shared" si="0"/>
        <v>1</v>
      </c>
      <c r="P28" s="5" t="b">
        <f t="shared" si="1"/>
        <v>1</v>
      </c>
      <c r="Q28" s="5" t="b">
        <f t="shared" si="2"/>
        <v>1</v>
      </c>
      <c r="R28" s="5" t="e">
        <f>OR(#REF!&lt;100000,LEN(#REF!)=5)</f>
        <v>#REF!</v>
      </c>
    </row>
    <row r="29" spans="1:18" ht="20.100000000000001" customHeight="1" x14ac:dyDescent="0.25">
      <c r="A29" s="57"/>
      <c r="B29" s="30"/>
      <c r="C29" s="31"/>
      <c r="D29" s="32"/>
      <c r="E29" s="31"/>
      <c r="F29" s="61"/>
      <c r="G29" s="65"/>
      <c r="H29" s="55"/>
      <c r="I29" s="66"/>
      <c r="J29" s="63"/>
      <c r="K29" s="45"/>
      <c r="L29" s="45"/>
      <c r="M29" s="45"/>
      <c r="O29" s="5" t="b">
        <f t="shared" si="0"/>
        <v>1</v>
      </c>
      <c r="P29" s="5" t="b">
        <f t="shared" si="1"/>
        <v>1</v>
      </c>
      <c r="Q29" s="5" t="b">
        <f t="shared" si="2"/>
        <v>1</v>
      </c>
      <c r="R29" s="5" t="e">
        <f>OR(#REF!&lt;100000,LEN(#REF!)=5)</f>
        <v>#REF!</v>
      </c>
    </row>
    <row r="30" spans="1:18" ht="20.100000000000001" customHeight="1" x14ac:dyDescent="0.25">
      <c r="A30" s="57"/>
      <c r="B30" s="30"/>
      <c r="C30" s="31"/>
      <c r="D30" s="32"/>
      <c r="E30" s="31"/>
      <c r="F30" s="61"/>
      <c r="G30" s="65"/>
      <c r="H30" s="55"/>
      <c r="I30" s="66"/>
      <c r="J30" s="63"/>
      <c r="K30" s="45"/>
      <c r="L30" s="45"/>
      <c r="M30" s="75"/>
      <c r="O30" s="5" t="b">
        <f t="shared" si="0"/>
        <v>1</v>
      </c>
      <c r="P30" s="5" t="b">
        <f t="shared" si="1"/>
        <v>1</v>
      </c>
      <c r="Q30" s="5" t="b">
        <f t="shared" si="2"/>
        <v>1</v>
      </c>
      <c r="R30" s="5" t="e">
        <f>OR(#REF!&lt;100000,LEN(#REF!)=5)</f>
        <v>#REF!</v>
      </c>
    </row>
    <row r="31" spans="1:18" ht="20.100000000000001" customHeight="1" x14ac:dyDescent="0.25">
      <c r="A31" s="57"/>
      <c r="B31" s="30"/>
      <c r="C31" s="31"/>
      <c r="D31" s="69"/>
      <c r="E31" s="31"/>
      <c r="F31" s="61"/>
      <c r="G31" s="65"/>
      <c r="H31" s="55"/>
      <c r="I31" s="66"/>
      <c r="J31" s="63"/>
      <c r="K31" s="45"/>
      <c r="L31" s="45"/>
      <c r="M31" s="45"/>
      <c r="O31" s="5" t="b">
        <f t="shared" si="0"/>
        <v>1</v>
      </c>
      <c r="P31" s="5" t="b">
        <f t="shared" si="1"/>
        <v>1</v>
      </c>
    </row>
    <row r="32" spans="1:18" ht="20.100000000000001" customHeight="1" x14ac:dyDescent="0.25">
      <c r="A32" s="57"/>
      <c r="B32" s="30"/>
      <c r="C32" s="31"/>
      <c r="D32" s="69"/>
      <c r="E32" s="31"/>
      <c r="F32" s="61"/>
      <c r="G32" s="65"/>
      <c r="H32" s="55"/>
      <c r="I32" s="66"/>
      <c r="J32" s="63"/>
      <c r="K32" s="45"/>
      <c r="L32" s="45"/>
      <c r="M32" s="45"/>
      <c r="O32" s="5" t="b">
        <f t="shared" si="0"/>
        <v>1</v>
      </c>
      <c r="P32" s="5" t="b">
        <f t="shared" si="1"/>
        <v>1</v>
      </c>
    </row>
    <row r="33" spans="1:18" ht="20.100000000000001" customHeight="1" x14ac:dyDescent="0.25">
      <c r="A33" s="57"/>
      <c r="B33" s="30"/>
      <c r="C33" s="31"/>
      <c r="D33" s="69"/>
      <c r="E33" s="31"/>
      <c r="F33" s="61"/>
      <c r="G33" s="65"/>
      <c r="H33" s="55"/>
      <c r="I33" s="66"/>
      <c r="J33" s="63"/>
      <c r="K33" s="45"/>
      <c r="L33" s="45"/>
      <c r="M33" s="45"/>
      <c r="O33" s="5" t="b">
        <f t="shared" si="0"/>
        <v>1</v>
      </c>
      <c r="P33" s="5" t="b">
        <f t="shared" si="1"/>
        <v>1</v>
      </c>
    </row>
    <row r="34" spans="1:18" ht="20.100000000000001" customHeight="1" x14ac:dyDescent="0.25">
      <c r="A34" s="57"/>
      <c r="B34" s="30"/>
      <c r="C34" s="31"/>
      <c r="D34" s="69"/>
      <c r="E34" s="31"/>
      <c r="F34" s="61"/>
      <c r="G34" s="65"/>
      <c r="H34" s="55"/>
      <c r="I34" s="66"/>
      <c r="J34" s="63"/>
      <c r="K34" s="45"/>
      <c r="L34" s="45"/>
      <c r="M34" s="45"/>
      <c r="O34" s="5" t="b">
        <f t="shared" si="0"/>
        <v>1</v>
      </c>
      <c r="P34" s="5" t="b">
        <f t="shared" si="1"/>
        <v>1</v>
      </c>
    </row>
    <row r="35" spans="1:18" ht="20.100000000000001" customHeight="1" x14ac:dyDescent="0.25">
      <c r="A35" s="57"/>
      <c r="B35" s="30"/>
      <c r="C35" s="31"/>
      <c r="D35" s="69"/>
      <c r="E35" s="31"/>
      <c r="F35" s="61"/>
      <c r="G35" s="65"/>
      <c r="H35" s="55"/>
      <c r="I35" s="66"/>
      <c r="J35" s="63"/>
      <c r="K35" s="45"/>
      <c r="L35" s="45"/>
      <c r="M35" s="45"/>
      <c r="O35" s="5" t="b">
        <f t="shared" si="0"/>
        <v>1</v>
      </c>
      <c r="P35" s="5" t="b">
        <f t="shared" si="1"/>
        <v>1</v>
      </c>
    </row>
    <row r="36" spans="1:18" ht="20.100000000000001" customHeight="1" x14ac:dyDescent="0.25">
      <c r="A36" s="57"/>
      <c r="B36" s="30"/>
      <c r="C36" s="31"/>
      <c r="D36" s="69"/>
      <c r="E36" s="31"/>
      <c r="F36" s="61"/>
      <c r="G36" s="65"/>
      <c r="H36" s="55"/>
      <c r="I36" s="66"/>
      <c r="J36" s="63"/>
      <c r="K36" s="45"/>
      <c r="L36" s="45"/>
      <c r="M36" s="45"/>
      <c r="O36" s="5" t="b">
        <f t="shared" si="0"/>
        <v>1</v>
      </c>
      <c r="P36" s="5" t="b">
        <f t="shared" si="1"/>
        <v>1</v>
      </c>
    </row>
    <row r="37" spans="1:18" ht="20.100000000000001" customHeight="1" x14ac:dyDescent="0.25">
      <c r="A37" s="57"/>
      <c r="B37" s="30"/>
      <c r="C37" s="31"/>
      <c r="D37" s="69"/>
      <c r="E37" s="31"/>
      <c r="F37" s="61"/>
      <c r="G37" s="65"/>
      <c r="H37" s="55"/>
      <c r="I37" s="66"/>
      <c r="J37" s="63"/>
      <c r="K37" s="45"/>
      <c r="L37" s="45"/>
      <c r="M37" s="45"/>
      <c r="O37" s="5" t="b">
        <f t="shared" si="0"/>
        <v>1</v>
      </c>
      <c r="P37" s="5" t="b">
        <f t="shared" si="1"/>
        <v>1</v>
      </c>
    </row>
    <row r="38" spans="1:18" ht="20.100000000000001" customHeight="1" x14ac:dyDescent="0.25">
      <c r="A38" s="57"/>
      <c r="B38" s="30"/>
      <c r="C38" s="31"/>
      <c r="D38" s="69"/>
      <c r="E38" s="31"/>
      <c r="F38" s="61"/>
      <c r="G38" s="65"/>
      <c r="H38" s="55"/>
      <c r="I38" s="66"/>
      <c r="J38" s="63"/>
      <c r="K38" s="45"/>
      <c r="L38" s="45"/>
      <c r="M38" s="45"/>
      <c r="O38" s="5" t="b">
        <f t="shared" si="0"/>
        <v>1</v>
      </c>
      <c r="P38" s="5" t="b">
        <f t="shared" si="1"/>
        <v>1</v>
      </c>
    </row>
    <row r="39" spans="1:18" ht="20.100000000000001" customHeight="1" x14ac:dyDescent="0.25">
      <c r="A39" s="57"/>
      <c r="B39" s="30"/>
      <c r="C39" s="31"/>
      <c r="D39" s="69"/>
      <c r="E39" s="31"/>
      <c r="F39" s="61"/>
      <c r="G39" s="65"/>
      <c r="H39" s="55"/>
      <c r="I39" s="66"/>
      <c r="J39" s="63"/>
      <c r="K39" s="45"/>
      <c r="L39" s="45"/>
      <c r="M39" s="45"/>
      <c r="O39" s="5" t="b">
        <f t="shared" si="0"/>
        <v>1</v>
      </c>
      <c r="P39" s="5" t="b">
        <f t="shared" si="1"/>
        <v>1</v>
      </c>
    </row>
    <row r="40" spans="1:18" ht="20.100000000000001" customHeight="1" thickBot="1" x14ac:dyDescent="0.3">
      <c r="A40" s="81"/>
      <c r="B40" s="30"/>
      <c r="C40" s="31"/>
      <c r="D40" s="38"/>
      <c r="E40" s="31"/>
      <c r="F40" s="61"/>
      <c r="G40" s="65"/>
      <c r="H40" s="55"/>
      <c r="I40" s="66"/>
      <c r="J40" s="63"/>
      <c r="K40" s="45"/>
      <c r="L40" s="45"/>
      <c r="M40" s="45"/>
      <c r="O40" s="5" t="b">
        <f t="shared" si="0"/>
        <v>1</v>
      </c>
      <c r="P40" s="5" t="b">
        <f t="shared" si="1"/>
        <v>1</v>
      </c>
      <c r="Q40" s="5" t="b">
        <f t="shared" si="2"/>
        <v>1</v>
      </c>
      <c r="R40" s="5" t="e">
        <f>OR(#REF!&lt;100000,LEN(#REF!)=5)</f>
        <v>#REF!</v>
      </c>
    </row>
    <row r="41" spans="1:18" ht="20.100000000000001" customHeight="1" thickBot="1" x14ac:dyDescent="0.25">
      <c r="A41" s="135" t="s">
        <v>57</v>
      </c>
      <c r="B41" s="136"/>
      <c r="C41" s="39">
        <f>SUM(C12:C40)</f>
        <v>431.9</v>
      </c>
      <c r="D41" s="39">
        <f>SUM(D12:D40)</f>
        <v>59.22</v>
      </c>
      <c r="E41" s="39"/>
      <c r="F41" s="62">
        <f>SUM(F12:F40)</f>
        <v>372.68</v>
      </c>
      <c r="G41" s="67"/>
      <c r="H41" s="56"/>
      <c r="I41" s="68"/>
      <c r="J41" s="64"/>
      <c r="K41" s="46"/>
      <c r="L41" s="53"/>
      <c r="M41" s="47"/>
    </row>
    <row r="43" spans="1:18" x14ac:dyDescent="0.2">
      <c r="B43" s="129" t="s">
        <v>58</v>
      </c>
      <c r="C43" s="131"/>
    </row>
    <row r="44" spans="1:18" x14ac:dyDescent="0.2">
      <c r="B44" s="41" t="s">
        <v>59</v>
      </c>
      <c r="C44" s="42" t="s">
        <v>60</v>
      </c>
    </row>
    <row r="45" spans="1:18" x14ac:dyDescent="0.2">
      <c r="B45" s="41" t="s">
        <v>31</v>
      </c>
      <c r="C45" s="42" t="s">
        <v>61</v>
      </c>
    </row>
    <row r="46" spans="1:18" x14ac:dyDescent="0.2">
      <c r="B46" s="41" t="s">
        <v>36</v>
      </c>
      <c r="C46" s="42" t="s">
        <v>62</v>
      </c>
    </row>
    <row r="47" spans="1:18" x14ac:dyDescent="0.2">
      <c r="B47" s="43" t="s">
        <v>63</v>
      </c>
      <c r="C47" s="44" t="s">
        <v>64</v>
      </c>
    </row>
  </sheetData>
  <mergeCells count="6">
    <mergeCell ref="B3:E3"/>
    <mergeCell ref="B1:E1"/>
    <mergeCell ref="B43:C43"/>
    <mergeCell ref="A41:B41"/>
    <mergeCell ref="G8:I8"/>
    <mergeCell ref="G9:I9"/>
  </mergeCells>
  <phoneticPr fontId="5" type="noConversion"/>
  <conditionalFormatting sqref="E5 B1:E1 B3:E3 F12:F19 C12:C40">
    <cfRule type="expression" dxfId="119" priority="91" stopIfTrue="1">
      <formula>ISBLANK(B1)</formula>
    </cfRule>
  </conditionalFormatting>
  <conditionalFormatting sqref="K12:L12 K29:M29 K21:L21 K31:M40">
    <cfRule type="expression" dxfId="118" priority="92" stopIfTrue="1">
      <formula>AND(NOT(ISBLANK($C12)),ISBLANK(K12))</formula>
    </cfRule>
  </conditionalFormatting>
  <conditionalFormatting sqref="B12 B17:B40">
    <cfRule type="expression" dxfId="117" priority="93" stopIfTrue="1">
      <formula>AND(NOT(ISBLANK(C12)),ISBLANK(B12))</formula>
    </cfRule>
  </conditionalFormatting>
  <conditionalFormatting sqref="A12 A18:A39">
    <cfRule type="expression" dxfId="116" priority="94" stopIfTrue="1">
      <formula>AND(NOT(ISBLANK(C12)),ISBLANK(A12))</formula>
    </cfRule>
  </conditionalFormatting>
  <conditionalFormatting sqref="E12:E23 E26:E40 D12:D25">
    <cfRule type="expression" dxfId="115" priority="98" stopIfTrue="1">
      <formula>AND(NOT(ISBLANK(B12)),ISBLANK(D12),A12="S")</formula>
    </cfRule>
  </conditionalFormatting>
  <conditionalFormatting sqref="J29 J31:J40 J13:J18 J21">
    <cfRule type="expression" priority="103" stopIfTrue="1">
      <formula>AND(SUM($O13:$S13)&gt;0,NOT(ISBLANK(J13)))</formula>
    </cfRule>
    <cfRule type="expression" dxfId="114" priority="104" stopIfTrue="1">
      <formula>SUM($O13:$S13)&gt;0</formula>
    </cfRule>
  </conditionalFormatting>
  <conditionalFormatting sqref="B13:B15">
    <cfRule type="expression" dxfId="113" priority="85" stopIfTrue="1">
      <formula>AND(NOT(ISBLANK(C13)),ISBLANK(B13))</formula>
    </cfRule>
  </conditionalFormatting>
  <conditionalFormatting sqref="A13:A15">
    <cfRule type="expression" dxfId="112" priority="86" stopIfTrue="1">
      <formula>AND(NOT(ISBLANK(C13)),ISBLANK(A13))</formula>
    </cfRule>
  </conditionalFormatting>
  <conditionalFormatting sqref="M12">
    <cfRule type="expression" dxfId="111" priority="81" stopIfTrue="1">
      <formula>AND(NOT(ISBLANK($C12)),ISBLANK(M12))</formula>
    </cfRule>
  </conditionalFormatting>
  <conditionalFormatting sqref="A17">
    <cfRule type="expression" dxfId="110" priority="76" stopIfTrue="1">
      <formula>AND(NOT(ISBLANK(C17)),ISBLANK(A17))</formula>
    </cfRule>
  </conditionalFormatting>
  <conditionalFormatting sqref="B16">
    <cfRule type="expression" dxfId="109" priority="71" stopIfTrue="1">
      <formula>AND(NOT(ISBLANK(C16)),ISBLANK(B16))</formula>
    </cfRule>
  </conditionalFormatting>
  <conditionalFormatting sqref="A16">
    <cfRule type="expression" dxfId="108" priority="72" stopIfTrue="1">
      <formula>AND(NOT(ISBLANK(C16)),ISBLANK(A16))</formula>
    </cfRule>
  </conditionalFormatting>
  <conditionalFormatting sqref="L13:L18">
    <cfRule type="expression" dxfId="107" priority="66" stopIfTrue="1">
      <formula>AND(NOT(ISBLANK($C13)),ISBLANK(L13))</formula>
    </cfRule>
  </conditionalFormatting>
  <conditionalFormatting sqref="K14:K18">
    <cfRule type="expression" dxfId="106" priority="65" stopIfTrue="1">
      <formula>AND(NOT(ISBLANK($C14)),ISBLANK(K14))</formula>
    </cfRule>
  </conditionalFormatting>
  <conditionalFormatting sqref="M14">
    <cfRule type="expression" dxfId="105" priority="64" stopIfTrue="1">
      <formula>AND(NOT(ISBLANK($C14)),ISBLANK(M14))</formula>
    </cfRule>
  </conditionalFormatting>
  <conditionalFormatting sqref="K13">
    <cfRule type="expression" dxfId="104" priority="63" stopIfTrue="1">
      <formula>AND(NOT(ISBLANK($C13)),ISBLANK(K13))</formula>
    </cfRule>
  </conditionalFormatting>
  <conditionalFormatting sqref="J28">
    <cfRule type="expression" priority="39" stopIfTrue="1">
      <formula>AND(SUM($O28:$S28)&gt;0,NOT(ISBLANK(J28)))</formula>
    </cfRule>
    <cfRule type="expression" dxfId="103" priority="40" stopIfTrue="1">
      <formula>SUM($O28:$S28)&gt;0</formula>
    </cfRule>
  </conditionalFormatting>
  <conditionalFormatting sqref="L19">
    <cfRule type="expression" dxfId="102" priority="60" stopIfTrue="1">
      <formula>AND(NOT(ISBLANK($C19)),ISBLANK(L19))</formula>
    </cfRule>
  </conditionalFormatting>
  <conditionalFormatting sqref="K28">
    <cfRule type="expression" dxfId="101" priority="37" stopIfTrue="1">
      <formula>AND(NOT(ISBLANK($C28)),ISBLANK(K28))</formula>
    </cfRule>
  </conditionalFormatting>
  <conditionalFormatting sqref="L20">
    <cfRule type="expression" dxfId="100" priority="56" stopIfTrue="1">
      <formula>AND(NOT(ISBLANK($C20)),ISBLANK(L20))</formula>
    </cfRule>
  </conditionalFormatting>
  <conditionalFormatting sqref="K24:L24">
    <cfRule type="expression" dxfId="99" priority="52" stopIfTrue="1">
      <formula>AND(NOT(ISBLANK($C24)),ISBLANK(K24))</formula>
    </cfRule>
  </conditionalFormatting>
  <conditionalFormatting sqref="J24">
    <cfRule type="expression" priority="53" stopIfTrue="1">
      <formula>AND(SUM($O24:$S24)&gt;0,NOT(ISBLANK(J24)))</formula>
    </cfRule>
    <cfRule type="expression" dxfId="98" priority="54" stopIfTrue="1">
      <formula>SUM($O24:$S24)&gt;0</formula>
    </cfRule>
  </conditionalFormatting>
  <conditionalFormatting sqref="L25">
    <cfRule type="expression" dxfId="97" priority="49" stopIfTrue="1">
      <formula>AND(NOT(ISBLANK($C25)),ISBLANK(L25))</formula>
    </cfRule>
  </conditionalFormatting>
  <conditionalFormatting sqref="K26:L26">
    <cfRule type="expression" dxfId="96" priority="46" stopIfTrue="1">
      <formula>AND(NOT(ISBLANK($C26)),ISBLANK(K26))</formula>
    </cfRule>
  </conditionalFormatting>
  <conditionalFormatting sqref="L27:M27">
    <cfRule type="expression" dxfId="95" priority="42" stopIfTrue="1">
      <formula>AND(NOT(ISBLANK($C27)),ISBLANK(L27))</formula>
    </cfRule>
  </conditionalFormatting>
  <conditionalFormatting sqref="J27">
    <cfRule type="expression" priority="43" stopIfTrue="1">
      <formula>AND(SUM($O27:$S27)&gt;0,NOT(ISBLANK(J27)))</formula>
    </cfRule>
    <cfRule type="expression" dxfId="94" priority="44" stopIfTrue="1">
      <formula>SUM($O27:$S27)&gt;0</formula>
    </cfRule>
  </conditionalFormatting>
  <conditionalFormatting sqref="K27">
    <cfRule type="expression" dxfId="93" priority="41" stopIfTrue="1">
      <formula>AND(NOT(ISBLANK($C27)),ISBLANK(K27))</formula>
    </cfRule>
  </conditionalFormatting>
  <conditionalFormatting sqref="L28:M28">
    <cfRule type="expression" dxfId="92" priority="38" stopIfTrue="1">
      <formula>AND(NOT(ISBLANK($C28)),ISBLANK(L28))</formula>
    </cfRule>
  </conditionalFormatting>
  <conditionalFormatting sqref="J30">
    <cfRule type="expression" priority="35" stopIfTrue="1">
      <formula>AND(SUM($O30:$S30)&gt;0,NOT(ISBLANK(J30)))</formula>
    </cfRule>
    <cfRule type="expression" dxfId="91" priority="36" stopIfTrue="1">
      <formula>SUM($O30:$S30)&gt;0</formula>
    </cfRule>
  </conditionalFormatting>
  <conditionalFormatting sqref="L30">
    <cfRule type="expression" dxfId="90" priority="34" stopIfTrue="1">
      <formula>AND(NOT(ISBLANK($C30)),ISBLANK(L30))</formula>
    </cfRule>
  </conditionalFormatting>
  <conditionalFormatting sqref="K30">
    <cfRule type="expression" dxfId="89" priority="33" stopIfTrue="1">
      <formula>AND(NOT(ISBLANK($C30)),ISBLANK(K30))</formula>
    </cfRule>
  </conditionalFormatting>
  <conditionalFormatting sqref="J14">
    <cfRule type="expression" priority="27" stopIfTrue="1">
      <formula>AND(SUM($O14:$S14)&gt;0,NOT(ISBLANK(J14)))</formula>
    </cfRule>
    <cfRule type="expression" dxfId="88" priority="28" stopIfTrue="1">
      <formula>SUM($O14:$S14)&gt;0</formula>
    </cfRule>
  </conditionalFormatting>
  <conditionalFormatting sqref="J12:J40">
    <cfRule type="expression" priority="25" stopIfTrue="1">
      <formula>AND(SUM($O12:$S12)&gt;0,NOT(ISBLANK(J12)))</formula>
    </cfRule>
    <cfRule type="expression" dxfId="87" priority="26" stopIfTrue="1">
      <formula>SUM($O12:$S12)&gt;0</formula>
    </cfRule>
  </conditionalFormatting>
  <conditionalFormatting sqref="J19">
    <cfRule type="expression" priority="21" stopIfTrue="1">
      <formula>AND(SUM($O19:$S19)&gt;0,NOT(ISBLANK(J19)))</formula>
    </cfRule>
    <cfRule type="expression" dxfId="86" priority="22" stopIfTrue="1">
      <formula>SUM($O19:$S19)&gt;0</formula>
    </cfRule>
  </conditionalFormatting>
  <conditionalFormatting sqref="K19">
    <cfRule type="expression" dxfId="85" priority="20" stopIfTrue="1">
      <formula>AND(NOT(ISBLANK($C19)),ISBLANK(K19))</formula>
    </cfRule>
  </conditionalFormatting>
  <conditionalFormatting sqref="J20">
    <cfRule type="expression" priority="18" stopIfTrue="1">
      <formula>AND(SUM($O20:$S20)&gt;0,NOT(ISBLANK(J20)))</formula>
    </cfRule>
    <cfRule type="expression" dxfId="84" priority="19" stopIfTrue="1">
      <formula>SUM($O20:$S20)&gt;0</formula>
    </cfRule>
  </conditionalFormatting>
  <conditionalFormatting sqref="K20">
    <cfRule type="expression" dxfId="83" priority="17" stopIfTrue="1">
      <formula>AND(NOT(ISBLANK($C20)),ISBLANK(K20))</formula>
    </cfRule>
  </conditionalFormatting>
  <conditionalFormatting sqref="K22:L22">
    <cfRule type="expression" dxfId="82" priority="14" stopIfTrue="1">
      <formula>AND(NOT(ISBLANK($C22)),ISBLANK(K22))</formula>
    </cfRule>
  </conditionalFormatting>
  <conditionalFormatting sqref="J22">
    <cfRule type="expression" priority="15" stopIfTrue="1">
      <formula>AND(SUM($O22:$S22)&gt;0,NOT(ISBLANK(J22)))</formula>
    </cfRule>
    <cfRule type="expression" dxfId="81" priority="16" stopIfTrue="1">
      <formula>SUM($O22:$S22)&gt;0</formula>
    </cfRule>
  </conditionalFormatting>
  <conditionalFormatting sqref="J23">
    <cfRule type="expression" priority="12" stopIfTrue="1">
      <formula>AND(SUM($O23:$S23)&gt;0,NOT(ISBLANK(J23)))</formula>
    </cfRule>
    <cfRule type="expression" dxfId="80" priority="13" stopIfTrue="1">
      <formula>SUM($O23:$S23)&gt;0</formula>
    </cfRule>
  </conditionalFormatting>
  <conditionalFormatting sqref="L23">
    <cfRule type="expression" dxfId="79" priority="11" stopIfTrue="1">
      <formula>AND(NOT(ISBLANK($C23)),ISBLANK(L23))</formula>
    </cfRule>
  </conditionalFormatting>
  <conditionalFormatting sqref="K23">
    <cfRule type="expression" dxfId="78" priority="10" stopIfTrue="1">
      <formula>AND(NOT(ISBLANK($C23)),ISBLANK(K23))</formula>
    </cfRule>
  </conditionalFormatting>
  <conditionalFormatting sqref="J25">
    <cfRule type="expression" priority="4" stopIfTrue="1">
      <formula>AND(SUM($O25:$S25)&gt;0,NOT(ISBLANK(J25)))</formula>
    </cfRule>
    <cfRule type="expression" dxfId="77" priority="5" stopIfTrue="1">
      <formula>SUM($O25:$S25)&gt;0</formula>
    </cfRule>
  </conditionalFormatting>
  <conditionalFormatting sqref="K25">
    <cfRule type="expression" dxfId="76" priority="3" stopIfTrue="1">
      <formula>AND(NOT(ISBLANK($C25)),ISBLANK(K25))</formula>
    </cfRule>
  </conditionalFormatting>
  <conditionalFormatting sqref="J26">
    <cfRule type="expression" priority="1" stopIfTrue="1">
      <formula>AND(SUM($O26:$S26)&gt;0,NOT(ISBLANK(J26)))</formula>
    </cfRule>
    <cfRule type="expression" dxfId="75" priority="2" stopIfTrue="1">
      <formula>SUM($O26:$S26)&gt;0</formula>
    </cfRule>
  </conditionalFormatting>
  <conditionalFormatting sqref="E24">
    <cfRule type="expression" dxfId="74" priority="113" stopIfTrue="1">
      <formula>AND(NOT(ISBLANK(#REF!)),ISBLANK(E24),#REF!="S")</formula>
    </cfRule>
  </conditionalFormatting>
  <dataValidations count="4"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40">
      <formula1>$B$44:$B$47</formula1>
    </dataValidation>
  </dataValidations>
  <pageMargins left="0.37" right="0.31" top="0.68" bottom="0.68" header="0.34" footer="0.25"/>
  <pageSetup paperSize="9" scale="57" orientation="landscape" r:id="rId1"/>
  <headerFooter alignWithMargins="0">
    <oddFooter>&amp;L&amp;Z&amp;F&amp;RPrinted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26" t="s">
        <v>120</v>
      </c>
      <c r="C1" s="127"/>
      <c r="D1" s="127"/>
      <c r="E1" s="12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26" t="s">
        <v>211</v>
      </c>
      <c r="C3" s="127"/>
      <c r="D3" s="127"/>
      <c r="E3" s="12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44328</v>
      </c>
      <c r="D5" s="12" t="s">
        <v>5</v>
      </c>
      <c r="E5" s="90">
        <v>44358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9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29" t="s">
        <v>11</v>
      </c>
      <c r="H8" s="130"/>
      <c r="I8" s="130"/>
      <c r="J8" s="131"/>
      <c r="K8" s="89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2"/>
      <c r="H9" s="133"/>
      <c r="I9" s="133"/>
      <c r="J9" s="134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9.5" customHeight="1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27"/>
      <c r="M10" s="43"/>
      <c r="N10" s="28"/>
    </row>
    <row r="11" spans="1:26" ht="20.100000000000001" customHeight="1" x14ac:dyDescent="0.25">
      <c r="A11" s="76">
        <v>44335</v>
      </c>
      <c r="B11" s="30" t="s">
        <v>36</v>
      </c>
      <c r="C11" s="31">
        <v>197.4</v>
      </c>
      <c r="D11" s="32">
        <v>32.9</v>
      </c>
      <c r="E11" s="31"/>
      <c r="F11" s="92">
        <v>164.5</v>
      </c>
      <c r="G11" s="55">
        <v>110</v>
      </c>
      <c r="H11" s="55">
        <v>4001</v>
      </c>
      <c r="I11" s="55"/>
      <c r="J11" s="137"/>
      <c r="K11" s="137" t="s">
        <v>32</v>
      </c>
      <c r="L11" s="138" t="s">
        <v>205</v>
      </c>
      <c r="M11" s="139" t="s">
        <v>206</v>
      </c>
      <c r="N11" s="139" t="s">
        <v>207</v>
      </c>
      <c r="P11" s="5" t="b">
        <f t="shared" ref="P11:P12" si="0">OR(G11&lt;100,LEN(G11)=2)</f>
        <v>0</v>
      </c>
      <c r="Q11" s="5" t="b">
        <f t="shared" ref="Q11:Q12" si="1">OR(H11&lt;1000,LEN(H11)=3)</f>
        <v>0</v>
      </c>
      <c r="R11" s="5" t="b">
        <f t="shared" ref="R11:R12" si="2">IF(I11&lt;1000,TRUE)</f>
        <v>1</v>
      </c>
      <c r="S11" s="5" t="e">
        <f>OR(#REF!&lt;100000,LEN(#REF!)=5)</f>
        <v>#REF!</v>
      </c>
    </row>
    <row r="12" spans="1:26" ht="20.100000000000001" customHeight="1" x14ac:dyDescent="0.25">
      <c r="A12" s="76">
        <v>44348</v>
      </c>
      <c r="B12" s="30" t="s">
        <v>31</v>
      </c>
      <c r="C12" s="31">
        <v>16.989999999999998</v>
      </c>
      <c r="D12" s="32"/>
      <c r="E12" s="31"/>
      <c r="F12" s="92">
        <v>16.989999999999998</v>
      </c>
      <c r="G12" s="55">
        <v>110</v>
      </c>
      <c r="H12" s="55">
        <v>4400</v>
      </c>
      <c r="I12" s="55" t="s">
        <v>208</v>
      </c>
      <c r="J12" s="137"/>
      <c r="K12" s="137" t="s">
        <v>32</v>
      </c>
      <c r="L12" s="138" t="s">
        <v>209</v>
      </c>
      <c r="M12" s="139" t="s">
        <v>135</v>
      </c>
      <c r="N12" s="139" t="s">
        <v>210</v>
      </c>
      <c r="P12" s="5" t="b">
        <f t="shared" si="0"/>
        <v>0</v>
      </c>
      <c r="Q12" s="5" t="b">
        <f t="shared" si="1"/>
        <v>0</v>
      </c>
      <c r="R12" s="5" t="b">
        <f t="shared" si="2"/>
        <v>0</v>
      </c>
      <c r="S12" s="5" t="e">
        <f>OR(#REF!&lt;100000,LEN(#REF!)=5)</f>
        <v>#REF!</v>
      </c>
    </row>
    <row r="13" spans="1:26" ht="20.100000000000001" customHeight="1" thickBot="1" x14ac:dyDescent="0.25">
      <c r="A13" s="135" t="s">
        <v>57</v>
      </c>
      <c r="B13" s="136"/>
      <c r="C13" s="39">
        <f>C11+C12</f>
        <v>214.39000000000001</v>
      </c>
      <c r="D13" s="39">
        <f>D11+D12</f>
        <v>32.9</v>
      </c>
      <c r="E13" s="39"/>
      <c r="F13" s="39">
        <f>F11+F12</f>
        <v>181.49</v>
      </c>
      <c r="G13" s="56"/>
      <c r="H13" s="56"/>
      <c r="I13" s="56"/>
      <c r="J13" s="40"/>
      <c r="K13" s="40"/>
      <c r="L13" s="46"/>
      <c r="M13" s="53"/>
      <c r="N13" s="47"/>
    </row>
    <row r="15" spans="1:26" x14ac:dyDescent="0.2">
      <c r="B15" s="129" t="s">
        <v>58</v>
      </c>
      <c r="C15" s="131"/>
    </row>
    <row r="16" spans="1:26" x14ac:dyDescent="0.2">
      <c r="B16" s="41" t="s">
        <v>59</v>
      </c>
      <c r="C16" s="42" t="s">
        <v>60</v>
      </c>
    </row>
    <row r="17" spans="2:3" x14ac:dyDescent="0.2">
      <c r="B17" s="41" t="s">
        <v>31</v>
      </c>
      <c r="C17" s="42" t="s">
        <v>61</v>
      </c>
    </row>
    <row r="18" spans="2:3" x14ac:dyDescent="0.2">
      <c r="B18" s="41" t="s">
        <v>36</v>
      </c>
      <c r="C18" s="42" t="s">
        <v>62</v>
      </c>
    </row>
    <row r="19" spans="2:3" x14ac:dyDescent="0.2">
      <c r="B19" s="41" t="s">
        <v>146</v>
      </c>
      <c r="C19" s="42" t="s">
        <v>147</v>
      </c>
    </row>
    <row r="20" spans="2:3" x14ac:dyDescent="0.2">
      <c r="B20" s="43" t="s">
        <v>63</v>
      </c>
      <c r="C20" s="44" t="s">
        <v>64</v>
      </c>
    </row>
    <row r="23" spans="2:3" x14ac:dyDescent="0.2">
      <c r="B23" s="125"/>
      <c r="C23" s="125"/>
    </row>
  </sheetData>
  <mergeCells count="7">
    <mergeCell ref="B23:C23"/>
    <mergeCell ref="B1:E1"/>
    <mergeCell ref="B3:E3"/>
    <mergeCell ref="G8:J8"/>
    <mergeCell ref="G9:J9"/>
    <mergeCell ref="A13:B13"/>
    <mergeCell ref="B15:C15"/>
  </mergeCells>
  <conditionalFormatting sqref="J12">
    <cfRule type="expression" priority="14" stopIfTrue="1">
      <formula>AND(SUM($P12:$T12)&gt;0,NOT(ISBLANK(J12)))</formula>
    </cfRule>
    <cfRule type="expression" dxfId="73" priority="15" stopIfTrue="1">
      <formula>SUM($P12:$T12)&gt;0</formula>
    </cfRule>
  </conditionalFormatting>
  <conditionalFormatting sqref="B1:E1 B3:E3 C12">
    <cfRule type="expression" dxfId="72" priority="16" stopIfTrue="1">
      <formula>ISBLANK(B1)</formula>
    </cfRule>
  </conditionalFormatting>
  <conditionalFormatting sqref="B12">
    <cfRule type="expression" dxfId="71" priority="17" stopIfTrue="1">
      <formula>AND(NOT(ISBLANK(C12)),ISBLANK(B12))</formula>
    </cfRule>
  </conditionalFormatting>
  <conditionalFormatting sqref="A12">
    <cfRule type="expression" dxfId="70" priority="18" stopIfTrue="1">
      <formula>AND(NOT(ISBLANK(C12)),ISBLANK(A12))</formula>
    </cfRule>
  </conditionalFormatting>
  <conditionalFormatting sqref="E12">
    <cfRule type="expression" dxfId="69" priority="19" stopIfTrue="1">
      <formula>AND(NOT(ISBLANK(C12)),ISBLANK(E12),B12="S")</formula>
    </cfRule>
  </conditionalFormatting>
  <conditionalFormatting sqref="C5">
    <cfRule type="expression" dxfId="68" priority="13" stopIfTrue="1">
      <formula>ISBLANK(C5)</formula>
    </cfRule>
  </conditionalFormatting>
  <conditionalFormatting sqref="K12">
    <cfRule type="expression" priority="10" stopIfTrue="1">
      <formula>AND(SUM($P12:$T12)&gt;0,NOT(ISBLANK(K12)))</formula>
    </cfRule>
    <cfRule type="expression" dxfId="67" priority="11" stopIfTrue="1">
      <formula>SUM($P12:$T12)&gt;0</formula>
    </cfRule>
  </conditionalFormatting>
  <conditionalFormatting sqref="L12:N12">
    <cfRule type="expression" dxfId="66" priority="12" stopIfTrue="1">
      <formula>AND(NOT(ISBLANK($C12)),ISBLANK(L12))</formula>
    </cfRule>
  </conditionalFormatting>
  <conditionalFormatting sqref="J11">
    <cfRule type="expression" priority="4" stopIfTrue="1">
      <formula>AND(SUM($P11:$T11)&gt;0,NOT(ISBLANK(J11)))</formula>
    </cfRule>
    <cfRule type="expression" dxfId="65" priority="5" stopIfTrue="1">
      <formula>SUM($P11:$T11)&gt;0</formula>
    </cfRule>
  </conditionalFormatting>
  <conditionalFormatting sqref="C11">
    <cfRule type="expression" dxfId="64" priority="6" stopIfTrue="1">
      <formula>ISBLANK(C11)</formula>
    </cfRule>
  </conditionalFormatting>
  <conditionalFormatting sqref="B11">
    <cfRule type="expression" dxfId="63" priority="7" stopIfTrue="1">
      <formula>AND(NOT(ISBLANK(C11)),ISBLANK(B11))</formula>
    </cfRule>
  </conditionalFormatting>
  <conditionalFormatting sqref="A11">
    <cfRule type="expression" dxfId="62" priority="8" stopIfTrue="1">
      <formula>AND(NOT(ISBLANK(C11)),ISBLANK(A11))</formula>
    </cfRule>
  </conditionalFormatting>
  <conditionalFormatting sqref="E11">
    <cfRule type="expression" dxfId="61" priority="9" stopIfTrue="1">
      <formula>AND(NOT(ISBLANK(C11)),ISBLANK(E11),B11="S")</formula>
    </cfRule>
  </conditionalFormatting>
  <conditionalFormatting sqref="K11">
    <cfRule type="expression" priority="1" stopIfTrue="1">
      <formula>AND(SUM($P11:$T11)&gt;0,NOT(ISBLANK(K11)))</formula>
    </cfRule>
    <cfRule type="expression" dxfId="60" priority="2" stopIfTrue="1">
      <formula>SUM($P11:$T11)&gt;0</formula>
    </cfRule>
  </conditionalFormatting>
  <conditionalFormatting sqref="L11:N11">
    <cfRule type="expression" dxfId="59" priority="3" stopIfTrue="1">
      <formula>AND(NOT(ISBLANK($C11)),ISBLANK(L11))</formula>
    </cfRule>
  </conditionalFormatting>
  <dataValidations count="2">
    <dataValidation type="list" allowBlank="1" showInputMessage="1" showErrorMessage="1" sqref="B11:B12">
      <formula1>$B$16:$B$20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'[Mark 06 June 2021.xlsx]Sheet2'!#REF!</xm:f>
          </x14:formula1>
          <xm:sqref>B1:E1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48544"/>
  <sheetViews>
    <sheetView zoomScale="80" zoomScaleNormal="80" workbookViewId="0">
      <selection activeCell="A25" sqref="A25:XFD29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9.140625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26" t="s">
        <v>65</v>
      </c>
      <c r="C1" s="127"/>
      <c r="D1" s="127"/>
      <c r="E1" s="12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26" t="s">
        <v>248</v>
      </c>
      <c r="C3" s="127"/>
      <c r="D3" s="127"/>
      <c r="E3" s="12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44328</v>
      </c>
      <c r="D5" s="12" t="s">
        <v>5</v>
      </c>
      <c r="E5" s="90">
        <v>44358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9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29" t="s">
        <v>11</v>
      </c>
      <c r="H8" s="130"/>
      <c r="I8" s="130"/>
      <c r="J8" s="131"/>
      <c r="K8" s="89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2"/>
      <c r="H9" s="133"/>
      <c r="I9" s="133"/>
      <c r="J9" s="134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7">
        <v>44535</v>
      </c>
      <c r="B12" s="77" t="s">
        <v>36</v>
      </c>
      <c r="C12" s="31">
        <v>20.21</v>
      </c>
      <c r="D12" s="31">
        <v>3.37</v>
      </c>
      <c r="E12" s="31"/>
      <c r="F12" s="92">
        <f>SUM(C12-D12)</f>
        <v>16.84</v>
      </c>
      <c r="G12" s="55">
        <v>117</v>
      </c>
      <c r="H12" s="55">
        <v>4020</v>
      </c>
      <c r="I12" s="117"/>
      <c r="J12" s="137" t="s">
        <v>36</v>
      </c>
      <c r="K12" s="137" t="s">
        <v>32</v>
      </c>
      <c r="L12" s="139" t="s">
        <v>212</v>
      </c>
      <c r="M12" s="139" t="s">
        <v>213</v>
      </c>
      <c r="N12" s="140" t="s">
        <v>214</v>
      </c>
    </row>
    <row r="13" spans="1:26" ht="33" customHeight="1" x14ac:dyDescent="0.25">
      <c r="A13" s="141">
        <v>44535</v>
      </c>
      <c r="B13" s="77" t="s">
        <v>31</v>
      </c>
      <c r="C13" s="31">
        <v>463.2</v>
      </c>
      <c r="D13" s="31"/>
      <c r="E13" s="31"/>
      <c r="F13" s="92">
        <f t="shared" ref="F13:F24" si="0">SUM(C13-D13)</f>
        <v>463.2</v>
      </c>
      <c r="G13" s="55">
        <v>117</v>
      </c>
      <c r="H13" s="55">
        <v>4020</v>
      </c>
      <c r="I13" s="117"/>
      <c r="J13" s="137" t="s">
        <v>36</v>
      </c>
      <c r="K13" s="137" t="s">
        <v>32</v>
      </c>
      <c r="L13" s="139" t="s">
        <v>215</v>
      </c>
      <c r="M13" s="139" t="s">
        <v>216</v>
      </c>
      <c r="N13" s="140" t="s">
        <v>214</v>
      </c>
      <c r="P13" s="5" t="b">
        <f t="shared" ref="P13:P15" si="1">OR(G13&lt;100,LEN(G13)=2)</f>
        <v>0</v>
      </c>
      <c r="Q13" s="5" t="b">
        <f t="shared" ref="Q13:Q15" si="2">OR(H13&lt;1000,LEN(H13)=3)</f>
        <v>0</v>
      </c>
      <c r="R13" s="5" t="b">
        <f t="shared" ref="R13:R15" si="3">IF(I13&lt;1000,TRUE)</f>
        <v>1</v>
      </c>
      <c r="S13" s="5" t="e">
        <f>OR(#REF!&lt;100000,LEN(#REF!)=5)</f>
        <v>#REF!</v>
      </c>
      <c r="T13" s="142"/>
    </row>
    <row r="14" spans="1:26" ht="20.100000000000001" customHeight="1" x14ac:dyDescent="0.25">
      <c r="A14" s="141" t="s">
        <v>217</v>
      </c>
      <c r="B14" s="77" t="s">
        <v>36</v>
      </c>
      <c r="C14" s="31">
        <v>25.09</v>
      </c>
      <c r="D14" s="31">
        <v>4.18</v>
      </c>
      <c r="E14" s="31"/>
      <c r="F14" s="92">
        <f t="shared" si="0"/>
        <v>20.91</v>
      </c>
      <c r="G14" s="55">
        <v>117</v>
      </c>
      <c r="H14" s="55">
        <v>4020</v>
      </c>
      <c r="I14" s="55"/>
      <c r="J14" s="137" t="s">
        <v>36</v>
      </c>
      <c r="K14" s="137" t="s">
        <v>32</v>
      </c>
      <c r="L14" s="139" t="s">
        <v>212</v>
      </c>
      <c r="M14" s="139" t="s">
        <v>213</v>
      </c>
      <c r="N14" s="140" t="s">
        <v>214</v>
      </c>
      <c r="P14" s="5" t="b">
        <f t="shared" si="1"/>
        <v>0</v>
      </c>
      <c r="Q14" s="5" t="b">
        <f t="shared" si="2"/>
        <v>0</v>
      </c>
      <c r="R14" s="5" t="b">
        <f t="shared" si="3"/>
        <v>1</v>
      </c>
      <c r="S14" s="5" t="e">
        <f>OR(#REF!&lt;100000,LEN(#REF!)=5)</f>
        <v>#REF!</v>
      </c>
    </row>
    <row r="15" spans="1:26" ht="20.100000000000001" customHeight="1" x14ac:dyDescent="0.25">
      <c r="A15" s="141" t="s">
        <v>217</v>
      </c>
      <c r="B15" s="77" t="s">
        <v>36</v>
      </c>
      <c r="C15" s="31">
        <v>335.81</v>
      </c>
      <c r="D15" s="32">
        <v>55.97</v>
      </c>
      <c r="E15" s="31"/>
      <c r="F15" s="92">
        <f t="shared" si="0"/>
        <v>279.84000000000003</v>
      </c>
      <c r="G15" s="55">
        <v>210</v>
      </c>
      <c r="H15" s="55">
        <v>3026</v>
      </c>
      <c r="I15" s="55"/>
      <c r="J15" s="137" t="s">
        <v>36</v>
      </c>
      <c r="K15" s="137" t="s">
        <v>50</v>
      </c>
      <c r="L15" s="139" t="s">
        <v>218</v>
      </c>
      <c r="M15" s="139" t="s">
        <v>219</v>
      </c>
      <c r="N15" s="140" t="s">
        <v>220</v>
      </c>
      <c r="P15" s="5" t="b">
        <f t="shared" si="1"/>
        <v>0</v>
      </c>
      <c r="Q15" s="5" t="b">
        <f t="shared" si="2"/>
        <v>0</v>
      </c>
      <c r="R15" s="5" t="b">
        <f t="shared" si="3"/>
        <v>1</v>
      </c>
      <c r="S15" s="5" t="e">
        <f>OR(#REF!&lt;100000,LEN(#REF!)=5)</f>
        <v>#REF!</v>
      </c>
    </row>
    <row r="16" spans="1:26" ht="20.100000000000001" customHeight="1" x14ac:dyDescent="0.25">
      <c r="A16" s="141" t="s">
        <v>217</v>
      </c>
      <c r="B16" s="77" t="s">
        <v>36</v>
      </c>
      <c r="C16" s="31">
        <v>5</v>
      </c>
      <c r="D16" s="31">
        <v>0.83</v>
      </c>
      <c r="E16" s="31"/>
      <c r="F16" s="92">
        <f t="shared" si="0"/>
        <v>4.17</v>
      </c>
      <c r="G16" s="55">
        <v>117</v>
      </c>
      <c r="H16" s="55">
        <v>4020</v>
      </c>
      <c r="I16" s="55"/>
      <c r="J16" s="137" t="s">
        <v>36</v>
      </c>
      <c r="K16" s="137" t="s">
        <v>32</v>
      </c>
      <c r="L16" s="139" t="s">
        <v>221</v>
      </c>
      <c r="M16" s="139" t="s">
        <v>222</v>
      </c>
      <c r="N16" s="140" t="s">
        <v>214</v>
      </c>
    </row>
    <row r="17" spans="1:14" ht="20.100000000000001" customHeight="1" x14ac:dyDescent="0.25">
      <c r="A17" s="141" t="s">
        <v>223</v>
      </c>
      <c r="B17" s="77" t="s">
        <v>31</v>
      </c>
      <c r="C17" s="31">
        <v>-250</v>
      </c>
      <c r="D17" s="31"/>
      <c r="E17" s="31"/>
      <c r="F17" s="92"/>
      <c r="G17" s="55">
        <v>117</v>
      </c>
      <c r="H17" s="55">
        <v>4020</v>
      </c>
      <c r="I17" s="55"/>
      <c r="J17" s="137" t="s">
        <v>36</v>
      </c>
      <c r="K17" s="137" t="s">
        <v>32</v>
      </c>
      <c r="L17" s="139" t="s">
        <v>224</v>
      </c>
      <c r="M17" s="139" t="s">
        <v>216</v>
      </c>
      <c r="N17" s="139" t="s">
        <v>214</v>
      </c>
    </row>
    <row r="18" spans="1:14" ht="20.100000000000001" customHeight="1" x14ac:dyDescent="0.25">
      <c r="A18" s="57" t="s">
        <v>225</v>
      </c>
      <c r="B18" s="77" t="s">
        <v>36</v>
      </c>
      <c r="C18" s="31">
        <v>431.96</v>
      </c>
      <c r="D18" s="31">
        <v>71.989999999999995</v>
      </c>
      <c r="E18" s="31"/>
      <c r="F18" s="92">
        <f t="shared" si="0"/>
        <v>359.96999999999997</v>
      </c>
      <c r="G18" s="55">
        <v>110</v>
      </c>
      <c r="H18" s="55">
        <v>4001</v>
      </c>
      <c r="I18" s="55"/>
      <c r="J18" s="137" t="s">
        <v>36</v>
      </c>
      <c r="K18" s="137" t="s">
        <v>32</v>
      </c>
      <c r="L18" s="139" t="s">
        <v>226</v>
      </c>
      <c r="M18" s="139" t="s">
        <v>227</v>
      </c>
      <c r="N18" s="139" t="s">
        <v>228</v>
      </c>
    </row>
    <row r="19" spans="1:14" ht="20.100000000000001" customHeight="1" x14ac:dyDescent="0.25">
      <c r="A19" s="57" t="s">
        <v>225</v>
      </c>
      <c r="B19" s="77" t="s">
        <v>31</v>
      </c>
      <c r="C19" s="31">
        <v>10</v>
      </c>
      <c r="D19" s="31"/>
      <c r="E19" s="31"/>
      <c r="F19" s="92">
        <f t="shared" si="0"/>
        <v>10</v>
      </c>
      <c r="G19" s="55">
        <v>117</v>
      </c>
      <c r="H19" s="55">
        <v>4020</v>
      </c>
      <c r="I19" s="55"/>
      <c r="J19" s="137" t="s">
        <v>36</v>
      </c>
      <c r="K19" s="137" t="s">
        <v>32</v>
      </c>
      <c r="L19" s="139" t="s">
        <v>229</v>
      </c>
      <c r="M19" s="139" t="s">
        <v>230</v>
      </c>
      <c r="N19" s="139" t="s">
        <v>214</v>
      </c>
    </row>
    <row r="20" spans="1:14" ht="20.100000000000001" customHeight="1" x14ac:dyDescent="0.25">
      <c r="A20" s="57" t="s">
        <v>231</v>
      </c>
      <c r="B20" s="77" t="s">
        <v>31</v>
      </c>
      <c r="C20" s="31">
        <v>6</v>
      </c>
      <c r="D20" s="32"/>
      <c r="E20" s="31"/>
      <c r="F20" s="92">
        <f t="shared" si="0"/>
        <v>6</v>
      </c>
      <c r="G20" s="55">
        <v>117</v>
      </c>
      <c r="H20" s="55">
        <v>4020</v>
      </c>
      <c r="I20" s="55"/>
      <c r="J20" s="137" t="s">
        <v>36</v>
      </c>
      <c r="K20" s="137" t="s">
        <v>32</v>
      </c>
      <c r="L20" s="139" t="s">
        <v>232</v>
      </c>
      <c r="M20" s="139" t="s">
        <v>233</v>
      </c>
      <c r="N20" s="139" t="s">
        <v>214</v>
      </c>
    </row>
    <row r="21" spans="1:14" ht="20.100000000000001" customHeight="1" x14ac:dyDescent="0.25">
      <c r="A21" s="57" t="s">
        <v>234</v>
      </c>
      <c r="B21" s="77" t="s">
        <v>36</v>
      </c>
      <c r="C21" s="31">
        <v>9.49</v>
      </c>
      <c r="D21" s="32">
        <v>1.59</v>
      </c>
      <c r="E21" s="31"/>
      <c r="F21" s="92">
        <f t="shared" si="0"/>
        <v>7.9</v>
      </c>
      <c r="G21" s="55">
        <v>117</v>
      </c>
      <c r="H21" s="55">
        <v>4020</v>
      </c>
      <c r="I21" s="143"/>
      <c r="J21" s="137" t="s">
        <v>36</v>
      </c>
      <c r="K21" s="137" t="s">
        <v>32</v>
      </c>
      <c r="L21" s="139" t="s">
        <v>235</v>
      </c>
      <c r="M21" s="139" t="s">
        <v>80</v>
      </c>
      <c r="N21" s="139" t="s">
        <v>236</v>
      </c>
    </row>
    <row r="22" spans="1:14" ht="20.100000000000001" customHeight="1" x14ac:dyDescent="0.25">
      <c r="A22" s="57" t="s">
        <v>237</v>
      </c>
      <c r="B22" s="77" t="s">
        <v>31</v>
      </c>
      <c r="C22" s="31">
        <v>474</v>
      </c>
      <c r="D22" s="32"/>
      <c r="E22" s="31"/>
      <c r="F22" s="92">
        <f t="shared" si="0"/>
        <v>474</v>
      </c>
      <c r="G22" s="55">
        <v>520</v>
      </c>
      <c r="H22" s="55">
        <v>1101</v>
      </c>
      <c r="I22" s="143" t="s">
        <v>238</v>
      </c>
      <c r="J22" s="137" t="s">
        <v>36</v>
      </c>
      <c r="K22" s="137" t="s">
        <v>239</v>
      </c>
      <c r="L22" s="139" t="s">
        <v>240</v>
      </c>
      <c r="M22" s="139" t="s">
        <v>241</v>
      </c>
      <c r="N22" s="139" t="s">
        <v>242</v>
      </c>
    </row>
    <row r="23" spans="1:14" ht="20.100000000000001" customHeight="1" x14ac:dyDescent="0.25">
      <c r="A23" s="57" t="s">
        <v>243</v>
      </c>
      <c r="B23" s="77" t="s">
        <v>36</v>
      </c>
      <c r="C23" s="31">
        <v>74.7</v>
      </c>
      <c r="D23" s="32">
        <v>12.45</v>
      </c>
      <c r="E23" s="31"/>
      <c r="F23" s="92">
        <f t="shared" si="0"/>
        <v>62.25</v>
      </c>
      <c r="G23" s="55">
        <v>110</v>
      </c>
      <c r="H23" s="55">
        <v>4001</v>
      </c>
      <c r="I23" s="55"/>
      <c r="J23" s="137" t="s">
        <v>36</v>
      </c>
      <c r="K23" s="137" t="s">
        <v>32</v>
      </c>
      <c r="L23" s="5" t="s">
        <v>244</v>
      </c>
      <c r="M23" s="139" t="s">
        <v>245</v>
      </c>
      <c r="N23" s="139" t="s">
        <v>236</v>
      </c>
    </row>
    <row r="24" spans="1:14" ht="20.100000000000001" customHeight="1" x14ac:dyDescent="0.25">
      <c r="A24" s="57">
        <v>44233</v>
      </c>
      <c r="B24" s="77" t="s">
        <v>31</v>
      </c>
      <c r="C24" s="31">
        <v>9.49</v>
      </c>
      <c r="D24" s="32"/>
      <c r="E24" s="31"/>
      <c r="F24" s="92">
        <f t="shared" si="0"/>
        <v>9.49</v>
      </c>
      <c r="G24" s="55">
        <v>110</v>
      </c>
      <c r="H24" s="55">
        <v>4001</v>
      </c>
      <c r="I24" s="55"/>
      <c r="J24" s="137" t="s">
        <v>36</v>
      </c>
      <c r="K24" s="137" t="s">
        <v>32</v>
      </c>
      <c r="L24" s="139" t="s">
        <v>246</v>
      </c>
      <c r="M24" s="139" t="s">
        <v>247</v>
      </c>
      <c r="N24" s="139" t="s">
        <v>236</v>
      </c>
    </row>
    <row r="25" spans="1:14" ht="20.100000000000001" customHeight="1" thickBot="1" x14ac:dyDescent="0.25">
      <c r="A25" s="135" t="s">
        <v>57</v>
      </c>
      <c r="B25" s="136"/>
      <c r="C25" s="39">
        <f>SUM(C12:C24)</f>
        <v>1614.95</v>
      </c>
      <c r="D25" s="39">
        <f>SUM(D12:D24)</f>
        <v>150.37999999999997</v>
      </c>
      <c r="E25" s="39"/>
      <c r="F25" s="39">
        <f>SUM(F12:F24)</f>
        <v>1714.57</v>
      </c>
      <c r="G25" s="56"/>
      <c r="H25" s="56"/>
      <c r="I25" s="56"/>
      <c r="J25" s="40"/>
      <c r="K25" s="40"/>
      <c r="L25" s="46"/>
      <c r="M25" s="53"/>
      <c r="N25" s="47"/>
    </row>
    <row r="27" spans="1:14" x14ac:dyDescent="0.2">
      <c r="B27" s="129" t="s">
        <v>58</v>
      </c>
      <c r="C27" s="131"/>
    </row>
    <row r="28" spans="1:14" x14ac:dyDescent="0.2">
      <c r="B28" s="41" t="s">
        <v>59</v>
      </c>
      <c r="C28" s="42" t="s">
        <v>60</v>
      </c>
    </row>
    <row r="29" spans="1:14" x14ac:dyDescent="0.2">
      <c r="B29" s="41" t="s">
        <v>31</v>
      </c>
      <c r="C29" s="42" t="s">
        <v>61</v>
      </c>
    </row>
    <row r="30" spans="1:14" x14ac:dyDescent="0.2">
      <c r="B30" s="41" t="s">
        <v>36</v>
      </c>
      <c r="C30" s="42" t="s">
        <v>62</v>
      </c>
    </row>
    <row r="31" spans="1:14" x14ac:dyDescent="0.2">
      <c r="B31" s="43" t="s">
        <v>63</v>
      </c>
      <c r="C31" s="44" t="s">
        <v>64</v>
      </c>
    </row>
    <row r="1048544" spans="8:8" x14ac:dyDescent="0.2">
      <c r="H1048544" s="55"/>
    </row>
  </sheetData>
  <mergeCells count="6">
    <mergeCell ref="B1:E1"/>
    <mergeCell ref="B3:E3"/>
    <mergeCell ref="G8:J8"/>
    <mergeCell ref="G9:J9"/>
    <mergeCell ref="A25:B25"/>
    <mergeCell ref="B27:C27"/>
  </mergeCells>
  <conditionalFormatting sqref="J12:K14 J16:J24 K15:K24">
    <cfRule type="expression" priority="12" stopIfTrue="1">
      <formula>AND(SUM($P12:$T12)&gt;0,NOT(ISBLANK(J12)))</formula>
    </cfRule>
    <cfRule type="expression" dxfId="58" priority="13" stopIfTrue="1">
      <formula>SUM($P12:$T12)&gt;0</formula>
    </cfRule>
  </conditionalFormatting>
  <conditionalFormatting sqref="B1:E1 B3:E3 C12:C14 C16:C24">
    <cfRule type="expression" dxfId="57" priority="14" stopIfTrue="1">
      <formula>ISBLANK(B1)</formula>
    </cfRule>
  </conditionalFormatting>
  <conditionalFormatting sqref="L12:N14 L18:M21 L16:N17 N18:N24 L24">
    <cfRule type="expression" dxfId="56" priority="15" stopIfTrue="1">
      <formula>AND(NOT(ISBLANK($C12)),ISBLANK(L12))</formula>
    </cfRule>
  </conditionalFormatting>
  <conditionalFormatting sqref="B12:B24">
    <cfRule type="expression" dxfId="55" priority="16" stopIfTrue="1">
      <formula>AND(NOT(ISBLANK(C12)),ISBLANK(B12))</formula>
    </cfRule>
  </conditionalFormatting>
  <conditionalFormatting sqref="A12:A14 A16 A18:A24">
    <cfRule type="expression" dxfId="54" priority="17" stopIfTrue="1">
      <formula>AND(NOT(ISBLANK(C12)),ISBLANK(A12))</formula>
    </cfRule>
  </conditionalFormatting>
  <conditionalFormatting sqref="E13:E24">
    <cfRule type="expression" dxfId="53" priority="18" stopIfTrue="1">
      <formula>AND(NOT(ISBLANK(C13)),ISBLANK(E13),B13="S")</formula>
    </cfRule>
  </conditionalFormatting>
  <conditionalFormatting sqref="E12">
    <cfRule type="expression" dxfId="52" priority="11" stopIfTrue="1">
      <formula>AND(NOT(ISBLANK(C12)),ISBLANK(E12),B12="S")</formula>
    </cfRule>
  </conditionalFormatting>
  <conditionalFormatting sqref="M22:M24">
    <cfRule type="expression" dxfId="51" priority="19" stopIfTrue="1">
      <formula>AND(NOT(ISBLANK($C21)),ISBLANK(M22))</formula>
    </cfRule>
  </conditionalFormatting>
  <conditionalFormatting sqref="L22">
    <cfRule type="expression" dxfId="50" priority="21" stopIfTrue="1">
      <formula>AND(NOT(ISBLANK($C23)),ISBLANK(L22))</formula>
    </cfRule>
  </conditionalFormatting>
  <conditionalFormatting sqref="J15">
    <cfRule type="expression" priority="6" stopIfTrue="1">
      <formula>AND(SUM($P15:$T15)&gt;0,NOT(ISBLANK(J15)))</formula>
    </cfRule>
    <cfRule type="expression" dxfId="49" priority="7" stopIfTrue="1">
      <formula>SUM($P15:$T15)&gt;0</formula>
    </cfRule>
  </conditionalFormatting>
  <conditionalFormatting sqref="C15">
    <cfRule type="expression" dxfId="48" priority="8" stopIfTrue="1">
      <formula>ISBLANK(C15)</formula>
    </cfRule>
  </conditionalFormatting>
  <conditionalFormatting sqref="L15:N15">
    <cfRule type="expression" dxfId="47" priority="9" stopIfTrue="1">
      <formula>AND(NOT(ISBLANK($C15)),ISBLANK(L15))</formula>
    </cfRule>
  </conditionalFormatting>
  <conditionalFormatting sqref="A15 A17">
    <cfRule type="expression" dxfId="46" priority="10" stopIfTrue="1">
      <formula>AND(NOT(ISBLANK(C15)),ISBLANK(A15))</formula>
    </cfRule>
  </conditionalFormatting>
  <conditionalFormatting sqref="D16:D19">
    <cfRule type="expression" dxfId="45" priority="5" stopIfTrue="1">
      <formula>AND(NOT(ISBLANK(B16)),ISBLANK(D16),A16="S")</formula>
    </cfRule>
  </conditionalFormatting>
  <conditionalFormatting sqref="D13:D14">
    <cfRule type="expression" dxfId="44" priority="4" stopIfTrue="1">
      <formula>AND(NOT(ISBLANK(B13)),ISBLANK(D13),A13="S")</formula>
    </cfRule>
  </conditionalFormatting>
  <conditionalFormatting sqref="D12">
    <cfRule type="expression" dxfId="43" priority="3" stopIfTrue="1">
      <formula>AND(NOT(ISBLANK(B12)),ISBLANK(D12),A12="S")</formula>
    </cfRule>
  </conditionalFormatting>
  <conditionalFormatting sqref="C5">
    <cfRule type="expression" dxfId="42" priority="1" stopIfTrue="1">
      <formula>ISBLANK(C5)</formula>
    </cfRule>
  </conditionalFormatting>
  <dataValidations count="3">
    <dataValidation type="list" allowBlank="1" showInputMessage="1" showErrorMessage="1" sqref="B12:B24">
      <formula1>$B$28:$B$31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fitToHeight="0" orientation="landscape" r:id="rId1"/>
  <headerFooter alignWithMargins="0">
    <oddFooter>&amp;L&amp;Z&amp;F&amp;RPrinted &amp;D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workbookViewId="0">
      <selection activeCell="H35" sqref="H35"/>
    </sheetView>
  </sheetViews>
  <sheetFormatPr defaultColWidth="9.140625"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26" t="s">
        <v>65</v>
      </c>
      <c r="C1" s="127"/>
      <c r="D1" s="127"/>
      <c r="E1" s="128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26" t="s">
        <v>66</v>
      </c>
      <c r="C3" s="127"/>
      <c r="D3" s="127"/>
      <c r="E3" s="128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/>
      <c r="D5" s="12" t="s">
        <v>5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67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29" t="s">
        <v>11</v>
      </c>
      <c r="H8" s="130"/>
      <c r="I8" s="130"/>
      <c r="J8" s="130"/>
      <c r="K8" s="130"/>
      <c r="L8" s="131"/>
      <c r="M8" s="17" t="s">
        <v>13</v>
      </c>
      <c r="N8" s="18" t="s">
        <v>14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68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32"/>
      <c r="H9" s="133"/>
      <c r="I9" s="133"/>
      <c r="J9" s="133"/>
      <c r="K9" s="133"/>
      <c r="L9" s="134"/>
      <c r="M9" s="22" t="s">
        <v>69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70</v>
      </c>
      <c r="H10" s="26" t="s">
        <v>71</v>
      </c>
      <c r="I10" s="26" t="s">
        <v>72</v>
      </c>
      <c r="J10" s="26" t="s">
        <v>73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74</v>
      </c>
      <c r="B12" s="30" t="s">
        <v>31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36</v>
      </c>
      <c r="M12" s="45" t="s">
        <v>75</v>
      </c>
      <c r="N12" s="45" t="s">
        <v>76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74</v>
      </c>
      <c r="B13" s="30" t="s">
        <v>36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36</v>
      </c>
      <c r="M13" s="45" t="s">
        <v>77</v>
      </c>
      <c r="N13" s="45" t="s">
        <v>76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78</v>
      </c>
      <c r="B14" s="30" t="s">
        <v>31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36</v>
      </c>
      <c r="M14" s="45" t="s">
        <v>79</v>
      </c>
      <c r="N14" s="45" t="s">
        <v>80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81</v>
      </c>
      <c r="B15" s="30" t="s">
        <v>36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36</v>
      </c>
      <c r="M15" s="45" t="s">
        <v>82</v>
      </c>
      <c r="N15" s="45" t="s">
        <v>83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84</v>
      </c>
      <c r="B16" s="30" t="s">
        <v>31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36</v>
      </c>
      <c r="M16" s="45" t="s">
        <v>85</v>
      </c>
      <c r="N16" s="45" t="s">
        <v>86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87</v>
      </c>
      <c r="B17" s="30" t="s">
        <v>36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36</v>
      </c>
      <c r="M17" s="45" t="s">
        <v>88</v>
      </c>
      <c r="N17" s="45" t="s">
        <v>89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90</v>
      </c>
      <c r="B18" s="30" t="s">
        <v>31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36</v>
      </c>
      <c r="M18" s="45" t="s">
        <v>91</v>
      </c>
      <c r="N18" s="45" t="s">
        <v>92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93</v>
      </c>
      <c r="B19" s="30" t="s">
        <v>63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36</v>
      </c>
      <c r="M19" s="45" t="s">
        <v>94</v>
      </c>
      <c r="N19" s="45" t="s">
        <v>80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95</v>
      </c>
      <c r="B20" s="30" t="s">
        <v>63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36</v>
      </c>
      <c r="M20" s="45" t="s">
        <v>96</v>
      </c>
      <c r="N20" s="45" t="s">
        <v>97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95</v>
      </c>
      <c r="B21" s="30" t="s">
        <v>63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36</v>
      </c>
      <c r="M21" s="45" t="s">
        <v>96</v>
      </c>
      <c r="N21" s="45" t="s">
        <v>97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98</v>
      </c>
      <c r="B22" s="30" t="s">
        <v>36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36</v>
      </c>
      <c r="M22" s="45" t="s">
        <v>99</v>
      </c>
      <c r="N22" s="45" t="s">
        <v>100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36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36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36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36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36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36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36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36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36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135" t="s">
        <v>57</v>
      </c>
      <c r="B32" s="136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129" t="s">
        <v>58</v>
      </c>
      <c r="C34" s="131"/>
    </row>
    <row r="35" spans="2:3" x14ac:dyDescent="0.2">
      <c r="B35" s="41" t="s">
        <v>59</v>
      </c>
      <c r="C35" s="42" t="s">
        <v>60</v>
      </c>
    </row>
    <row r="36" spans="2:3" x14ac:dyDescent="0.2">
      <c r="B36" s="41" t="s">
        <v>31</v>
      </c>
      <c r="C36" s="42" t="s">
        <v>61</v>
      </c>
    </row>
    <row r="37" spans="2:3" x14ac:dyDescent="0.2">
      <c r="B37" s="41" t="s">
        <v>36</v>
      </c>
      <c r="C37" s="42" t="s">
        <v>62</v>
      </c>
    </row>
    <row r="38" spans="2:3" x14ac:dyDescent="0.2">
      <c r="B38" s="43" t="s">
        <v>63</v>
      </c>
      <c r="C38" s="44" t="s">
        <v>64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41" priority="2" stopIfTrue="1">
      <formula>SUM($P12:$T12)&gt;0</formula>
    </cfRule>
  </conditionalFormatting>
  <conditionalFormatting sqref="E5 C12:C31 C5 B1:E1 B3:E3">
    <cfRule type="expression" dxfId="40" priority="3" stopIfTrue="1">
      <formula>ISBLANK(B1)</formula>
    </cfRule>
  </conditionalFormatting>
  <conditionalFormatting sqref="M12:N31">
    <cfRule type="expression" dxfId="39" priority="4" stopIfTrue="1">
      <formula>AND(NOT(ISBLANK($C12)),ISBLANK(M12))</formula>
    </cfRule>
  </conditionalFormatting>
  <conditionalFormatting sqref="B12:B31">
    <cfRule type="expression" dxfId="38" priority="5" stopIfTrue="1">
      <formula>AND(NOT(ISBLANK(C12)),ISBLANK(B12))</formula>
    </cfRule>
  </conditionalFormatting>
  <conditionalFormatting sqref="A12:A31">
    <cfRule type="expression" dxfId="37" priority="6" stopIfTrue="1">
      <formula>AND(NOT(ISBLANK(C12)),ISBLANK(A12))</formula>
    </cfRule>
  </conditionalFormatting>
  <conditionalFormatting sqref="G12:G31">
    <cfRule type="expression" dxfId="36" priority="7" stopIfTrue="1">
      <formula>AND(ISBLANK(G12),NOT(ISBLANK(C12)))</formula>
    </cfRule>
  </conditionalFormatting>
  <conditionalFormatting sqref="H12:I31">
    <cfRule type="expression" dxfId="35" priority="8" stopIfTrue="1">
      <formula>AND(ISBLANK(H12),NOT(ISBLANK($C12)))</formula>
    </cfRule>
  </conditionalFormatting>
  <conditionalFormatting sqref="J12:J31">
    <cfRule type="expression" dxfId="34" priority="9" stopIfTrue="1">
      <formula>AND(ISBLANK(J12),NOT(ISBLANK(C12)))</formula>
    </cfRule>
  </conditionalFormatting>
  <conditionalFormatting sqref="E12:E31">
    <cfRule type="expression" dxfId="33" priority="10" stopIfTrue="1">
      <formula>AND(NOT(ISBLANK(C12)),ISBLANK(E12),B12="S")</formula>
    </cfRule>
  </conditionalFormatting>
  <dataValidations count="5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custom" allowBlank="1" showInputMessage="1" showErrorMessage="1" sqref="G12:J31">
      <formula1>P12=TRUE</formula1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I39" sqref="C31:I39"/>
    </sheetView>
  </sheetViews>
  <sheetFormatPr defaultRowHeight="12.75" x14ac:dyDescent="0.2"/>
  <sheetData>
    <row r="1" spans="1:8" x14ac:dyDescent="0.2">
      <c r="A1" s="85" t="s">
        <v>6</v>
      </c>
      <c r="B1" s="17" t="s">
        <v>7</v>
      </c>
      <c r="C1" s="17" t="s">
        <v>8</v>
      </c>
      <c r="D1" s="17" t="s">
        <v>7</v>
      </c>
      <c r="E1" s="17" t="s">
        <v>9</v>
      </c>
      <c r="F1" s="17" t="s">
        <v>10</v>
      </c>
      <c r="G1" s="71" t="s">
        <v>101</v>
      </c>
      <c r="H1" s="72" t="s">
        <v>102</v>
      </c>
    </row>
    <row r="2" spans="1:8" x14ac:dyDescent="0.2">
      <c r="A2" s="57" t="s">
        <v>103</v>
      </c>
      <c r="B2" s="30" t="s">
        <v>31</v>
      </c>
      <c r="C2" s="31">
        <v>104.2</v>
      </c>
      <c r="D2" s="31">
        <v>0</v>
      </c>
      <c r="E2" s="31"/>
      <c r="F2" s="31">
        <f t="shared" ref="F2:F13" si="0">C2-D2</f>
        <v>104.2</v>
      </c>
      <c r="G2" s="65">
        <v>110</v>
      </c>
      <c r="H2" s="55">
        <v>8052</v>
      </c>
    </row>
    <row r="3" spans="1:8" x14ac:dyDescent="0.2">
      <c r="A3" s="57" t="s">
        <v>104</v>
      </c>
      <c r="B3" s="30" t="s">
        <v>31</v>
      </c>
      <c r="C3" s="31">
        <v>16.399999999999999</v>
      </c>
      <c r="D3" s="31">
        <v>0</v>
      </c>
      <c r="E3" s="31"/>
      <c r="F3" s="31">
        <f t="shared" si="0"/>
        <v>16.399999999999999</v>
      </c>
      <c r="G3" s="65">
        <v>110</v>
      </c>
      <c r="H3" s="55">
        <v>8052</v>
      </c>
    </row>
    <row r="4" spans="1:8" x14ac:dyDescent="0.2">
      <c r="A4" s="57" t="s">
        <v>105</v>
      </c>
      <c r="B4" s="30" t="s">
        <v>106</v>
      </c>
      <c r="C4" s="31">
        <v>194.16</v>
      </c>
      <c r="D4" s="31">
        <v>0</v>
      </c>
      <c r="E4" s="31"/>
      <c r="F4" s="31">
        <f t="shared" si="0"/>
        <v>194.16</v>
      </c>
      <c r="G4" s="65">
        <v>115</v>
      </c>
      <c r="H4" s="55">
        <v>4014</v>
      </c>
    </row>
    <row r="5" spans="1:8" x14ac:dyDescent="0.2">
      <c r="A5" s="57" t="s">
        <v>107</v>
      </c>
      <c r="B5" s="30" t="s">
        <v>36</v>
      </c>
      <c r="C5" s="74">
        <v>11.95</v>
      </c>
      <c r="D5" s="31">
        <f t="shared" ref="D5:D11" si="1">IF(B5="S",IF(ISBLANK(E5),ROUND(C5*0.2/1.2,2),E5),"")</f>
        <v>1.99</v>
      </c>
      <c r="E5" s="31"/>
      <c r="F5" s="31">
        <f t="shared" si="0"/>
        <v>9.9599999999999991</v>
      </c>
      <c r="G5" s="65">
        <v>110</v>
      </c>
      <c r="H5" s="55">
        <v>4400</v>
      </c>
    </row>
    <row r="6" spans="1:8" x14ac:dyDescent="0.2">
      <c r="A6" s="57" t="s">
        <v>107</v>
      </c>
      <c r="B6" s="30" t="s">
        <v>36</v>
      </c>
      <c r="C6" s="74">
        <v>12</v>
      </c>
      <c r="D6" s="31">
        <f t="shared" si="1"/>
        <v>2</v>
      </c>
      <c r="E6" s="31"/>
      <c r="F6" s="31">
        <f t="shared" si="0"/>
        <v>10</v>
      </c>
      <c r="G6" s="65">
        <v>110</v>
      </c>
      <c r="H6" s="55">
        <v>4400</v>
      </c>
    </row>
    <row r="7" spans="1:8" x14ac:dyDescent="0.2">
      <c r="A7" s="57" t="s">
        <v>104</v>
      </c>
      <c r="B7" s="30" t="s">
        <v>36</v>
      </c>
      <c r="C7" s="74">
        <v>53.97</v>
      </c>
      <c r="D7" s="31">
        <f t="shared" si="1"/>
        <v>9</v>
      </c>
      <c r="E7" s="31"/>
      <c r="F7" s="31">
        <f t="shared" si="0"/>
        <v>44.97</v>
      </c>
      <c r="G7" s="65">
        <v>110</v>
      </c>
      <c r="H7" s="55">
        <v>4400</v>
      </c>
    </row>
    <row r="8" spans="1:8" x14ac:dyDescent="0.2">
      <c r="A8" s="57" t="s">
        <v>105</v>
      </c>
      <c r="B8" s="30" t="s">
        <v>108</v>
      </c>
      <c r="C8" s="74">
        <v>144.25</v>
      </c>
      <c r="D8" s="31">
        <f t="shared" si="1"/>
        <v>24.04</v>
      </c>
      <c r="E8" s="31"/>
      <c r="F8" s="31">
        <f t="shared" si="0"/>
        <v>120.21000000000001</v>
      </c>
      <c r="G8" s="65">
        <v>115</v>
      </c>
      <c r="H8" s="55">
        <v>4014</v>
      </c>
    </row>
    <row r="9" spans="1:8" x14ac:dyDescent="0.2">
      <c r="A9" s="57" t="s">
        <v>109</v>
      </c>
      <c r="B9" s="30" t="s">
        <v>108</v>
      </c>
      <c r="C9" s="74">
        <v>59.99</v>
      </c>
      <c r="D9" s="31">
        <f t="shared" si="1"/>
        <v>10</v>
      </c>
      <c r="E9" s="31"/>
      <c r="F9" s="31">
        <f t="shared" si="0"/>
        <v>49.99</v>
      </c>
      <c r="G9" s="65">
        <v>110</v>
      </c>
      <c r="H9" s="55">
        <v>4400</v>
      </c>
    </row>
    <row r="10" spans="1:8" x14ac:dyDescent="0.2">
      <c r="A10" s="57" t="s">
        <v>110</v>
      </c>
      <c r="B10" s="30" t="s">
        <v>108</v>
      </c>
      <c r="C10" s="74">
        <v>194.4</v>
      </c>
      <c r="D10" s="31">
        <f t="shared" si="1"/>
        <v>32.4</v>
      </c>
      <c r="E10" s="31"/>
      <c r="F10" s="61">
        <f t="shared" si="0"/>
        <v>162</v>
      </c>
      <c r="G10" s="65">
        <v>110</v>
      </c>
      <c r="H10" s="55">
        <v>4400</v>
      </c>
    </row>
    <row r="11" spans="1:8" x14ac:dyDescent="0.2">
      <c r="A11" s="57" t="s">
        <v>111</v>
      </c>
      <c r="B11" s="30" t="s">
        <v>108</v>
      </c>
      <c r="C11" s="74">
        <v>3.1</v>
      </c>
      <c r="D11" s="32">
        <f t="shared" si="1"/>
        <v>0.52</v>
      </c>
      <c r="E11" s="31"/>
      <c r="F11" s="61">
        <f t="shared" si="0"/>
        <v>2.58</v>
      </c>
      <c r="G11" s="65">
        <v>115</v>
      </c>
      <c r="H11" s="55">
        <v>4014</v>
      </c>
    </row>
    <row r="12" spans="1:8" x14ac:dyDescent="0.2">
      <c r="A12" s="57" t="s">
        <v>111</v>
      </c>
      <c r="B12" s="30" t="s">
        <v>112</v>
      </c>
      <c r="C12" s="31">
        <v>13.2</v>
      </c>
      <c r="D12" s="31">
        <v>0</v>
      </c>
      <c r="E12" s="31"/>
      <c r="F12" s="61">
        <f t="shared" si="0"/>
        <v>13.2</v>
      </c>
      <c r="G12" s="65">
        <v>115</v>
      </c>
      <c r="H12" s="55">
        <v>4014</v>
      </c>
    </row>
    <row r="13" spans="1:8" x14ac:dyDescent="0.2">
      <c r="A13" s="57" t="s">
        <v>111</v>
      </c>
      <c r="B13" s="30" t="s">
        <v>112</v>
      </c>
      <c r="C13" s="31">
        <v>24.75</v>
      </c>
      <c r="D13" s="32">
        <v>0</v>
      </c>
      <c r="E13" s="59"/>
      <c r="F13" s="61">
        <f t="shared" si="0"/>
        <v>24.75</v>
      </c>
      <c r="G13" s="65">
        <v>115</v>
      </c>
      <c r="H13" s="55">
        <v>4014</v>
      </c>
    </row>
    <row r="19" spans="2:7" x14ac:dyDescent="0.2">
      <c r="D19" t="s">
        <v>113</v>
      </c>
      <c r="E19" t="s">
        <v>114</v>
      </c>
      <c r="G19" t="s">
        <v>115</v>
      </c>
    </row>
    <row r="20" spans="2:7" x14ac:dyDescent="0.2">
      <c r="C20" t="s">
        <v>116</v>
      </c>
      <c r="D20" s="73">
        <f>SUM(C5:C11)</f>
        <v>479.66000000000008</v>
      </c>
      <c r="E20" s="73">
        <f>SUM(D5:D11)</f>
        <v>79.95</v>
      </c>
      <c r="F20" s="73"/>
      <c r="G20" s="73">
        <f t="shared" ref="G20" si="2">SUM(F5:F11)</f>
        <v>399.71</v>
      </c>
    </row>
    <row r="23" spans="2:7" x14ac:dyDescent="0.2">
      <c r="B23">
        <v>110</v>
      </c>
      <c r="C23">
        <v>4400</v>
      </c>
      <c r="D23" s="73">
        <f>SUM(C5:C7)</f>
        <v>77.92</v>
      </c>
      <c r="E23" s="73">
        <f t="shared" ref="E23:G23" si="3">SUM(D5:D7)</f>
        <v>12.99</v>
      </c>
      <c r="F23" s="73"/>
      <c r="G23" s="73">
        <f t="shared" si="3"/>
        <v>64.930000000000007</v>
      </c>
    </row>
    <row r="24" spans="2:7" x14ac:dyDescent="0.2">
      <c r="B24">
        <v>110</v>
      </c>
      <c r="C24">
        <v>4400</v>
      </c>
      <c r="D24" s="73">
        <f>SUM(C9:C10)</f>
        <v>254.39000000000001</v>
      </c>
      <c r="E24" s="73">
        <f t="shared" ref="E24:G24" si="4">SUM(D9:D10)</f>
        <v>42.4</v>
      </c>
      <c r="F24" s="73">
        <f t="shared" si="4"/>
        <v>0</v>
      </c>
      <c r="G24" s="73">
        <f t="shared" si="4"/>
        <v>211.99</v>
      </c>
    </row>
    <row r="25" spans="2:7" x14ac:dyDescent="0.2">
      <c r="B25">
        <v>115</v>
      </c>
      <c r="C25">
        <v>4014</v>
      </c>
      <c r="D25" s="73">
        <f>SUM(C8)</f>
        <v>144.25</v>
      </c>
      <c r="E25" s="73">
        <f>SUM(D8)</f>
        <v>24.04</v>
      </c>
      <c r="F25" s="73"/>
      <c r="G25" s="73">
        <f>SUM(F8)</f>
        <v>120.21000000000001</v>
      </c>
    </row>
    <row r="26" spans="2:7" x14ac:dyDescent="0.2">
      <c r="B26">
        <v>115</v>
      </c>
      <c r="C26">
        <v>4014</v>
      </c>
      <c r="D26" s="73">
        <f>SUM(C11)</f>
        <v>3.1</v>
      </c>
      <c r="E26" s="73">
        <f t="shared" ref="E26:G26" si="5">SUM(D11)</f>
        <v>0.52</v>
      </c>
      <c r="F26" s="73">
        <f t="shared" si="5"/>
        <v>0</v>
      </c>
      <c r="G26" s="73">
        <f t="shared" si="5"/>
        <v>2.58</v>
      </c>
    </row>
    <row r="31" spans="2:7" x14ac:dyDescent="0.2">
      <c r="C31" t="s">
        <v>117</v>
      </c>
    </row>
    <row r="32" spans="2:7" x14ac:dyDescent="0.2">
      <c r="B32">
        <v>110</v>
      </c>
      <c r="C32">
        <v>8052</v>
      </c>
      <c r="D32" s="73">
        <f>SUM(C2:C3)</f>
        <v>120.6</v>
      </c>
      <c r="E32" s="73">
        <f t="shared" ref="E32:G32" si="6">SUM(D2:D3)</f>
        <v>0</v>
      </c>
      <c r="F32" s="73">
        <f t="shared" si="6"/>
        <v>0</v>
      </c>
      <c r="G32" s="73">
        <f t="shared" si="6"/>
        <v>120.6</v>
      </c>
    </row>
    <row r="33" spans="2:7" x14ac:dyDescent="0.2">
      <c r="B33">
        <v>115</v>
      </c>
      <c r="C33">
        <v>4014</v>
      </c>
      <c r="D33" s="73">
        <f>SUM(C4)</f>
        <v>194.16</v>
      </c>
      <c r="E33" s="73">
        <f t="shared" ref="E33:G33" si="7">SUM(D4)</f>
        <v>0</v>
      </c>
      <c r="F33" s="73">
        <f t="shared" si="7"/>
        <v>0</v>
      </c>
      <c r="G33" s="73">
        <f t="shared" si="7"/>
        <v>194.16</v>
      </c>
    </row>
    <row r="36" spans="2:7" x14ac:dyDescent="0.2">
      <c r="C36" t="s">
        <v>118</v>
      </c>
    </row>
    <row r="37" spans="2:7" x14ac:dyDescent="0.2">
      <c r="B37">
        <v>115</v>
      </c>
      <c r="C37">
        <v>4014</v>
      </c>
      <c r="D37" s="73">
        <f>SUM(C12:C13)</f>
        <v>37.950000000000003</v>
      </c>
      <c r="E37" s="73">
        <f t="shared" ref="E37:G37" si="8">SUM(D12:D13)</f>
        <v>0</v>
      </c>
      <c r="F37" s="73">
        <f t="shared" si="8"/>
        <v>0</v>
      </c>
      <c r="G37" s="73">
        <f t="shared" si="8"/>
        <v>37.950000000000003</v>
      </c>
    </row>
  </sheetData>
  <sortState ref="A2:H13">
    <sortCondition ref="B2:B13"/>
  </sortState>
  <conditionalFormatting sqref="C2:C13">
    <cfRule type="expression" dxfId="32" priority="8" stopIfTrue="1">
      <formula>ISBLANK(C2)</formula>
    </cfRule>
  </conditionalFormatting>
  <conditionalFormatting sqref="B2 B6:B13">
    <cfRule type="expression" dxfId="31" priority="9" stopIfTrue="1">
      <formula>AND(NOT(ISBLANK(C2)),ISBLANK(B2))</formula>
    </cfRule>
  </conditionalFormatting>
  <conditionalFormatting sqref="A2 A7:A13">
    <cfRule type="expression" dxfId="30" priority="10" stopIfTrue="1">
      <formula>AND(NOT(ISBLANK(C2)),ISBLANK(A2))</formula>
    </cfRule>
  </conditionalFormatting>
  <conditionalFormatting sqref="E2:E12">
    <cfRule type="expression" dxfId="29" priority="11" stopIfTrue="1">
      <formula>AND(NOT(ISBLANK(C2)),ISBLANK(E2),B2="S")</formula>
    </cfRule>
  </conditionalFormatting>
  <conditionalFormatting sqref="E13">
    <cfRule type="expression" dxfId="28" priority="12" stopIfTrue="1">
      <formula>AND(NOT(ISBLANK(C14)),ISBLANK(E13),B14="S")</formula>
    </cfRule>
  </conditionalFormatting>
  <conditionalFormatting sqref="B3:B4">
    <cfRule type="expression" dxfId="27" priority="6" stopIfTrue="1">
      <formula>AND(NOT(ISBLANK(C3)),ISBLANK(B3))</formula>
    </cfRule>
  </conditionalFormatting>
  <conditionalFormatting sqref="A3:A4">
    <cfRule type="expression" dxfId="26" priority="7" stopIfTrue="1">
      <formula>AND(NOT(ISBLANK(C3)),ISBLANK(A3))</formula>
    </cfRule>
  </conditionalFormatting>
  <conditionalFormatting sqref="D2:D11">
    <cfRule type="expression" dxfId="25" priority="5" stopIfTrue="1">
      <formula>AND(NOT(ISBLANK(B2)),ISBLANK(D2),A2="S")</formula>
    </cfRule>
  </conditionalFormatting>
  <conditionalFormatting sqref="A6">
    <cfRule type="expression" dxfId="24" priority="4" stopIfTrue="1">
      <formula>AND(NOT(ISBLANK(C6)),ISBLANK(A6))</formula>
    </cfRule>
  </conditionalFormatting>
  <conditionalFormatting sqref="F2:F9">
    <cfRule type="expression" dxfId="23" priority="3" stopIfTrue="1">
      <formula>ISBLANK(F2)</formula>
    </cfRule>
  </conditionalFormatting>
  <conditionalFormatting sqref="B5">
    <cfRule type="expression" dxfId="22" priority="1" stopIfTrue="1">
      <formula>AND(NOT(ISBLANK(C5)),ISBLANK(B5))</formula>
    </cfRule>
  </conditionalFormatting>
  <conditionalFormatting sqref="A5">
    <cfRule type="expression" dxfId="21" priority="2" stopIfTrue="1">
      <formula>AND(NOT(ISBLANK(C5)),ISBLANK(A5))</formula>
    </cfRule>
  </conditionalFormatting>
  <dataValidations count="1">
    <dataValidation type="list" allowBlank="1" showInputMessage="1" showErrorMessage="1" sqref="B2:B13">
      <formula1>$B$42:$B$45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Environmental</vt:lpstr>
      <vt:lpstr>Family Support</vt:lpstr>
      <vt:lpstr>Greenspace</vt:lpstr>
      <vt:lpstr>Housing</vt:lpstr>
      <vt:lpstr>Housing(2)</vt:lpstr>
      <vt:lpstr>JWS(1)</vt:lpstr>
      <vt:lpstr>JWS(2)</vt:lpstr>
      <vt:lpstr>JWS(3)</vt:lpstr>
      <vt:lpstr>Marketing</vt:lpstr>
      <vt:lpstr>Museum</vt:lpstr>
      <vt:lpstr>Theatre(1)</vt:lpstr>
      <vt:lpstr>Theatre(2)</vt:lpstr>
      <vt:lpstr>Theatre(3)</vt:lpstr>
      <vt:lpstr>Example</vt:lpstr>
      <vt:lpstr>Sheet1</vt:lpstr>
    </vt:vector>
  </TitlesOfParts>
  <Manager/>
  <Company>SHBC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</dc:creator>
  <cp:keywords/>
  <dc:description/>
  <cp:lastModifiedBy>Michelle Smith</cp:lastModifiedBy>
  <cp:revision/>
  <dcterms:created xsi:type="dcterms:W3CDTF">2011-07-25T12:59:48Z</dcterms:created>
  <dcterms:modified xsi:type="dcterms:W3CDTF">2021-07-02T08:43:37Z</dcterms:modified>
  <cp:category/>
  <cp:contentStatus/>
</cp:coreProperties>
</file>