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le.Smith\Box\Transactions\Transparency reporting\Procurement cards (PUBLISHED DIRECTLY TO WEB)\"/>
    </mc:Choice>
  </mc:AlternateContent>
  <bookViews>
    <workbookView xWindow="7710" yWindow="1290" windowWidth="15330" windowHeight="8745" activeTab="9"/>
  </bookViews>
  <sheets>
    <sheet name="Corporate" sheetId="10" r:id="rId1"/>
    <sheet name="Family support(1)" sheetId="4" r:id="rId2"/>
    <sheet name="Family support(2)" sheetId="6" r:id="rId3"/>
    <sheet name="Greenspace" sheetId="12" r:id="rId4"/>
    <sheet name="JWS(1)" sheetId="1" r:id="rId5"/>
    <sheet name="JWS(2)" sheetId="11" r:id="rId6"/>
    <sheet name="JWS(3)" sheetId="13" r:id="rId7"/>
    <sheet name="Housing" sheetId="5" r:id="rId8"/>
    <sheet name="Marketing" sheetId="7" r:id="rId9"/>
    <sheet name="Museum" sheetId="14" r:id="rId10"/>
    <sheet name="Theatre(1)" sheetId="3" r:id="rId11"/>
    <sheet name="Theatre(2)" sheetId="8" r:id="rId12"/>
    <sheet name="Theatre(3)" sheetId="9" r:id="rId13"/>
  </sheets>
  <externalReferences>
    <externalReference r:id="rId14"/>
    <externalReference r:id="rId15"/>
    <externalReference r:id="rId16"/>
  </externalReferences>
  <definedNames>
    <definedName name="_xlnm._FilterDatabase" localSheetId="4" hidden="1">'JWS(1)'!$G$1:$G$67</definedName>
    <definedName name="_xlnm._FilterDatabase" localSheetId="10" hidden="1">'Theatre(1)'!$F$12:$M$13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4" l="1"/>
  <c r="C16" i="14"/>
  <c r="S14" i="14"/>
  <c r="R14" i="14"/>
  <c r="Q14" i="14"/>
  <c r="P14" i="14"/>
  <c r="S13" i="14"/>
  <c r="R13" i="14"/>
  <c r="Q13" i="14"/>
  <c r="P13" i="14"/>
  <c r="S12" i="14"/>
  <c r="R12" i="14"/>
  <c r="Q12" i="14"/>
  <c r="P12" i="14"/>
  <c r="F18" i="13" l="1"/>
  <c r="C18" i="13"/>
  <c r="F16" i="13"/>
  <c r="D16" i="13"/>
  <c r="F15" i="13"/>
  <c r="D15" i="13"/>
  <c r="F14" i="13"/>
  <c r="D14" i="13"/>
  <c r="S13" i="13"/>
  <c r="R13" i="13"/>
  <c r="Q13" i="13"/>
  <c r="P13" i="13"/>
  <c r="S12" i="13"/>
  <c r="R12" i="13"/>
  <c r="Q12" i="13"/>
  <c r="P12" i="13"/>
  <c r="F12" i="13"/>
  <c r="D12" i="13"/>
  <c r="D18" i="13" s="1"/>
  <c r="C14" i="12" l="1"/>
  <c r="S13" i="12"/>
  <c r="R13" i="12"/>
  <c r="Q13" i="12"/>
  <c r="P13" i="12"/>
  <c r="D13" i="12"/>
  <c r="F13" i="12" s="1"/>
  <c r="S12" i="12"/>
  <c r="R12" i="12"/>
  <c r="Q12" i="12"/>
  <c r="P12" i="12"/>
  <c r="D12" i="12"/>
  <c r="F12" i="12" s="1"/>
  <c r="D14" i="12" l="1"/>
  <c r="F14" i="12" s="1"/>
  <c r="F13" i="11" l="1"/>
  <c r="E13" i="11"/>
  <c r="D13" i="11"/>
  <c r="C13" i="11"/>
  <c r="F14" i="10" l="1"/>
  <c r="C14" i="10"/>
  <c r="D14" i="10"/>
  <c r="R13" i="10"/>
  <c r="Q13" i="10"/>
  <c r="P13" i="10"/>
  <c r="R12" i="10"/>
  <c r="Q12" i="10"/>
  <c r="P12" i="10"/>
  <c r="D30" i="9" l="1"/>
  <c r="C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S15" i="9"/>
  <c r="R15" i="9"/>
  <c r="Q15" i="9"/>
  <c r="P15" i="9"/>
  <c r="F15" i="9"/>
  <c r="S14" i="9"/>
  <c r="R14" i="9"/>
  <c r="Q14" i="9"/>
  <c r="P14" i="9"/>
  <c r="F14" i="9"/>
  <c r="S13" i="9"/>
  <c r="R13" i="9"/>
  <c r="Q13" i="9"/>
  <c r="P13" i="9"/>
  <c r="F13" i="9"/>
  <c r="F12" i="9"/>
  <c r="F30" i="9" s="1"/>
  <c r="F13" i="8" l="1"/>
  <c r="D13" i="8"/>
  <c r="C13" i="8"/>
  <c r="S12" i="8"/>
  <c r="R12" i="8"/>
  <c r="Q12" i="8"/>
  <c r="P12" i="8"/>
  <c r="F17" i="7" l="1"/>
  <c r="C17" i="7"/>
  <c r="S16" i="7"/>
  <c r="R16" i="7"/>
  <c r="Q16" i="7"/>
  <c r="P16" i="7"/>
  <c r="D16" i="7"/>
  <c r="S14" i="7"/>
  <c r="R14" i="7"/>
  <c r="Q14" i="7"/>
  <c r="P14" i="7"/>
  <c r="D14" i="7"/>
  <c r="S13" i="7"/>
  <c r="R13" i="7"/>
  <c r="Q13" i="7"/>
  <c r="P13" i="7"/>
  <c r="D13" i="7"/>
  <c r="D17" i="7" s="1"/>
  <c r="S12" i="7"/>
  <c r="R12" i="7"/>
  <c r="Q12" i="7"/>
  <c r="P12" i="7"/>
  <c r="F14" i="6" l="1"/>
  <c r="C14" i="6"/>
  <c r="D14" i="6"/>
  <c r="S13" i="6"/>
  <c r="R13" i="6"/>
  <c r="Q13" i="6"/>
  <c r="P13" i="6"/>
  <c r="F14" i="5" l="1"/>
  <c r="D14" i="5"/>
  <c r="C14" i="5"/>
  <c r="S13" i="5"/>
  <c r="R13" i="5"/>
  <c r="Q13" i="5"/>
  <c r="P13" i="5"/>
  <c r="S12" i="5"/>
  <c r="R12" i="5"/>
  <c r="Q12" i="5"/>
  <c r="P12" i="5"/>
  <c r="C17" i="4" l="1"/>
  <c r="F17" i="4"/>
  <c r="D17" i="4"/>
  <c r="S14" i="4"/>
  <c r="R14" i="4"/>
  <c r="Q14" i="4"/>
  <c r="P14" i="4"/>
  <c r="S13" i="4"/>
  <c r="R13" i="4"/>
  <c r="Q13" i="4"/>
  <c r="P13" i="4"/>
  <c r="S12" i="4"/>
  <c r="R12" i="4"/>
  <c r="Q12" i="4"/>
  <c r="P12" i="4"/>
  <c r="F14" i="3" l="1"/>
  <c r="D14" i="3"/>
  <c r="C14" i="3"/>
  <c r="R13" i="3"/>
  <c r="Q13" i="3"/>
  <c r="P13" i="3"/>
  <c r="O13" i="3"/>
  <c r="R12" i="3"/>
  <c r="Q12" i="3"/>
  <c r="P12" i="3"/>
  <c r="O12" i="3"/>
  <c r="F21" i="1" l="1"/>
  <c r="D21" i="1"/>
  <c r="S12" i="1"/>
  <c r="R12" i="1"/>
  <c r="Q12" i="1"/>
  <c r="P12" i="1"/>
  <c r="C21" i="1" l="1"/>
  <c r="F16" i="14" l="1"/>
</calcChain>
</file>

<file path=xl/comments1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2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3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sharedStrings.xml><?xml version="1.0" encoding="utf-8"?>
<sst xmlns="http://schemas.openxmlformats.org/spreadsheetml/2006/main" count="955" uniqueCount="202">
  <si>
    <t>CARD:</t>
  </si>
  <si>
    <t>Barclaycard - Procurement 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</si>
  <si>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</si>
  <si>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</si>
  <si>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</si>
  <si>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</si>
  <si>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</si>
  <si>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</si>
  <si>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</si>
  <si>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</si>
  <si>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</si>
  <si>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</si>
  <si>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</si>
  <si>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</si>
  <si>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</si>
  <si>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</si>
  <si>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</si>
  <si>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</si>
  <si>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</si>
  <si>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</si>
  <si>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</si>
  <si>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</si>
  <si>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</si>
  <si>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</si>
  <si>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</si>
  <si>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</si>
  <si>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</si>
  <si>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</si>
  <si>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</si>
  <si>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</si>
  <si>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O</t>
  </si>
  <si>
    <t>Facebook</t>
  </si>
  <si>
    <t>S</t>
  </si>
  <si>
    <t>SEP campaign amplification</t>
  </si>
  <si>
    <t>Totals</t>
  </si>
  <si>
    <t>VAT indicators</t>
  </si>
  <si>
    <t>E</t>
  </si>
  <si>
    <t>Exempt</t>
  </si>
  <si>
    <t>Outside Scope</t>
  </si>
  <si>
    <t>Standard Rated</t>
  </si>
  <si>
    <t>R</t>
  </si>
  <si>
    <t>Reduced rated</t>
  </si>
  <si>
    <t>Z</t>
  </si>
  <si>
    <t>Zero Rated</t>
  </si>
  <si>
    <t>Google</t>
  </si>
  <si>
    <t>iStock</t>
  </si>
  <si>
    <t>Image library</t>
  </si>
  <si>
    <t xml:space="preserve">SEP campaign </t>
  </si>
  <si>
    <t>Twitter</t>
  </si>
  <si>
    <t>Animation software</t>
  </si>
  <si>
    <t>GoAnimate/Vyond</t>
  </si>
  <si>
    <t>Content creation software</t>
  </si>
  <si>
    <t>Communications &amp; Engagement</t>
  </si>
  <si>
    <t>Image sourcing</t>
  </si>
  <si>
    <t>Image sourcing - Credit pack x36</t>
  </si>
  <si>
    <t>Ongoing waste reduction comms</t>
  </si>
  <si>
    <t>Food waste campaign</t>
  </si>
  <si>
    <t>BARCLAYCARD</t>
  </si>
  <si>
    <t>T</t>
  </si>
  <si>
    <t>Theatre</t>
  </si>
  <si>
    <t>Tensa barriers for elections</t>
  </si>
  <si>
    <t>Display Wizard</t>
  </si>
  <si>
    <t>Equipment</t>
  </si>
  <si>
    <t>Refreshments for elections</t>
  </si>
  <si>
    <t>Booker</t>
  </si>
  <si>
    <t>Food and Drink</t>
  </si>
  <si>
    <t>Driving lessons to AA for Manal Almjaresh</t>
  </si>
  <si>
    <t>AA Driving School</t>
  </si>
  <si>
    <t xml:space="preserve">Taxi Journey for Hind </t>
  </si>
  <si>
    <t>Camberley Taxi</t>
  </si>
  <si>
    <t>Guildford Taxi</t>
  </si>
  <si>
    <t>9.04.21</t>
  </si>
  <si>
    <t>Housing</t>
  </si>
  <si>
    <t>Electric key top-up flat 9 connaught court</t>
  </si>
  <si>
    <t>Co-op</t>
  </si>
  <si>
    <t>Electric keys</t>
  </si>
  <si>
    <t>Electric key top-up flat 10 connaught court</t>
  </si>
  <si>
    <t>CORPORATE CARD</t>
  </si>
  <si>
    <t>REGULATORY</t>
  </si>
  <si>
    <t>Funding from School for a Washing Machine</t>
  </si>
  <si>
    <t>Currys PC World</t>
  </si>
  <si>
    <t>Appliances</t>
  </si>
  <si>
    <t xml:space="preserve"> </t>
  </si>
  <si>
    <t>Democratic Services</t>
  </si>
  <si>
    <t>Plastic Baskets for Polling Stations</t>
  </si>
  <si>
    <t>Amazon</t>
  </si>
  <si>
    <t>Wrist bands for security entrance to election count venue</t>
  </si>
  <si>
    <t>PAC Wristbands</t>
  </si>
  <si>
    <t>Marketing Communications</t>
  </si>
  <si>
    <t>Mask exempt lanyards for election count</t>
  </si>
  <si>
    <t>Hidden Disabilities Sunflower</t>
  </si>
  <si>
    <t>Theatre Marketing</t>
  </si>
  <si>
    <t>Event promotions</t>
  </si>
  <si>
    <t>Advertising</t>
  </si>
  <si>
    <t>Democratic Services (Covid)</t>
  </si>
  <si>
    <t>Disinfectant for Polling stations for May Elections</t>
  </si>
  <si>
    <t>Wilko</t>
  </si>
  <si>
    <t>FRONT</t>
  </si>
  <si>
    <t>Monthly Spotify Payment</t>
  </si>
  <si>
    <t>Spotify</t>
  </si>
  <si>
    <t>Music</t>
  </si>
  <si>
    <t>MDF &amp; CLS Timber</t>
  </si>
  <si>
    <t>B&amp;Q</t>
  </si>
  <si>
    <t>misc</t>
  </si>
  <si>
    <t xml:space="preserve">Mop Cable clips and Foam </t>
  </si>
  <si>
    <t>13/4/21</t>
  </si>
  <si>
    <t>Foam</t>
  </si>
  <si>
    <t>14/4/21</t>
  </si>
  <si>
    <t>2 gang 20m extentions</t>
  </si>
  <si>
    <t>CPC</t>
  </si>
  <si>
    <t>Chair</t>
  </si>
  <si>
    <t>Viking uk</t>
  </si>
  <si>
    <t>office supplies</t>
  </si>
  <si>
    <t>White Spray Paint</t>
  </si>
  <si>
    <t>15/4/21</t>
  </si>
  <si>
    <t>Masking Tape</t>
  </si>
  <si>
    <t>19/4/21</t>
  </si>
  <si>
    <t>Speaker Cable and Speakons</t>
  </si>
  <si>
    <t>electriacal</t>
  </si>
  <si>
    <t>21/4/21</t>
  </si>
  <si>
    <t>IBolt and Chain</t>
  </si>
  <si>
    <t>Safety Lifting</t>
  </si>
  <si>
    <t>building supplies</t>
  </si>
  <si>
    <t>22/4/21</t>
  </si>
  <si>
    <t>07069</t>
  </si>
  <si>
    <t>HR</t>
  </si>
  <si>
    <t>Manual Handling Trainer Level 3</t>
  </si>
  <si>
    <t>Abertay International</t>
  </si>
  <si>
    <t>training</t>
  </si>
  <si>
    <t>25/4/21</t>
  </si>
  <si>
    <t xml:space="preserve">Awareness Bundle Training </t>
  </si>
  <si>
    <t>Commodious</t>
  </si>
  <si>
    <t>26/4/21</t>
  </si>
  <si>
    <t>White Fix, Adheisive,Caulk and gun</t>
  </si>
  <si>
    <t>29/4/21</t>
  </si>
  <si>
    <t xml:space="preserve">Pink stuff paste </t>
  </si>
  <si>
    <t>Polycarbonate sheet</t>
  </si>
  <si>
    <t>Cebtury Plastic</t>
  </si>
  <si>
    <t>30/4/21</t>
  </si>
  <si>
    <t>EV Speakers x 2</t>
  </si>
  <si>
    <t>Gear4music</t>
  </si>
  <si>
    <t>equipment</t>
  </si>
  <si>
    <t>CLS Timber screws and Screw cap covers</t>
  </si>
  <si>
    <t>Wickes</t>
  </si>
  <si>
    <t xml:space="preserve">Mini trunking x3 </t>
  </si>
  <si>
    <t>BES</t>
  </si>
  <si>
    <t>INVOICE MISSING</t>
  </si>
  <si>
    <t>Screwfix</t>
  </si>
  <si>
    <t>Democratic services</t>
  </si>
  <si>
    <t>Food for election count</t>
  </si>
  <si>
    <t>Dominos</t>
  </si>
  <si>
    <t>7 May</t>
  </si>
  <si>
    <t>0</t>
  </si>
  <si>
    <t>Sainsburys</t>
  </si>
  <si>
    <t>Flats</t>
  </si>
  <si>
    <t>Battery holders for WEEE project</t>
  </si>
  <si>
    <t>Speedy Plastics</t>
  </si>
  <si>
    <t>Builders merchants</t>
  </si>
  <si>
    <t>Projects</t>
  </si>
  <si>
    <t>Safety boots for composition analysis (Cat Porter)</t>
  </si>
  <si>
    <t>20.4.21</t>
  </si>
  <si>
    <t>00517</t>
  </si>
  <si>
    <t>s</t>
  </si>
  <si>
    <t>Greenspace</t>
  </si>
  <si>
    <t>Combination padlocks</t>
  </si>
  <si>
    <t>Security</t>
  </si>
  <si>
    <t>28.4.21</t>
  </si>
  <si>
    <t>JWS</t>
  </si>
  <si>
    <t>(Pack of 2) Wet Floor Sign 'A' Frame Safety Signs</t>
  </si>
  <si>
    <t>Office Equipment</t>
  </si>
  <si>
    <t>Postage to WLS (Consultation Docs)</t>
  </si>
  <si>
    <t>Post Office</t>
  </si>
  <si>
    <t>Postage</t>
  </si>
  <si>
    <t>Canon Yellow Label A4 80gsm Paper - Box of 5 Reams (5x500 Sheets)</t>
  </si>
  <si>
    <t>Office Staitionery</t>
  </si>
  <si>
    <t>SERVICE OF FIRE EXTINGUISHERS (Dukes Court)</t>
  </si>
  <si>
    <t>Victory Fire Ltd</t>
  </si>
  <si>
    <t>Health and Safety</t>
  </si>
  <si>
    <t>Dell KM636 - Keyboard and Mouse Set for WLS</t>
  </si>
  <si>
    <t>Royal Mail</t>
  </si>
  <si>
    <t>Museum</t>
  </si>
  <si>
    <t>15.04.21</t>
  </si>
  <si>
    <t>New filter and wadding for vacuum clearner</t>
  </si>
  <si>
    <t>E-Spares</t>
  </si>
  <si>
    <t>07.05.21</t>
  </si>
  <si>
    <t>Banner of PHF &amp; GEL for display</t>
  </si>
  <si>
    <t>Vinyl Banners</t>
  </si>
  <si>
    <t>Display</t>
  </si>
  <si>
    <t>09.05.21</t>
  </si>
  <si>
    <t>supplies</t>
  </si>
  <si>
    <t>JWS(1)</t>
  </si>
  <si>
    <t>Theatre(1)</t>
  </si>
  <si>
    <t>Family Support(1)</t>
  </si>
  <si>
    <t>Family Support(2)</t>
  </si>
  <si>
    <t>Marketing</t>
  </si>
  <si>
    <t>Theatre(2)</t>
  </si>
  <si>
    <t>Theatre(3)</t>
  </si>
  <si>
    <t>Corporate</t>
  </si>
  <si>
    <t>JWS(2)</t>
  </si>
  <si>
    <t>JWS(3)</t>
  </si>
  <si>
    <t xml:space="preserve">Craft items for Theatre toddler sessions, 6 invoices in all </t>
  </si>
  <si>
    <t>still awaiting invoice, £3.81 for ballooon pump, therefore outside VAT scope.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</si>
</sst>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9]d\-mmm\-yy;@"/>
    <numFmt numFmtId="165" formatCode="00"/>
    <numFmt numFmtId="166" formatCode="&quot;£&quot;#,##0.00"/>
    <numFmt numFmtId="167" formatCode="d\ mmm\ yyyy\ hh:mm"/>
    <numFmt numFmtId="168" formatCode="d\ mmmm"/>
  </numFmts>
  <fonts count="18" x14ac:knownFonts="1"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</font>
    <font>
      <sz val="10"/>
      <name val="Times New Roman"/>
    </font>
    <font>
      <sz val="12"/>
      <name val="Times New Roman"/>
      <family val="1"/>
    </font>
    <font>
      <sz val="9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Helvetica"/>
    </font>
    <font>
      <b/>
      <sz val="10"/>
      <color indexed="8"/>
      <name val="Arial"/>
    </font>
    <font>
      <sz val="11"/>
      <color indexed="8"/>
      <name val="Arial"/>
    </font>
    <font>
      <sz val="10"/>
      <color indexed="8"/>
      <name val="Arial"/>
    </font>
    <font>
      <sz val="9"/>
      <color indexed="8"/>
      <name val="Arial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8" fillId="0" borderId="0"/>
    <xf numFmtId="0" fontId="8" fillId="0" borderId="0"/>
    <xf numFmtId="0" fontId="12" fillId="0" borderId="0" applyNumberFormat="0" applyFill="0" applyBorder="0" applyProtection="0">
      <alignment vertical="top" wrapText="1"/>
    </xf>
  </cellStyleXfs>
  <cellXfs count="300">
    <xf numFmtId="0" fontId="0" fillId="0" borderId="0" xfId="0"/>
    <xf numFmtId="0" fontId="1" fillId="0" borderId="1" xfId="0" applyFont="1" applyFill="1" applyBorder="1" applyAlignment="1" applyProtection="1"/>
    <xf numFmtId="0" fontId="0" fillId="0" borderId="5" xfId="0" applyFill="1" applyBorder="1" applyAlignment="1"/>
    <xf numFmtId="0" fontId="1" fillId="0" borderId="5" xfId="0" applyFont="1" applyFill="1" applyBorder="1" applyAlignment="1" applyProtection="1"/>
    <xf numFmtId="0" fontId="1" fillId="0" borderId="6" xfId="0" applyFont="1" applyFill="1" applyBorder="1" applyAlignment="1" applyProtection="1"/>
    <xf numFmtId="0" fontId="0" fillId="0" borderId="0" xfId="0" applyFill="1" applyProtection="1"/>
    <xf numFmtId="0" fontId="0" fillId="0" borderId="7" xfId="0" applyFill="1" applyBorder="1" applyProtection="1"/>
    <xf numFmtId="0" fontId="0" fillId="0" borderId="0" xfId="0" applyFill="1" applyBorder="1" applyProtection="1"/>
    <xf numFmtId="0" fontId="0" fillId="0" borderId="8" xfId="0" applyFill="1" applyBorder="1" applyProtection="1"/>
    <xf numFmtId="0" fontId="1" fillId="0" borderId="9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1" xfId="0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right"/>
    </xf>
    <xf numFmtId="164" fontId="1" fillId="0" borderId="1" xfId="0" applyNumberFormat="1" applyFont="1" applyFill="1" applyBorder="1" applyAlignment="1" applyProtection="1">
      <alignment horizontal="center"/>
      <protection locked="0"/>
    </xf>
    <xf numFmtId="164" fontId="1" fillId="0" borderId="1" xfId="0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3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0" fontId="1" fillId="0" borderId="11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1" fillId="0" borderId="19" xfId="0" applyFont="1" applyFill="1" applyBorder="1" applyProtection="1"/>
    <xf numFmtId="0" fontId="0" fillId="0" borderId="22" xfId="0" applyFill="1" applyBorder="1" applyAlignment="1" applyProtection="1">
      <alignment horizontal="center"/>
    </xf>
    <xf numFmtId="0" fontId="4" fillId="0" borderId="22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0" fillId="0" borderId="22" xfId="0" applyFill="1" applyBorder="1" applyProtection="1"/>
    <xf numFmtId="0" fontId="0" fillId="0" borderId="17" xfId="0" applyFill="1" applyBorder="1" applyProtection="1"/>
    <xf numFmtId="0" fontId="0" fillId="0" borderId="23" xfId="0" applyFill="1" applyBorder="1" applyProtection="1"/>
    <xf numFmtId="0" fontId="0" fillId="0" borderId="24" xfId="0" applyFill="1" applyBorder="1" applyProtection="1"/>
    <xf numFmtId="14" fontId="3" fillId="0" borderId="25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4" fontId="0" fillId="0" borderId="1" xfId="0" applyNumberFormat="1" applyFill="1" applyBorder="1" applyProtection="1">
      <protection locked="0"/>
    </xf>
    <xf numFmtId="4" fontId="0" fillId="0" borderId="1" xfId="0" applyNumberFormat="1" applyFill="1" applyBorder="1" applyProtection="1"/>
    <xf numFmtId="4" fontId="3" fillId="0" borderId="1" xfId="0" applyNumberFormat="1" applyFont="1" applyFill="1" applyBorder="1" applyProtection="1"/>
    <xf numFmtId="1" fontId="3" fillId="0" borderId="1" xfId="0" applyNumberFormat="1" applyFont="1" applyFill="1" applyBorder="1" applyProtection="1"/>
    <xf numFmtId="165" fontId="6" fillId="0" borderId="1" xfId="1" applyNumberFormat="1" applyFont="1" applyFill="1" applyBorder="1" applyAlignment="1" applyProtection="1">
      <alignment horizontal="center"/>
    </xf>
    <xf numFmtId="165" fontId="6" fillId="0" borderId="1" xfId="1" applyNumberFormat="1" applyFont="1" applyFill="1" applyBorder="1" applyAlignment="1" applyProtection="1">
      <alignment horizontal="center"/>
      <protection locked="0"/>
    </xf>
    <xf numFmtId="165" fontId="6" fillId="0" borderId="1" xfId="1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4" fontId="1" fillId="0" borderId="28" xfId="0" applyNumberFormat="1" applyFont="1" applyFill="1" applyBorder="1" applyProtection="1"/>
    <xf numFmtId="1" fontId="1" fillId="0" borderId="28" xfId="0" applyNumberFormat="1" applyFont="1" applyFill="1" applyBorder="1" applyProtection="1"/>
    <xf numFmtId="0" fontId="0" fillId="0" borderId="29" xfId="0" applyFill="1" applyBorder="1" applyProtection="1"/>
    <xf numFmtId="0" fontId="0" fillId="0" borderId="29" xfId="0" applyFill="1" applyBorder="1" applyAlignment="1" applyProtection="1">
      <alignment horizontal="left"/>
    </xf>
    <xf numFmtId="0" fontId="0" fillId="0" borderId="30" xfId="0" applyFill="1" applyBorder="1" applyAlignment="1" applyProtection="1">
      <alignment horizontal="left"/>
    </xf>
    <xf numFmtId="0" fontId="0" fillId="0" borderId="31" xfId="0" applyFill="1" applyBorder="1" applyAlignment="1" applyProtection="1">
      <alignment horizontal="left"/>
    </xf>
    <xf numFmtId="0" fontId="0" fillId="0" borderId="20" xfId="0" applyFill="1" applyBorder="1" applyProtection="1"/>
    <xf numFmtId="0" fontId="0" fillId="0" borderId="15" xfId="0" applyFill="1" applyBorder="1" applyProtection="1"/>
    <xf numFmtId="0" fontId="0" fillId="0" borderId="19" xfId="0" applyFill="1" applyBorder="1" applyProtection="1"/>
    <xf numFmtId="1" fontId="3" fillId="0" borderId="1" xfId="0" applyNumberFormat="1" applyFont="1" applyFill="1" applyBorder="1"/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22" xfId="0" applyBorder="1"/>
    <xf numFmtId="0" fontId="0" fillId="0" borderId="17" xfId="0" applyBorder="1"/>
    <xf numFmtId="0" fontId="0" fillId="0" borderId="23" xfId="0" applyBorder="1"/>
    <xf numFmtId="4" fontId="3" fillId="0" borderId="1" xfId="0" applyNumberFormat="1" applyFont="1" applyFill="1" applyBorder="1" applyProtection="1">
      <protection locked="0"/>
    </xf>
    <xf numFmtId="165" fontId="6" fillId="0" borderId="1" xfId="1" applyNumberFormat="1" applyFont="1" applyFill="1" applyBorder="1" applyAlignment="1">
      <alignment horizontal="center"/>
    </xf>
    <xf numFmtId="4" fontId="3" fillId="0" borderId="1" xfId="0" applyNumberFormat="1" applyFont="1" applyFill="1" applyBorder="1"/>
    <xf numFmtId="165" fontId="6" fillId="0" borderId="29" xfId="1" applyNumberFormat="1" applyFont="1" applyFill="1" applyBorder="1" applyAlignment="1">
      <alignment horizontal="center"/>
    </xf>
    <xf numFmtId="4" fontId="0" fillId="0" borderId="1" xfId="0" applyNumberFormat="1" applyFill="1" applyBorder="1"/>
    <xf numFmtId="1" fontId="3" fillId="0" borderId="0" xfId="0" applyNumberFormat="1" applyFont="1" applyFill="1" applyBorder="1" applyProtection="1"/>
    <xf numFmtId="1" fontId="3" fillId="0" borderId="0" xfId="0" applyNumberFormat="1" applyFont="1" applyFill="1" applyBorder="1"/>
    <xf numFmtId="0" fontId="1" fillId="0" borderId="10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22" xfId="0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/>
    </xf>
    <xf numFmtId="0" fontId="0" fillId="0" borderId="0" xfId="0" applyAlignment="1">
      <alignment horizontal="center" wrapText="1"/>
    </xf>
    <xf numFmtId="1" fontId="3" fillId="0" borderId="32" xfId="0" applyNumberFormat="1" applyFont="1" applyFill="1" applyBorder="1" applyProtection="1"/>
    <xf numFmtId="165" fontId="6" fillId="0" borderId="4" xfId="2" applyNumberFormat="1" applyFont="1" applyFill="1" applyBorder="1" applyAlignment="1" applyProtection="1">
      <alignment horizontal="center"/>
    </xf>
    <xf numFmtId="165" fontId="6" fillId="0" borderId="1" xfId="2" applyNumberFormat="1" applyFont="1" applyFill="1" applyBorder="1" applyAlignment="1" applyProtection="1">
      <alignment horizontal="left" wrapText="1"/>
      <protection locked="0"/>
    </xf>
    <xf numFmtId="165" fontId="6" fillId="0" borderId="1" xfId="2" applyNumberFormat="1" applyFont="1" applyFill="1" applyBorder="1" applyAlignment="1" applyProtection="1">
      <alignment horizontal="left"/>
      <protection locked="0"/>
    </xf>
    <xf numFmtId="1" fontId="3" fillId="0" borderId="25" xfId="0" applyNumberFormat="1" applyFont="1" applyFill="1" applyBorder="1" applyProtection="1"/>
    <xf numFmtId="1" fontId="3" fillId="0" borderId="32" xfId="0" quotePrefix="1" applyNumberFormat="1" applyFont="1" applyFill="1" applyBorder="1" applyProtection="1"/>
    <xf numFmtId="0" fontId="3" fillId="0" borderId="1" xfId="0" applyFont="1" applyFill="1" applyBorder="1" applyProtection="1"/>
    <xf numFmtId="0" fontId="1" fillId="0" borderId="0" xfId="0" applyFont="1" applyFill="1" applyProtection="1"/>
    <xf numFmtId="14" fontId="0" fillId="0" borderId="25" xfId="0" applyNumberFormat="1" applyFill="1" applyBorder="1" applyProtection="1">
      <protection locked="0"/>
    </xf>
    <xf numFmtId="14" fontId="0" fillId="0" borderId="0" xfId="0" applyNumberFormat="1"/>
    <xf numFmtId="4" fontId="1" fillId="0" borderId="33" xfId="0" applyNumberFormat="1" applyFont="1" applyFill="1" applyBorder="1" applyProtection="1"/>
    <xf numFmtId="1" fontId="1" fillId="0" borderId="34" xfId="0" applyNumberFormat="1" applyFont="1" applyFill="1" applyBorder="1" applyProtection="1"/>
    <xf numFmtId="1" fontId="1" fillId="0" borderId="35" xfId="0" applyNumberFormat="1" applyFont="1" applyFill="1" applyBorder="1" applyProtection="1"/>
    <xf numFmtId="0" fontId="0" fillId="0" borderId="27" xfId="0" applyFill="1" applyBorder="1" applyProtection="1"/>
    <xf numFmtId="14" fontId="3" fillId="0" borderId="36" xfId="0" applyNumberFormat="1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4" fontId="0" fillId="0" borderId="16" xfId="0" applyNumberFormat="1" applyFill="1" applyBorder="1" applyProtection="1">
      <protection locked="0"/>
    </xf>
    <xf numFmtId="4" fontId="0" fillId="0" borderId="16" xfId="0" applyNumberFormat="1" applyFill="1" applyBorder="1" applyProtection="1"/>
    <xf numFmtId="4" fontId="3" fillId="0" borderId="16" xfId="0" applyNumberFormat="1" applyFont="1" applyFill="1" applyBorder="1" applyProtection="1"/>
    <xf numFmtId="1" fontId="3" fillId="0" borderId="16" xfId="0" applyNumberFormat="1" applyFont="1" applyFill="1" applyBorder="1" applyProtection="1"/>
    <xf numFmtId="165" fontId="6" fillId="0" borderId="11" xfId="1" applyNumberFormat="1" applyFont="1" applyFill="1" applyBorder="1" applyAlignment="1" applyProtection="1">
      <alignment horizontal="center"/>
    </xf>
    <xf numFmtId="165" fontId="6" fillId="0" borderId="11" xfId="1" applyNumberFormat="1" applyFont="1" applyFill="1" applyBorder="1" applyAlignment="1" applyProtection="1">
      <alignment horizontal="center"/>
      <protection locked="0"/>
    </xf>
    <xf numFmtId="165" fontId="6" fillId="0" borderId="12" xfId="1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/>
    <xf numFmtId="0" fontId="0" fillId="0" borderId="5" xfId="0" applyBorder="1"/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15" fontId="3" fillId="0" borderId="0" xfId="0" applyNumberFormat="1" applyFont="1"/>
    <xf numFmtId="0" fontId="3" fillId="0" borderId="0" xfId="0" applyFont="1"/>
    <xf numFmtId="0" fontId="1" fillId="0" borderId="19" xfId="0" applyFont="1" applyBorder="1"/>
    <xf numFmtId="0" fontId="0" fillId="0" borderId="24" xfId="0" applyBorder="1"/>
    <xf numFmtId="0" fontId="0" fillId="0" borderId="1" xfId="0" applyBorder="1" applyAlignment="1" applyProtection="1">
      <alignment horizontal="center"/>
      <protection locked="0"/>
    </xf>
    <xf numFmtId="166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Protection="1">
      <protection locked="0"/>
    </xf>
    <xf numFmtId="4" fontId="3" fillId="0" borderId="1" xfId="0" applyNumberFormat="1" applyFont="1" applyBorder="1"/>
    <xf numFmtId="165" fontId="6" fillId="0" borderId="1" xfId="2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quotePrefix="1" applyFont="1"/>
    <xf numFmtId="0" fontId="6" fillId="0" borderId="0" xfId="0" applyFont="1"/>
    <xf numFmtId="4" fontId="1" fillId="0" borderId="28" xfId="0" applyNumberFormat="1" applyFont="1" applyBorder="1"/>
    <xf numFmtId="1" fontId="1" fillId="0" borderId="28" xfId="0" applyNumberFormat="1" applyFont="1" applyBorder="1"/>
    <xf numFmtId="0" fontId="0" fillId="0" borderId="29" xfId="0" applyBorder="1"/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0" xfId="0" applyBorder="1"/>
    <xf numFmtId="0" fontId="0" fillId="0" borderId="15" xfId="0" applyBorder="1"/>
    <xf numFmtId="0" fontId="0" fillId="0" borderId="19" xfId="0" applyBorder="1"/>
    <xf numFmtId="0" fontId="9" fillId="0" borderId="0" xfId="0" applyFont="1" applyAlignment="1">
      <alignment vertical="center"/>
    </xf>
    <xf numFmtId="16" fontId="0" fillId="0" borderId="25" xfId="0" applyNumberFormat="1" applyFill="1" applyBorder="1" applyProtection="1">
      <protection locked="0"/>
    </xf>
    <xf numFmtId="165" fontId="6" fillId="0" borderId="1" xfId="2" applyNumberFormat="1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4" fontId="0" fillId="0" borderId="0" xfId="0" applyNumberFormat="1" applyFill="1" applyProtection="1"/>
    <xf numFmtId="165" fontId="6" fillId="0" borderId="1" xfId="3" applyNumberFormat="1" applyFont="1" applyFill="1" applyBorder="1" applyAlignment="1" applyProtection="1">
      <alignment horizontal="center"/>
    </xf>
    <xf numFmtId="165" fontId="6" fillId="0" borderId="1" xfId="3" applyNumberFormat="1" applyFont="1" applyFill="1" applyBorder="1" applyAlignment="1" applyProtection="1">
      <alignment horizontal="center"/>
      <protection locked="0"/>
    </xf>
    <xf numFmtId="165" fontId="6" fillId="0" borderId="1" xfId="3" applyNumberFormat="1" applyFont="1" applyFill="1" applyBorder="1" applyAlignment="1" applyProtection="1">
      <alignment horizontal="left"/>
      <protection locked="0"/>
    </xf>
    <xf numFmtId="1" fontId="3" fillId="0" borderId="1" xfId="0" quotePrefix="1" applyNumberFormat="1" applyFont="1" applyFill="1" applyBorder="1" applyProtection="1"/>
    <xf numFmtId="165" fontId="6" fillId="0" borderId="1" xfId="3" applyNumberFormat="1" applyFont="1" applyFill="1" applyBorder="1" applyAlignment="1" applyProtection="1">
      <alignment horizontal="left" wrapText="1"/>
      <protection locked="0"/>
    </xf>
    <xf numFmtId="14" fontId="0" fillId="0" borderId="25" xfId="0" applyNumberFormat="1" applyFill="1" applyBorder="1" applyAlignment="1" applyProtection="1">
      <alignment horizontal="right"/>
      <protection locked="0"/>
    </xf>
    <xf numFmtId="0" fontId="6" fillId="0" borderId="0" xfId="0" applyFont="1" applyFill="1" applyProtection="1"/>
    <xf numFmtId="49" fontId="3" fillId="0" borderId="1" xfId="0" applyNumberFormat="1" applyFont="1" applyFill="1" applyBorder="1" applyProtection="1"/>
    <xf numFmtId="49" fontId="13" fillId="2" borderId="37" xfId="4" applyNumberFormat="1" applyFont="1" applyFill="1" applyBorder="1" applyAlignment="1"/>
    <xf numFmtId="0" fontId="15" fillId="2" borderId="41" xfId="4" applyNumberFormat="1" applyFont="1" applyFill="1" applyBorder="1" applyAlignment="1"/>
    <xf numFmtId="0" fontId="15" fillId="2" borderId="42" xfId="4" applyNumberFormat="1" applyFont="1" applyFill="1" applyBorder="1" applyAlignment="1"/>
    <xf numFmtId="0" fontId="13" fillId="2" borderId="42" xfId="4" applyNumberFormat="1" applyFont="1" applyFill="1" applyBorder="1" applyAlignment="1"/>
    <xf numFmtId="0" fontId="13" fillId="2" borderId="43" xfId="4" applyNumberFormat="1" applyFont="1" applyFill="1" applyBorder="1" applyAlignment="1"/>
    <xf numFmtId="0" fontId="15" fillId="2" borderId="44" xfId="4" applyNumberFormat="1" applyFont="1" applyFill="1" applyBorder="1" applyAlignment="1"/>
    <xf numFmtId="0" fontId="15" fillId="2" borderId="45" xfId="4" applyNumberFormat="1" applyFont="1" applyFill="1" applyBorder="1" applyAlignment="1"/>
    <xf numFmtId="0" fontId="15" fillId="2" borderId="46" xfId="4" applyNumberFormat="1" applyFont="1" applyFill="1" applyBorder="1" applyAlignment="1"/>
    <xf numFmtId="0" fontId="12" fillId="0" borderId="0" xfId="4" applyNumberFormat="1" applyFont="1" applyAlignment="1">
      <alignment vertical="top" wrapText="1"/>
    </xf>
    <xf numFmtId="0" fontId="15" fillId="2" borderId="47" xfId="4" applyNumberFormat="1" applyFont="1" applyFill="1" applyBorder="1" applyAlignment="1"/>
    <xf numFmtId="0" fontId="15" fillId="2" borderId="48" xfId="4" applyNumberFormat="1" applyFont="1" applyFill="1" applyBorder="1" applyAlignment="1"/>
    <xf numFmtId="0" fontId="15" fillId="2" borderId="49" xfId="4" applyNumberFormat="1" applyFont="1" applyFill="1" applyBorder="1" applyAlignment="1"/>
    <xf numFmtId="0" fontId="15" fillId="2" borderId="50" xfId="4" applyNumberFormat="1" applyFont="1" applyFill="1" applyBorder="1" applyAlignment="1"/>
    <xf numFmtId="49" fontId="13" fillId="2" borderId="51" xfId="4" applyNumberFormat="1" applyFont="1" applyFill="1" applyBorder="1" applyAlignment="1"/>
    <xf numFmtId="0" fontId="13" fillId="2" borderId="52" xfId="4" applyNumberFormat="1" applyFont="1" applyFill="1" applyBorder="1" applyAlignment="1"/>
    <xf numFmtId="0" fontId="13" fillId="2" borderId="46" xfId="4" applyNumberFormat="1" applyFont="1" applyFill="1" applyBorder="1" applyAlignment="1"/>
    <xf numFmtId="49" fontId="13" fillId="2" borderId="37" xfId="4" applyNumberFormat="1" applyFont="1" applyFill="1" applyBorder="1" applyAlignment="1">
      <alignment horizontal="center" wrapText="1"/>
    </xf>
    <xf numFmtId="49" fontId="13" fillId="2" borderId="37" xfId="4" applyNumberFormat="1" applyFont="1" applyFill="1" applyBorder="1" applyAlignment="1">
      <alignment horizontal="right"/>
    </xf>
    <xf numFmtId="167" fontId="15" fillId="2" borderId="46" xfId="4" applyNumberFormat="1" applyFont="1" applyFill="1" applyBorder="1" applyAlignment="1"/>
    <xf numFmtId="0" fontId="15" fillId="2" borderId="53" xfId="4" applyNumberFormat="1" applyFont="1" applyFill="1" applyBorder="1" applyAlignment="1"/>
    <xf numFmtId="0" fontId="15" fillId="2" borderId="54" xfId="4" applyNumberFormat="1" applyFont="1" applyFill="1" applyBorder="1" applyAlignment="1"/>
    <xf numFmtId="0" fontId="15" fillId="2" borderId="55" xfId="4" applyNumberFormat="1" applyFont="1" applyFill="1" applyBorder="1" applyAlignment="1"/>
    <xf numFmtId="0" fontId="15" fillId="2" borderId="56" xfId="4" applyNumberFormat="1" applyFont="1" applyFill="1" applyBorder="1" applyAlignment="1"/>
    <xf numFmtId="0" fontId="15" fillId="2" borderId="57" xfId="4" applyNumberFormat="1" applyFont="1" applyFill="1" applyBorder="1" applyAlignment="1"/>
    <xf numFmtId="49" fontId="13" fillId="2" borderId="58" xfId="4" applyNumberFormat="1" applyFont="1" applyFill="1" applyBorder="1" applyAlignment="1">
      <alignment horizontal="center"/>
    </xf>
    <xf numFmtId="49" fontId="13" fillId="2" borderId="59" xfId="4" applyNumberFormat="1" applyFont="1" applyFill="1" applyBorder="1" applyAlignment="1">
      <alignment horizontal="center"/>
    </xf>
    <xf numFmtId="49" fontId="13" fillId="2" borderId="63" xfId="4" applyNumberFormat="1" applyFont="1" applyFill="1" applyBorder="1" applyAlignment="1">
      <alignment horizontal="center"/>
    </xf>
    <xf numFmtId="49" fontId="13" fillId="2" borderId="64" xfId="4" applyNumberFormat="1" applyFont="1" applyFill="1" applyBorder="1" applyAlignment="1">
      <alignment horizontal="center"/>
    </xf>
    <xf numFmtId="0" fontId="15" fillId="2" borderId="44" xfId="4" applyNumberFormat="1" applyFont="1" applyFill="1" applyBorder="1" applyAlignment="1">
      <alignment horizontal="center"/>
    </xf>
    <xf numFmtId="0" fontId="15" fillId="2" borderId="50" xfId="4" applyNumberFormat="1" applyFont="1" applyFill="1" applyBorder="1" applyAlignment="1">
      <alignment horizontal="center"/>
    </xf>
    <xf numFmtId="0" fontId="15" fillId="2" borderId="46" xfId="4" applyNumberFormat="1" applyFont="1" applyFill="1" applyBorder="1" applyAlignment="1">
      <alignment horizontal="center"/>
    </xf>
    <xf numFmtId="49" fontId="13" fillId="2" borderId="65" xfId="4" applyNumberFormat="1" applyFont="1" applyFill="1" applyBorder="1" applyAlignment="1">
      <alignment horizontal="center"/>
    </xf>
    <xf numFmtId="49" fontId="13" fillId="2" borderId="66" xfId="4" applyNumberFormat="1" applyFont="1" applyFill="1" applyBorder="1" applyAlignment="1">
      <alignment horizontal="center"/>
    </xf>
    <xf numFmtId="0" fontId="13" fillId="2" borderId="66" xfId="4" applyNumberFormat="1" applyFont="1" applyFill="1" applyBorder="1" applyAlignment="1">
      <alignment horizontal="center"/>
    </xf>
    <xf numFmtId="49" fontId="15" fillId="2" borderId="70" xfId="4" applyNumberFormat="1" applyFont="1" applyFill="1" applyBorder="1" applyAlignment="1">
      <alignment horizontal="center"/>
    </xf>
    <xf numFmtId="49" fontId="13" fillId="2" borderId="71" xfId="4" applyNumberFormat="1" applyFont="1" applyFill="1" applyBorder="1" applyAlignment="1"/>
    <xf numFmtId="49" fontId="15" fillId="2" borderId="72" xfId="4" applyNumberFormat="1" applyFont="1" applyFill="1" applyBorder="1" applyAlignment="1">
      <alignment horizontal="center"/>
    </xf>
    <xf numFmtId="49" fontId="16" fillId="2" borderId="37" xfId="4" applyNumberFormat="1" applyFont="1" applyFill="1" applyBorder="1" applyAlignment="1">
      <alignment horizontal="center"/>
    </xf>
    <xf numFmtId="0" fontId="16" fillId="2" borderId="37" xfId="4" applyNumberFormat="1" applyFont="1" applyFill="1" applyBorder="1" applyAlignment="1">
      <alignment horizontal="center"/>
    </xf>
    <xf numFmtId="49" fontId="13" fillId="2" borderId="72" xfId="4" applyNumberFormat="1" applyFont="1" applyFill="1" applyBorder="1" applyAlignment="1">
      <alignment horizontal="center"/>
    </xf>
    <xf numFmtId="0" fontId="15" fillId="2" borderId="72" xfId="4" applyNumberFormat="1" applyFont="1" applyFill="1" applyBorder="1" applyAlignment="1"/>
    <xf numFmtId="0" fontId="15" fillId="2" borderId="73" xfId="4" applyNumberFormat="1" applyFont="1" applyFill="1" applyBorder="1" applyAlignment="1"/>
    <xf numFmtId="0" fontId="15" fillId="2" borderId="51" xfId="4" applyNumberFormat="1" applyFont="1" applyFill="1" applyBorder="1" applyAlignment="1"/>
    <xf numFmtId="0" fontId="15" fillId="2" borderId="37" xfId="4" applyNumberFormat="1" applyFont="1" applyFill="1" applyBorder="1" applyAlignment="1">
      <alignment horizontal="center"/>
    </xf>
    <xf numFmtId="0" fontId="15" fillId="2" borderId="37" xfId="4" applyNumberFormat="1" applyFont="1" applyFill="1" applyBorder="1" applyAlignment="1"/>
    <xf numFmtId="0" fontId="15" fillId="2" borderId="74" xfId="4" applyNumberFormat="1" applyFont="1" applyFill="1" applyBorder="1" applyAlignment="1"/>
    <xf numFmtId="168" fontId="15" fillId="2" borderId="51" xfId="4" applyNumberFormat="1" applyFont="1" applyFill="1" applyBorder="1" applyAlignment="1"/>
    <xf numFmtId="49" fontId="15" fillId="2" borderId="37" xfId="4" applyNumberFormat="1" applyFont="1" applyFill="1" applyBorder="1" applyAlignment="1">
      <alignment horizontal="center"/>
    </xf>
    <xf numFmtId="4" fontId="15" fillId="2" borderId="37" xfId="4" applyNumberFormat="1" applyFont="1" applyFill="1" applyBorder="1" applyAlignment="1"/>
    <xf numFmtId="1" fontId="15" fillId="2" borderId="37" xfId="4" applyNumberFormat="1" applyFont="1" applyFill="1" applyBorder="1" applyAlignment="1"/>
    <xf numFmtId="49" fontId="17" fillId="2" borderId="37" xfId="4" applyNumberFormat="1" applyFont="1" applyFill="1" applyBorder="1" applyAlignment="1">
      <alignment horizontal="center"/>
    </xf>
    <xf numFmtId="49" fontId="17" fillId="2" borderId="37" xfId="4" applyNumberFormat="1" applyFont="1" applyFill="1" applyBorder="1" applyAlignment="1">
      <alignment horizontal="left"/>
    </xf>
    <xf numFmtId="0" fontId="15" fillId="2" borderId="52" xfId="4" applyNumberFormat="1" applyFont="1" applyFill="1" applyBorder="1" applyAlignment="1"/>
    <xf numFmtId="0" fontId="15" fillId="2" borderId="50" xfId="4" applyFont="1" applyFill="1" applyBorder="1" applyAlignment="1"/>
    <xf numFmtId="1" fontId="15" fillId="2" borderId="50" xfId="4" applyNumberFormat="1" applyFont="1" applyFill="1" applyBorder="1" applyAlignment="1"/>
    <xf numFmtId="49" fontId="15" fillId="2" borderId="51" xfId="4" applyNumberFormat="1" applyFont="1" applyFill="1" applyBorder="1" applyAlignment="1"/>
    <xf numFmtId="0" fontId="15" fillId="2" borderId="37" xfId="4" applyFont="1" applyFill="1" applyBorder="1" applyAlignment="1"/>
    <xf numFmtId="165" fontId="17" fillId="2" borderId="37" xfId="4" applyNumberFormat="1" applyFont="1" applyFill="1" applyBorder="1" applyAlignment="1">
      <alignment horizontal="center"/>
    </xf>
    <xf numFmtId="165" fontId="17" fillId="2" borderId="37" xfId="4" applyNumberFormat="1" applyFont="1" applyFill="1" applyBorder="1" applyAlignment="1">
      <alignment horizontal="left"/>
    </xf>
    <xf numFmtId="4" fontId="13" fillId="2" borderId="75" xfId="4" applyNumberFormat="1" applyFont="1" applyFill="1" applyBorder="1" applyAlignment="1"/>
    <xf numFmtId="4" fontId="13" fillId="2" borderId="78" xfId="4" applyNumberFormat="1" applyFont="1" applyFill="1" applyBorder="1" applyAlignment="1"/>
    <xf numFmtId="1" fontId="13" fillId="2" borderId="75" xfId="4" applyNumberFormat="1" applyFont="1" applyFill="1" applyBorder="1" applyAlignment="1"/>
    <xf numFmtId="0" fontId="15" fillId="2" borderId="75" xfId="4" applyNumberFormat="1" applyFont="1" applyFill="1" applyBorder="1" applyAlignment="1"/>
    <xf numFmtId="0" fontId="15" fillId="2" borderId="75" xfId="4" applyNumberFormat="1" applyFont="1" applyFill="1" applyBorder="1" applyAlignment="1">
      <alignment horizontal="left"/>
    </xf>
    <xf numFmtId="0" fontId="15" fillId="2" borderId="79" xfId="4" applyNumberFormat="1" applyFont="1" applyFill="1" applyBorder="1" applyAlignment="1">
      <alignment horizontal="left"/>
    </xf>
    <xf numFmtId="0" fontId="15" fillId="2" borderId="80" xfId="4" applyNumberFormat="1" applyFont="1" applyFill="1" applyBorder="1" applyAlignment="1"/>
    <xf numFmtId="0" fontId="15" fillId="2" borderId="65" xfId="4" applyNumberFormat="1" applyFont="1" applyFill="1" applyBorder="1" applyAlignment="1"/>
    <xf numFmtId="49" fontId="15" fillId="2" borderId="52" xfId="4" applyNumberFormat="1" applyFont="1" applyFill="1" applyBorder="1" applyAlignment="1"/>
    <xf numFmtId="49" fontId="15" fillId="2" borderId="65" xfId="4" applyNumberFormat="1" applyFont="1" applyFill="1" applyBorder="1" applyAlignment="1"/>
    <xf numFmtId="49" fontId="15" fillId="2" borderId="81" xfId="4" applyNumberFormat="1" applyFont="1" applyFill="1" applyBorder="1" applyAlignment="1"/>
    <xf numFmtId="49" fontId="15" fillId="2" borderId="71" xfId="4" applyNumberFormat="1" applyFont="1" applyFill="1" applyBorder="1" applyAlignment="1"/>
    <xf numFmtId="0" fontId="15" fillId="2" borderId="82" xfId="4" applyNumberFormat="1" applyFont="1" applyFill="1" applyBorder="1" applyAlignment="1"/>
    <xf numFmtId="0" fontId="12" fillId="0" borderId="0" xfId="4" applyFont="1" applyAlignment="1">
      <alignment vertical="top" wrapText="1"/>
    </xf>
    <xf numFmtId="0" fontId="3" fillId="0" borderId="5" xfId="0" applyFont="1" applyFill="1" applyBorder="1" applyAlignment="1"/>
    <xf numFmtId="0" fontId="3" fillId="0" borderId="5" xfId="0" applyFont="1" applyFill="1" applyBorder="1" applyAlignment="1" applyProtection="1"/>
    <xf numFmtId="0" fontId="3" fillId="0" borderId="0" xfId="0" applyFont="1" applyFill="1" applyProtection="1"/>
    <xf numFmtId="0" fontId="3" fillId="0" borderId="7" xfId="0" applyFont="1" applyFill="1" applyBorder="1" applyProtection="1"/>
    <xf numFmtId="0" fontId="3" fillId="0" borderId="0" xfId="0" applyFont="1" applyFill="1" applyBorder="1" applyProtection="1"/>
    <xf numFmtId="0" fontId="3" fillId="0" borderId="8" xfId="0" applyFont="1" applyFill="1" applyBorder="1" applyProtection="1"/>
    <xf numFmtId="0" fontId="3" fillId="0" borderId="11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22" xfId="0" applyFont="1" applyFill="1" applyBorder="1" applyProtection="1"/>
    <xf numFmtId="0" fontId="3" fillId="0" borderId="17" xfId="0" applyFont="1" applyFill="1" applyBorder="1" applyProtection="1"/>
    <xf numFmtId="0" fontId="3" fillId="0" borderId="23" xfId="0" applyFont="1" applyFill="1" applyBorder="1" applyProtection="1"/>
    <xf numFmtId="14" fontId="2" fillId="0" borderId="24" xfId="0" applyNumberFormat="1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65" fontId="2" fillId="0" borderId="1" xfId="2" applyNumberFormat="1" applyFont="1" applyFill="1" applyBorder="1" applyAlignment="1" applyProtection="1">
      <alignment horizontal="center" vertical="center"/>
    </xf>
    <xf numFmtId="165" fontId="2" fillId="0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4" fontId="1" fillId="0" borderId="85" xfId="0" applyNumberFormat="1" applyFont="1" applyFill="1" applyBorder="1" applyAlignment="1" applyProtection="1">
      <alignment horizontal="center" vertical="center"/>
    </xf>
    <xf numFmtId="1" fontId="1" fillId="0" borderId="85" xfId="0" applyNumberFormat="1" applyFont="1" applyFill="1" applyBorder="1" applyProtection="1"/>
    <xf numFmtId="0" fontId="3" fillId="0" borderId="85" xfId="0" applyFont="1" applyFill="1" applyBorder="1" applyProtection="1"/>
    <xf numFmtId="0" fontId="3" fillId="0" borderId="85" xfId="0" applyFont="1" applyFill="1" applyBorder="1" applyAlignment="1" applyProtection="1">
      <alignment horizontal="left"/>
    </xf>
    <xf numFmtId="0" fontId="3" fillId="0" borderId="86" xfId="0" applyFont="1" applyFill="1" applyBorder="1" applyAlignment="1" applyProtection="1">
      <alignment horizontal="left"/>
    </xf>
    <xf numFmtId="0" fontId="3" fillId="0" borderId="87" xfId="0" applyFont="1" applyFill="1" applyBorder="1" applyAlignment="1" applyProtection="1">
      <alignment horizontal="left"/>
    </xf>
    <xf numFmtId="0" fontId="3" fillId="0" borderId="20" xfId="0" applyFont="1" applyFill="1" applyBorder="1" applyProtection="1"/>
    <xf numFmtId="0" fontId="3" fillId="0" borderId="15" xfId="0" applyFont="1" applyFill="1" applyBorder="1" applyProtection="1"/>
    <xf numFmtId="0" fontId="3" fillId="0" borderId="19" xfId="0" applyFont="1" applyFill="1" applyBorder="1" applyProtection="1"/>
    <xf numFmtId="15" fontId="1" fillId="0" borderId="0" xfId="0" applyNumberFormat="1" applyFont="1" applyFill="1" applyBorder="1" applyProtection="1"/>
    <xf numFmtId="4" fontId="1" fillId="0" borderId="1" xfId="0" applyNumberFormat="1" applyFont="1" applyFill="1" applyBorder="1" applyProtection="1"/>
    <xf numFmtId="0" fontId="0" fillId="0" borderId="0" xfId="0" quotePrefix="1" applyFill="1" applyProtection="1"/>
    <xf numFmtId="165" fontId="6" fillId="0" borderId="1" xfId="3" applyNumberFormat="1" applyFont="1" applyFill="1" applyBorder="1" applyAlignment="1" applyProtection="1">
      <alignment horizontal="center" wrapText="1"/>
      <protection locked="0"/>
    </xf>
    <xf numFmtId="0" fontId="1" fillId="0" borderId="26" xfId="0" applyFont="1" applyFill="1" applyBorder="1" applyAlignment="1" applyProtection="1">
      <alignment horizontal="center"/>
    </xf>
    <xf numFmtId="49" fontId="13" fillId="2" borderId="60" xfId="4" applyNumberFormat="1" applyFont="1" applyFill="1" applyBorder="1" applyAlignment="1">
      <alignment horizontal="center"/>
    </xf>
    <xf numFmtId="0" fontId="15" fillId="2" borderId="62" xfId="4" applyNumberFormat="1" applyFont="1" applyFill="1" applyBorder="1" applyAlignment="1"/>
    <xf numFmtId="49" fontId="14" fillId="2" borderId="38" xfId="4" applyNumberFormat="1" applyFont="1" applyFill="1" applyBorder="1" applyAlignment="1">
      <alignment horizontal="center"/>
    </xf>
    <xf numFmtId="0" fontId="15" fillId="2" borderId="39" xfId="4" applyNumberFormat="1" applyFont="1" applyFill="1" applyBorder="1" applyAlignment="1"/>
    <xf numFmtId="0" fontId="15" fillId="2" borderId="40" xfId="4" applyNumberFormat="1" applyFont="1" applyFill="1" applyBorder="1" applyAlignment="1"/>
    <xf numFmtId="0" fontId="15" fillId="2" borderId="61" xfId="4" applyNumberFormat="1" applyFont="1" applyFill="1" applyBorder="1" applyAlignment="1"/>
    <xf numFmtId="0" fontId="13" fillId="2" borderId="67" xfId="4" applyNumberFormat="1" applyFont="1" applyFill="1" applyBorder="1" applyAlignment="1">
      <alignment horizontal="center"/>
    </xf>
    <xf numFmtId="0" fontId="15" fillId="2" borderId="68" xfId="4" applyNumberFormat="1" applyFont="1" applyFill="1" applyBorder="1" applyAlignment="1"/>
    <xf numFmtId="0" fontId="15" fillId="2" borderId="69" xfId="4" applyNumberFormat="1" applyFont="1" applyFill="1" applyBorder="1" applyAlignment="1"/>
    <xf numFmtId="49" fontId="13" fillId="2" borderId="76" xfId="4" applyNumberFormat="1" applyFont="1" applyFill="1" applyBorder="1" applyAlignment="1">
      <alignment horizontal="center"/>
    </xf>
    <xf numFmtId="0" fontId="15" fillId="2" borderId="77" xfId="4" applyNumberFormat="1" applyFont="1" applyFill="1" applyBorder="1" applyAlignment="1"/>
    <xf numFmtId="0" fontId="1" fillId="0" borderId="0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83" xfId="0" applyFont="1" applyFill="1" applyBorder="1" applyAlignment="1" applyProtection="1">
      <alignment horizontal="center"/>
    </xf>
    <xf numFmtId="0" fontId="1" fillId="0" borderId="84" xfId="0" applyFont="1" applyFill="1" applyBorder="1" applyAlignment="1" applyProtection="1">
      <alignment horizontal="center"/>
    </xf>
  </cellXfs>
  <cellStyles count="5">
    <cellStyle name="Normal" xfId="0" builtinId="0"/>
    <cellStyle name="Normal 2" xfId="4"/>
    <cellStyle name="Normal_Redistribution and journal forms.xls" xfId="2"/>
    <cellStyle name="Normal_Redistribution and journal forms.xls 2" xfId="1"/>
    <cellStyle name="Normal_Redistribution and journal forms.xls 2 2" xfId="3"/>
  </cellStyles>
  <dxfs count="146"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CC99FF"/>
      <color rgb="FFFF7C80"/>
      <color rgb="FF66CCFF"/>
      <color rgb="FF99CCFF"/>
      <color rgb="FF6699FF"/>
      <color rgb="FFCC66FF"/>
      <color rgb="FFFF99FF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Box/Transactions/Purchasing%20cards%20-%20Barclaycard/2021%20-%202022%20Monthly%20Statements/May%202021/May-21%20Tim%20Coward/Spreadsheet%20May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Box/Transactions/Purchasing%20cards%20-%20Barclaycard/2021%20-%202022%20Monthly%20Statements/May%202021/May-21%20Flo%20Tallett/Spreadsheet%20template%20April-May%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Box/Transactions/Purchasing%20cards%20-%20Barclaycard/2021%20-%202022%20Monthly%20Statements/May%202021/May-21%20Mark%20Chalkley/Mark%200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workbookViewId="0">
      <selection activeCell="C5" sqref="C5:E5"/>
    </sheetView>
  </sheetViews>
  <sheetFormatPr defaultColWidth="11.85546875" defaultRowHeight="13.5" customHeight="1" x14ac:dyDescent="0.2"/>
  <cols>
    <col min="1" max="1" width="11.85546875" style="157" customWidth="1"/>
    <col min="2" max="2" width="10.42578125" style="157" customWidth="1"/>
    <col min="3" max="6" width="15.5703125" style="157" customWidth="1"/>
    <col min="7" max="7" width="8.42578125" style="157" customWidth="1"/>
    <col min="8" max="8" width="9" style="157" customWidth="1"/>
    <col min="9" max="9" width="11.5703125" style="157" customWidth="1"/>
    <col min="10" max="10" width="3" style="157" customWidth="1"/>
    <col min="11" max="11" width="29.5703125" style="157" customWidth="1"/>
    <col min="12" max="12" width="50.5703125" style="157" customWidth="1"/>
    <col min="13" max="14" width="27.42578125" style="157" customWidth="1"/>
    <col min="15" max="15" width="9.140625" style="157" customWidth="1"/>
    <col min="16" max="19" width="11.85546875" style="157" hidden="1" customWidth="1"/>
    <col min="20" max="26" width="9.140625" style="157" customWidth="1"/>
    <col min="27" max="256" width="11.85546875" style="157" customWidth="1"/>
    <col min="257" max="16384" width="11.85546875" style="221"/>
  </cols>
  <sheetData>
    <row r="1" spans="1:26" ht="36.75" customHeight="1" x14ac:dyDescent="0.2">
      <c r="A1" s="149" t="s">
        <v>0</v>
      </c>
      <c r="B1" s="266" t="s">
        <v>57</v>
      </c>
      <c r="C1" s="267"/>
      <c r="D1" s="267"/>
      <c r="E1" s="268"/>
      <c r="F1" s="150"/>
      <c r="G1" s="151"/>
      <c r="H1" s="151"/>
      <c r="I1" s="151"/>
      <c r="J1" s="151"/>
      <c r="K1" s="151"/>
      <c r="L1" s="152"/>
      <c r="M1" s="152"/>
      <c r="N1" s="153"/>
      <c r="O1" s="154"/>
      <c r="P1" s="155"/>
      <c r="Q1" s="155"/>
      <c r="R1" s="155"/>
      <c r="S1" s="155"/>
      <c r="T1" s="156"/>
      <c r="U1" s="156"/>
      <c r="V1" s="156"/>
      <c r="W1" s="156"/>
      <c r="X1" s="156"/>
      <c r="Y1" s="156"/>
      <c r="Z1" s="156"/>
    </row>
    <row r="2" spans="1:26" ht="13.7" customHeight="1" x14ac:dyDescent="0.2">
      <c r="A2" s="158"/>
      <c r="B2" s="159"/>
      <c r="C2" s="159"/>
      <c r="D2" s="159"/>
      <c r="E2" s="159"/>
      <c r="F2" s="156"/>
      <c r="G2" s="156"/>
      <c r="H2" s="156"/>
      <c r="I2" s="156"/>
      <c r="J2" s="156"/>
      <c r="K2" s="156"/>
      <c r="L2" s="156"/>
      <c r="M2" s="156"/>
      <c r="N2" s="160"/>
      <c r="O2" s="154"/>
      <c r="P2" s="161"/>
      <c r="Q2" s="161"/>
      <c r="R2" s="161"/>
      <c r="S2" s="161"/>
      <c r="T2" s="156"/>
      <c r="U2" s="156"/>
      <c r="V2" s="156"/>
      <c r="W2" s="156"/>
      <c r="X2" s="156"/>
      <c r="Y2" s="156"/>
      <c r="Z2" s="156"/>
    </row>
    <row r="3" spans="1:26" ht="36.75" customHeight="1" x14ac:dyDescent="0.2">
      <c r="A3" s="162" t="s">
        <v>2</v>
      </c>
      <c r="B3" s="266" t="s">
        <v>197</v>
      </c>
      <c r="C3" s="267"/>
      <c r="D3" s="267"/>
      <c r="E3" s="268"/>
      <c r="F3" s="163"/>
      <c r="G3" s="164"/>
      <c r="H3" s="164"/>
      <c r="I3" s="164"/>
      <c r="J3" s="164"/>
      <c r="K3" s="164"/>
      <c r="L3" s="156"/>
      <c r="M3" s="156"/>
      <c r="N3" s="160"/>
      <c r="O3" s="154"/>
      <c r="P3" s="161"/>
      <c r="Q3" s="161"/>
      <c r="R3" s="161"/>
      <c r="S3" s="161"/>
      <c r="T3" s="156"/>
      <c r="U3" s="156"/>
      <c r="V3" s="156"/>
      <c r="W3" s="156"/>
      <c r="X3" s="156"/>
      <c r="Y3" s="156"/>
      <c r="Z3" s="156"/>
    </row>
    <row r="4" spans="1:26" ht="13.7" customHeight="1" x14ac:dyDescent="0.2">
      <c r="A4" s="158"/>
      <c r="B4" s="159"/>
      <c r="C4" s="159"/>
      <c r="D4" s="159"/>
      <c r="E4" s="159"/>
      <c r="F4" s="156"/>
      <c r="G4" s="156"/>
      <c r="H4" s="156"/>
      <c r="I4" s="156"/>
      <c r="J4" s="156"/>
      <c r="K4" s="156"/>
      <c r="L4" s="156"/>
      <c r="M4" s="156"/>
      <c r="N4" s="160"/>
      <c r="O4" s="154"/>
      <c r="P4" s="161"/>
      <c r="Q4" s="161"/>
      <c r="R4" s="161"/>
      <c r="S4" s="161"/>
      <c r="T4" s="156"/>
      <c r="U4" s="156"/>
      <c r="V4" s="156"/>
      <c r="W4" s="156"/>
      <c r="X4" s="156"/>
      <c r="Y4" s="156"/>
      <c r="Z4" s="156"/>
    </row>
    <row r="5" spans="1:26" ht="36" customHeight="1" x14ac:dyDescent="0.2">
      <c r="A5" s="165" t="s">
        <v>3</v>
      </c>
      <c r="B5" s="166" t="s">
        <v>4</v>
      </c>
      <c r="C5" s="13">
        <v>44298</v>
      </c>
      <c r="D5" s="12" t="s">
        <v>5</v>
      </c>
      <c r="E5" s="13">
        <v>44327</v>
      </c>
      <c r="F5" s="163"/>
      <c r="G5" s="167"/>
      <c r="H5" s="156"/>
      <c r="I5" s="156"/>
      <c r="J5" s="156"/>
      <c r="K5" s="156"/>
      <c r="L5" s="156"/>
      <c r="M5" s="156"/>
      <c r="N5" s="160"/>
      <c r="O5" s="154"/>
      <c r="P5" s="161"/>
      <c r="Q5" s="161"/>
      <c r="R5" s="161"/>
      <c r="S5" s="161"/>
      <c r="T5" s="156"/>
      <c r="U5" s="156"/>
      <c r="V5" s="156"/>
      <c r="W5" s="156"/>
      <c r="X5" s="156"/>
      <c r="Y5" s="156"/>
      <c r="Z5" s="156"/>
    </row>
    <row r="6" spans="1:26" ht="13.7" customHeight="1" x14ac:dyDescent="0.2">
      <c r="A6" s="168"/>
      <c r="B6" s="169"/>
      <c r="C6" s="169"/>
      <c r="D6" s="169"/>
      <c r="E6" s="169"/>
      <c r="F6" s="156"/>
      <c r="G6" s="156"/>
      <c r="H6" s="156"/>
      <c r="I6" s="156"/>
      <c r="J6" s="156"/>
      <c r="K6" s="156"/>
      <c r="L6" s="156"/>
      <c r="M6" s="156"/>
      <c r="N6" s="160"/>
      <c r="O6" s="154"/>
      <c r="P6" s="161"/>
      <c r="Q6" s="161"/>
      <c r="R6" s="161"/>
      <c r="S6" s="161"/>
      <c r="T6" s="156"/>
      <c r="U6" s="156"/>
      <c r="V6" s="156"/>
      <c r="W6" s="156"/>
      <c r="X6" s="156"/>
      <c r="Y6" s="156"/>
      <c r="Z6" s="156"/>
    </row>
    <row r="7" spans="1:26" ht="13.7" customHeight="1" x14ac:dyDescent="0.2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2"/>
      <c r="O7" s="154"/>
      <c r="P7" s="161"/>
      <c r="Q7" s="161"/>
      <c r="R7" s="161"/>
      <c r="S7" s="161"/>
      <c r="T7" s="156"/>
      <c r="U7" s="156"/>
      <c r="V7" s="156"/>
      <c r="W7" s="156"/>
      <c r="X7" s="156"/>
      <c r="Y7" s="156"/>
      <c r="Z7" s="156"/>
    </row>
    <row r="8" spans="1:26" ht="13.7" customHeight="1" x14ac:dyDescent="0.2">
      <c r="A8" s="173" t="s">
        <v>6</v>
      </c>
      <c r="B8" s="174" t="s">
        <v>7</v>
      </c>
      <c r="C8" s="174" t="s">
        <v>8</v>
      </c>
      <c r="D8" s="174" t="s">
        <v>7</v>
      </c>
      <c r="E8" s="174" t="s">
        <v>9</v>
      </c>
      <c r="F8" s="174" t="s">
        <v>10</v>
      </c>
      <c r="G8" s="264" t="s">
        <v>11</v>
      </c>
      <c r="H8" s="269"/>
      <c r="I8" s="269"/>
      <c r="J8" s="265"/>
      <c r="K8" s="174" t="s">
        <v>12</v>
      </c>
      <c r="L8" s="174" t="s">
        <v>13</v>
      </c>
      <c r="M8" s="175" t="s">
        <v>14</v>
      </c>
      <c r="N8" s="176" t="s">
        <v>15</v>
      </c>
      <c r="O8" s="177"/>
      <c r="P8" s="178"/>
      <c r="Q8" s="178"/>
      <c r="R8" s="178"/>
      <c r="S8" s="178"/>
      <c r="T8" s="179"/>
      <c r="U8" s="179"/>
      <c r="V8" s="179"/>
      <c r="W8" s="179"/>
      <c r="X8" s="179"/>
      <c r="Y8" s="179"/>
      <c r="Z8" s="179"/>
    </row>
    <row r="9" spans="1:26" ht="13.7" customHeight="1" x14ac:dyDescent="0.2">
      <c r="A9" s="180" t="s">
        <v>16</v>
      </c>
      <c r="B9" s="181" t="s">
        <v>17</v>
      </c>
      <c r="C9" s="181" t="s">
        <v>18</v>
      </c>
      <c r="D9" s="181" t="s">
        <v>18</v>
      </c>
      <c r="E9" s="181" t="s">
        <v>19</v>
      </c>
      <c r="F9" s="181" t="s">
        <v>18</v>
      </c>
      <c r="G9" s="270"/>
      <c r="H9" s="271"/>
      <c r="I9" s="271"/>
      <c r="J9" s="272"/>
      <c r="K9" s="181" t="s">
        <v>20</v>
      </c>
      <c r="L9" s="181" t="s">
        <v>21</v>
      </c>
      <c r="M9" s="182"/>
      <c r="N9" s="183" t="s">
        <v>22</v>
      </c>
      <c r="O9" s="177"/>
      <c r="P9" s="178"/>
      <c r="Q9" s="178"/>
      <c r="R9" s="178"/>
      <c r="S9" s="178"/>
      <c r="T9" s="179"/>
      <c r="U9" s="179"/>
      <c r="V9" s="179"/>
      <c r="W9" s="179"/>
      <c r="X9" s="179"/>
      <c r="Y9" s="179"/>
      <c r="Z9" s="179"/>
    </row>
    <row r="10" spans="1:26" ht="13.7" customHeight="1" x14ac:dyDescent="0.2">
      <c r="A10" s="184" t="s">
        <v>23</v>
      </c>
      <c r="B10" s="185" t="s">
        <v>24</v>
      </c>
      <c r="C10" s="185" t="s">
        <v>25</v>
      </c>
      <c r="D10" s="185" t="s">
        <v>25</v>
      </c>
      <c r="E10" s="185" t="s">
        <v>25</v>
      </c>
      <c r="F10" s="185" t="s">
        <v>25</v>
      </c>
      <c r="G10" s="186" t="s">
        <v>26</v>
      </c>
      <c r="H10" s="186" t="s">
        <v>27</v>
      </c>
      <c r="I10" s="186" t="s">
        <v>28</v>
      </c>
      <c r="J10" s="187"/>
      <c r="K10" s="188" t="s">
        <v>29</v>
      </c>
      <c r="L10" s="189"/>
      <c r="M10" s="189"/>
      <c r="N10" s="190"/>
      <c r="O10" s="154"/>
      <c r="P10" s="161"/>
      <c r="Q10" s="161"/>
      <c r="R10" s="161"/>
      <c r="S10" s="161"/>
      <c r="T10" s="156"/>
      <c r="U10" s="156"/>
      <c r="V10" s="156"/>
      <c r="W10" s="156"/>
      <c r="X10" s="156"/>
      <c r="Y10" s="156"/>
      <c r="Z10" s="156"/>
    </row>
    <row r="11" spans="1:26" ht="8.1" customHeight="1" x14ac:dyDescent="0.2">
      <c r="A11" s="191"/>
      <c r="B11" s="192"/>
      <c r="C11" s="192"/>
      <c r="D11" s="192"/>
      <c r="E11" s="192"/>
      <c r="F11" s="192"/>
      <c r="G11" s="187"/>
      <c r="H11" s="187"/>
      <c r="I11" s="187"/>
      <c r="J11" s="187"/>
      <c r="K11" s="187"/>
      <c r="L11" s="193"/>
      <c r="M11" s="193"/>
      <c r="N11" s="194"/>
      <c r="O11" s="156"/>
      <c r="P11" s="161"/>
      <c r="Q11" s="161"/>
      <c r="R11" s="161"/>
      <c r="S11" s="161"/>
      <c r="T11" s="156"/>
      <c r="U11" s="156"/>
      <c r="V11" s="156"/>
      <c r="W11" s="156"/>
      <c r="X11" s="156"/>
      <c r="Y11" s="156"/>
      <c r="Z11" s="156"/>
    </row>
    <row r="12" spans="1:26" s="157" customFormat="1" ht="20.100000000000001" customHeight="1" x14ac:dyDescent="0.25">
      <c r="A12" s="195">
        <v>42860</v>
      </c>
      <c r="B12" s="196" t="s">
        <v>30</v>
      </c>
      <c r="C12" s="197">
        <v>116.44</v>
      </c>
      <c r="D12" s="197"/>
      <c r="E12" s="197"/>
      <c r="F12" s="197">
        <v>116.44</v>
      </c>
      <c r="G12" s="198">
        <v>270</v>
      </c>
      <c r="H12" s="198">
        <v>4020</v>
      </c>
      <c r="I12" s="198"/>
      <c r="J12" s="199" t="s">
        <v>32</v>
      </c>
      <c r="K12" s="199" t="s">
        <v>148</v>
      </c>
      <c r="L12" s="199" t="s">
        <v>149</v>
      </c>
      <c r="M12" s="200" t="s">
        <v>150</v>
      </c>
      <c r="N12" s="200"/>
      <c r="O12" s="201"/>
      <c r="P12" s="202" t="b">
        <f t="shared" ref="P12:P13" si="0">OR(G12&lt;100,LEN(G12)=2)</f>
        <v>0</v>
      </c>
      <c r="Q12" s="202" t="b">
        <f t="shared" ref="Q12:Q13" si="1">OR(H12&lt;1000,LEN(H12)=3)</f>
        <v>0</v>
      </c>
      <c r="R12" s="202" t="b">
        <f t="shared" ref="R12:R13" si="2">IF(I12&lt;1000,TRUE)</f>
        <v>1</v>
      </c>
      <c r="S12" s="203"/>
      <c r="T12" s="156"/>
      <c r="U12" s="156"/>
      <c r="V12" s="156"/>
      <c r="W12" s="156"/>
      <c r="X12" s="156"/>
      <c r="Y12" s="156"/>
      <c r="Z12" s="156"/>
    </row>
    <row r="13" spans="1:26" s="157" customFormat="1" ht="20.100000000000001" customHeight="1" thickBot="1" x14ac:dyDescent="0.3">
      <c r="A13" s="204" t="s">
        <v>151</v>
      </c>
      <c r="B13" s="196" t="s">
        <v>152</v>
      </c>
      <c r="C13" s="197">
        <v>22.9</v>
      </c>
      <c r="D13" s="205"/>
      <c r="E13" s="197"/>
      <c r="F13" s="193">
        <v>22.9</v>
      </c>
      <c r="G13" s="198">
        <v>270</v>
      </c>
      <c r="H13" s="198">
        <v>4020</v>
      </c>
      <c r="I13" s="198"/>
      <c r="J13" s="199" t="s">
        <v>32</v>
      </c>
      <c r="K13" s="206" t="s">
        <v>83</v>
      </c>
      <c r="L13" s="206" t="s">
        <v>149</v>
      </c>
      <c r="M13" s="207" t="s">
        <v>153</v>
      </c>
      <c r="N13" s="200" t="s">
        <v>82</v>
      </c>
      <c r="O13" s="201"/>
      <c r="P13" s="202" t="b">
        <f t="shared" si="0"/>
        <v>0</v>
      </c>
      <c r="Q13" s="202" t="b">
        <f t="shared" si="1"/>
        <v>0</v>
      </c>
      <c r="R13" s="202" t="b">
        <f t="shared" si="2"/>
        <v>1</v>
      </c>
      <c r="S13" s="203"/>
      <c r="T13" s="156"/>
      <c r="U13" s="156"/>
      <c r="V13" s="156"/>
      <c r="W13" s="156"/>
      <c r="X13" s="156"/>
      <c r="Y13" s="156"/>
      <c r="Z13" s="156"/>
    </row>
    <row r="14" spans="1:26" ht="20.100000000000001" customHeight="1" thickBot="1" x14ac:dyDescent="0.25">
      <c r="A14" s="273" t="s">
        <v>34</v>
      </c>
      <c r="B14" s="274"/>
      <c r="C14" s="208">
        <f>SUM(C12:C13)</f>
        <v>139.34</v>
      </c>
      <c r="D14" s="209">
        <f>SUM(D12:D13)</f>
        <v>0</v>
      </c>
      <c r="E14" s="208"/>
      <c r="F14" s="208">
        <f>SUM(F12:F13)</f>
        <v>139.34</v>
      </c>
      <c r="G14" s="210"/>
      <c r="H14" s="210"/>
      <c r="I14" s="210"/>
      <c r="J14" s="211"/>
      <c r="K14" s="211"/>
      <c r="L14" s="212"/>
      <c r="M14" s="212"/>
      <c r="N14" s="213"/>
      <c r="O14" s="154"/>
      <c r="P14" s="161"/>
      <c r="Q14" s="161"/>
      <c r="R14" s="161"/>
      <c r="S14" s="161"/>
      <c r="T14" s="156"/>
      <c r="U14" s="156"/>
      <c r="V14" s="156"/>
      <c r="W14" s="156"/>
      <c r="X14" s="156"/>
      <c r="Y14" s="156"/>
      <c r="Z14" s="156"/>
    </row>
    <row r="15" spans="1:26" ht="14.1" customHeight="1" x14ac:dyDescent="0.2">
      <c r="A15" s="151"/>
      <c r="B15" s="214"/>
      <c r="C15" s="214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6"/>
      <c r="P15" s="161"/>
      <c r="Q15" s="161"/>
      <c r="R15" s="161"/>
      <c r="S15" s="161"/>
      <c r="T15" s="156"/>
      <c r="U15" s="156"/>
      <c r="V15" s="156"/>
      <c r="W15" s="156"/>
      <c r="X15" s="156"/>
      <c r="Y15" s="156"/>
      <c r="Z15" s="156"/>
    </row>
    <row r="16" spans="1:26" ht="13.7" customHeight="1" x14ac:dyDescent="0.2">
      <c r="A16" s="215"/>
      <c r="B16" s="264" t="s">
        <v>35</v>
      </c>
      <c r="C16" s="265"/>
      <c r="D16" s="201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61"/>
      <c r="Q16" s="161"/>
      <c r="R16" s="161"/>
      <c r="S16" s="161"/>
      <c r="T16" s="156"/>
      <c r="U16" s="156"/>
      <c r="V16" s="156"/>
      <c r="W16" s="156"/>
      <c r="X16" s="156"/>
      <c r="Y16" s="156"/>
      <c r="Z16" s="156"/>
    </row>
    <row r="17" spans="1:26" ht="13.7" customHeight="1" x14ac:dyDescent="0.2">
      <c r="A17" s="215"/>
      <c r="B17" s="216" t="s">
        <v>36</v>
      </c>
      <c r="C17" s="217" t="s">
        <v>37</v>
      </c>
      <c r="D17" s="201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61"/>
      <c r="Q17" s="161"/>
      <c r="R17" s="161"/>
      <c r="S17" s="161"/>
      <c r="T17" s="156"/>
      <c r="U17" s="156"/>
      <c r="V17" s="156"/>
      <c r="W17" s="156"/>
      <c r="X17" s="156"/>
      <c r="Y17" s="156"/>
      <c r="Z17" s="156"/>
    </row>
    <row r="18" spans="1:26" ht="13.7" customHeight="1" x14ac:dyDescent="0.2">
      <c r="A18" s="215"/>
      <c r="B18" s="216" t="s">
        <v>30</v>
      </c>
      <c r="C18" s="217" t="s">
        <v>38</v>
      </c>
      <c r="D18" s="201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61"/>
      <c r="Q18" s="161"/>
      <c r="R18" s="161"/>
      <c r="S18" s="161"/>
      <c r="T18" s="156"/>
      <c r="U18" s="156"/>
      <c r="V18" s="156"/>
      <c r="W18" s="156"/>
      <c r="X18" s="156"/>
      <c r="Y18" s="156"/>
      <c r="Z18" s="156"/>
    </row>
    <row r="19" spans="1:26" ht="13.7" customHeight="1" x14ac:dyDescent="0.2">
      <c r="A19" s="215"/>
      <c r="B19" s="216" t="s">
        <v>32</v>
      </c>
      <c r="C19" s="217" t="s">
        <v>39</v>
      </c>
      <c r="D19" s="201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61"/>
      <c r="Q19" s="161"/>
      <c r="R19" s="161"/>
      <c r="S19" s="161"/>
      <c r="T19" s="156"/>
      <c r="U19" s="156"/>
      <c r="V19" s="156"/>
      <c r="W19" s="156"/>
      <c r="X19" s="156"/>
      <c r="Y19" s="156"/>
      <c r="Z19" s="156"/>
    </row>
    <row r="20" spans="1:26" ht="13.7" customHeight="1" x14ac:dyDescent="0.2">
      <c r="A20" s="215"/>
      <c r="B20" s="218" t="s">
        <v>42</v>
      </c>
      <c r="C20" s="219" t="s">
        <v>43</v>
      </c>
      <c r="D20" s="201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220"/>
      <c r="Q20" s="220"/>
      <c r="R20" s="220"/>
      <c r="S20" s="220"/>
      <c r="T20" s="156"/>
      <c r="U20" s="156"/>
      <c r="V20" s="156"/>
      <c r="W20" s="156"/>
      <c r="X20" s="156"/>
      <c r="Y20" s="156"/>
      <c r="Z20" s="156"/>
    </row>
  </sheetData>
  <mergeCells count="6">
    <mergeCell ref="B16:C16"/>
    <mergeCell ref="B1:E1"/>
    <mergeCell ref="B3:E3"/>
    <mergeCell ref="G8:J8"/>
    <mergeCell ref="G9:J9"/>
    <mergeCell ref="A14:B14"/>
  </mergeCells>
  <conditionalFormatting sqref="C5 E5">
    <cfRule type="expression" dxfId="145" priority="1" stopIfTrue="1">
      <formula>ISBLANK(C5)</formula>
    </cfRule>
  </conditionalFormatting>
  <dataValidations count="1">
    <dataValidation type="date" allowBlank="1" showInputMessage="1" showErrorMessage="1" sqref="C5 E5">
      <formula1>NOW()-120</formula1>
      <formula2>NOW()</formula2>
    </dataValidation>
  </dataValidations>
  <pageMargins left="0.37" right="0.31" top="0.68" bottom="0.68" header="0.34" footer="0.25"/>
  <pageSetup scale="40" orientation="landscape"/>
  <headerFooter>
    <oddFooter>&amp;L&amp;"Arial,Regular"&amp;10&amp;K000000/Users/josephinehagan/Desktop/Barclaycard Spreadsheet.xlsx		Printed 22/04/2020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276" t="s">
        <v>57</v>
      </c>
      <c r="C1" s="277"/>
      <c r="D1" s="277"/>
      <c r="E1" s="278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76" t="s">
        <v>192</v>
      </c>
      <c r="C3" s="277"/>
      <c r="D3" s="277"/>
      <c r="E3" s="27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44298</v>
      </c>
      <c r="D5" s="12" t="s">
        <v>5</v>
      </c>
      <c r="E5" s="13">
        <v>44327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3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279" t="s">
        <v>11</v>
      </c>
      <c r="H8" s="280"/>
      <c r="I8" s="280"/>
      <c r="J8" s="281"/>
      <c r="K8" s="73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282"/>
      <c r="H9" s="283"/>
      <c r="I9" s="283"/>
      <c r="J9" s="284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27" t="s">
        <v>26</v>
      </c>
      <c r="H10" s="27" t="s">
        <v>27</v>
      </c>
      <c r="I10" s="27" t="s">
        <v>28</v>
      </c>
      <c r="J10" s="2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9"/>
      <c r="M11" s="30"/>
      <c r="N11" s="30"/>
    </row>
    <row r="12" spans="1:26" ht="20.100000000000001" customHeight="1" x14ac:dyDescent="0.25">
      <c r="A12" s="33">
        <v>44298</v>
      </c>
      <c r="B12" s="34" t="s">
        <v>30</v>
      </c>
      <c r="C12" s="35">
        <v>423.5</v>
      </c>
      <c r="D12" s="36">
        <v>0</v>
      </c>
      <c r="E12" s="35">
        <v>0</v>
      </c>
      <c r="F12" s="37">
        <v>0</v>
      </c>
      <c r="G12" s="38"/>
      <c r="H12" s="38"/>
      <c r="I12" s="38"/>
      <c r="J12" s="39"/>
      <c r="K12" s="39"/>
      <c r="L12" s="40" t="s">
        <v>66</v>
      </c>
      <c r="M12" s="41" t="s">
        <v>67</v>
      </c>
      <c r="N12" s="41"/>
      <c r="P12" s="5" t="b">
        <f t="shared" ref="P12:P14" si="0">OR(G12&lt;100,LEN(G12)=2)</f>
        <v>1</v>
      </c>
      <c r="Q12" s="5" t="b">
        <f t="shared" ref="Q12:Q14" si="1">OR(H12&lt;1000,LEN(H12)=3)</f>
        <v>1</v>
      </c>
      <c r="R12" s="5" t="b">
        <f t="shared" ref="R12:R14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33">
        <v>44320</v>
      </c>
      <c r="B13" s="42" t="s">
        <v>30</v>
      </c>
      <c r="C13" s="35">
        <v>26</v>
      </c>
      <c r="D13" s="36">
        <v>0</v>
      </c>
      <c r="E13" s="35">
        <v>0</v>
      </c>
      <c r="F13" s="37">
        <v>0</v>
      </c>
      <c r="G13" s="38"/>
      <c r="H13" s="38"/>
      <c r="I13" s="38"/>
      <c r="J13" s="39"/>
      <c r="K13" s="39"/>
      <c r="L13" s="40" t="s">
        <v>68</v>
      </c>
      <c r="M13" s="41" t="s">
        <v>69</v>
      </c>
      <c r="N13" s="41"/>
      <c r="P13" s="5" t="b">
        <f t="shared" si="0"/>
        <v>1</v>
      </c>
      <c r="Q13" s="5" t="b">
        <f t="shared" si="1"/>
        <v>1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x14ac:dyDescent="0.25">
      <c r="A14" s="33">
        <v>44320</v>
      </c>
      <c r="B14" s="42" t="s">
        <v>30</v>
      </c>
      <c r="C14" s="35">
        <v>26</v>
      </c>
      <c r="D14" s="36">
        <v>0</v>
      </c>
      <c r="E14" s="35">
        <v>0</v>
      </c>
      <c r="F14" s="37">
        <v>0</v>
      </c>
      <c r="G14" s="38"/>
      <c r="H14" s="38"/>
      <c r="I14" s="38"/>
      <c r="J14" s="39"/>
      <c r="K14" s="39"/>
      <c r="L14" s="40" t="s">
        <v>68</v>
      </c>
      <c r="M14" s="41" t="s">
        <v>69</v>
      </c>
      <c r="N14" s="41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20.100000000000001" customHeight="1" x14ac:dyDescent="0.25">
      <c r="A15" s="95">
        <v>44321</v>
      </c>
      <c r="B15" s="96" t="s">
        <v>30</v>
      </c>
      <c r="C15" s="97">
        <v>35</v>
      </c>
      <c r="D15" s="98">
        <v>0</v>
      </c>
      <c r="E15" s="97">
        <v>0</v>
      </c>
      <c r="F15" s="99">
        <v>0</v>
      </c>
      <c r="G15" s="100"/>
      <c r="H15" s="100"/>
      <c r="I15" s="100"/>
      <c r="J15" s="101"/>
      <c r="K15" s="101"/>
      <c r="L15" s="102" t="s">
        <v>68</v>
      </c>
      <c r="M15" s="103" t="s">
        <v>70</v>
      </c>
      <c r="N15" s="103"/>
    </row>
    <row r="16" spans="1:26" ht="20.100000000000001" customHeight="1" x14ac:dyDescent="0.25">
      <c r="A16" s="95">
        <v>44321</v>
      </c>
      <c r="B16" s="96" t="s">
        <v>30</v>
      </c>
      <c r="C16" s="97">
        <v>35</v>
      </c>
      <c r="D16" s="98">
        <v>0</v>
      </c>
      <c r="E16" s="97">
        <v>0</v>
      </c>
      <c r="F16" s="99">
        <v>0</v>
      </c>
      <c r="G16" s="100"/>
      <c r="H16" s="100"/>
      <c r="I16" s="100"/>
      <c r="J16" s="101"/>
      <c r="K16" s="101"/>
      <c r="L16" s="102" t="s">
        <v>68</v>
      </c>
      <c r="M16" s="103" t="s">
        <v>70</v>
      </c>
      <c r="N16" s="103"/>
    </row>
    <row r="17" spans="1:14" ht="20.100000000000001" customHeight="1" thickBot="1" x14ac:dyDescent="0.25">
      <c r="A17" s="285" t="s">
        <v>34</v>
      </c>
      <c r="B17" s="286"/>
      <c r="C17" s="43">
        <f>SUM(C12:C16)</f>
        <v>545.5</v>
      </c>
      <c r="D17" s="43">
        <f>SUM(D12:D14)</f>
        <v>0</v>
      </c>
      <c r="E17" s="43"/>
      <c r="F17" s="43">
        <f>SUM(F12:F14)</f>
        <v>0</v>
      </c>
      <c r="G17" s="44"/>
      <c r="H17" s="44"/>
      <c r="I17" s="44"/>
      <c r="J17" s="45"/>
      <c r="K17" s="45"/>
      <c r="L17" s="46"/>
      <c r="M17" s="47"/>
      <c r="N17" s="48"/>
    </row>
    <row r="19" spans="1:14" x14ac:dyDescent="0.2">
      <c r="B19" s="279" t="s">
        <v>35</v>
      </c>
      <c r="C19" s="281"/>
    </row>
    <row r="20" spans="1:14" x14ac:dyDescent="0.2">
      <c r="B20" s="49" t="s">
        <v>36</v>
      </c>
      <c r="C20" s="50" t="s">
        <v>37</v>
      </c>
    </row>
    <row r="21" spans="1:14" x14ac:dyDescent="0.2">
      <c r="B21" s="49" t="s">
        <v>30</v>
      </c>
      <c r="C21" s="50" t="s">
        <v>38</v>
      </c>
    </row>
    <row r="22" spans="1:14" x14ac:dyDescent="0.2">
      <c r="B22" s="49" t="s">
        <v>32</v>
      </c>
      <c r="C22" s="50" t="s">
        <v>39</v>
      </c>
    </row>
    <row r="23" spans="1:14" x14ac:dyDescent="0.2">
      <c r="B23" s="49" t="s">
        <v>40</v>
      </c>
      <c r="C23" s="50" t="s">
        <v>41</v>
      </c>
    </row>
    <row r="24" spans="1:14" x14ac:dyDescent="0.2">
      <c r="B24" s="30" t="s">
        <v>42</v>
      </c>
      <c r="C24" s="51" t="s">
        <v>43</v>
      </c>
    </row>
    <row r="27" spans="1:14" x14ac:dyDescent="0.2">
      <c r="B27" s="275"/>
      <c r="C27" s="275"/>
    </row>
  </sheetData>
  <mergeCells count="7">
    <mergeCell ref="B27:C27"/>
    <mergeCell ref="B1:E1"/>
    <mergeCell ref="B3:E3"/>
    <mergeCell ref="G8:J8"/>
    <mergeCell ref="G9:J9"/>
    <mergeCell ref="A17:B17"/>
    <mergeCell ref="B19:C19"/>
  </mergeCells>
  <conditionalFormatting sqref="J12:K12 J13:J16 K14:K16">
    <cfRule type="expression" priority="13" stopIfTrue="1">
      <formula>AND(SUM($P12:$T12)&gt;0,NOT(ISBLANK(J12)))</formula>
    </cfRule>
    <cfRule type="expression" dxfId="144" priority="14" stopIfTrue="1">
      <formula>SUM($P12:$T12)&gt;0</formula>
    </cfRule>
  </conditionalFormatting>
  <conditionalFormatting sqref="B3:E3 C12:C15">
    <cfRule type="expression" dxfId="143" priority="15" stopIfTrue="1">
      <formula>ISBLANK(B3)</formula>
    </cfRule>
  </conditionalFormatting>
  <conditionalFormatting sqref="L12:N12 L14:N16">
    <cfRule type="expression" dxfId="142" priority="16" stopIfTrue="1">
      <formula>AND(NOT(ISBLANK($C12)),ISBLANK(L12))</formula>
    </cfRule>
  </conditionalFormatting>
  <conditionalFormatting sqref="B12:B16">
    <cfRule type="expression" dxfId="141" priority="17" stopIfTrue="1">
      <formula>AND(NOT(ISBLANK(C12)),ISBLANK(B12))</formula>
    </cfRule>
  </conditionalFormatting>
  <conditionalFormatting sqref="A12:A16">
    <cfRule type="expression" dxfId="140" priority="18" stopIfTrue="1">
      <formula>AND(NOT(ISBLANK(C12)),ISBLANK(A12))</formula>
    </cfRule>
  </conditionalFormatting>
  <conditionalFormatting sqref="E12:E16">
    <cfRule type="expression" dxfId="139" priority="19" stopIfTrue="1">
      <formula>AND(NOT(ISBLANK(C12)),ISBLANK(E12),B12="S")</formula>
    </cfRule>
  </conditionalFormatting>
  <conditionalFormatting sqref="K13">
    <cfRule type="expression" priority="9" stopIfTrue="1">
      <formula>AND(SUM($P13:$T13)&gt;0,NOT(ISBLANK(K13)))</formula>
    </cfRule>
    <cfRule type="expression" dxfId="138" priority="10" stopIfTrue="1">
      <formula>SUM($P13:$T13)&gt;0</formula>
    </cfRule>
  </conditionalFormatting>
  <conditionalFormatting sqref="L13:N13">
    <cfRule type="expression" dxfId="137" priority="11" stopIfTrue="1">
      <formula>AND(NOT(ISBLANK($C13)),ISBLANK(L13))</formula>
    </cfRule>
  </conditionalFormatting>
  <conditionalFormatting sqref="C16">
    <cfRule type="expression" dxfId="136" priority="3" stopIfTrue="1">
      <formula>ISBLANK(C16)</formula>
    </cfRule>
  </conditionalFormatting>
  <conditionalFormatting sqref="B1:E1">
    <cfRule type="expression" dxfId="135" priority="2" stopIfTrue="1">
      <formula>ISBLANK(B1)</formula>
    </cfRule>
  </conditionalFormatting>
  <conditionalFormatting sqref="C5 E5">
    <cfRule type="expression" dxfId="134" priority="1" stopIfTrue="1">
      <formula>ISBLANK(C5)</formula>
    </cfRule>
  </conditionalFormatting>
  <dataValidations count="3"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16">
      <formula1>$B$20:$B$24</formula1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zoomScale="90" workbookViewId="0">
      <selection activeCell="C5" sqref="C5:E5"/>
    </sheetView>
  </sheetViews>
  <sheetFormatPr defaultRowHeight="12.75" outlineLevelCol="1" x14ac:dyDescent="0.2"/>
  <cols>
    <col min="1" max="1" width="11.85546875" bestFit="1" customWidth="1"/>
    <col min="2" max="2" width="10.42578125" customWidth="1"/>
    <col min="3" max="6" width="15.7109375" customWidth="1"/>
    <col min="7" max="7" width="8.42578125" customWidth="1"/>
    <col min="8" max="8" width="9" customWidth="1"/>
    <col min="9" max="9" width="11.7109375" bestFit="1" customWidth="1"/>
    <col min="10" max="10" width="3" customWidth="1"/>
    <col min="11" max="11" width="26.28515625" customWidth="1"/>
    <col min="12" max="12" width="68.42578125" customWidth="1"/>
    <col min="13" max="14" width="27.42578125" customWidth="1"/>
    <col min="16" max="19" width="0" hidden="1" customWidth="1" outlineLevel="1"/>
    <col min="20" max="20" width="9.140625" collapsed="1"/>
  </cols>
  <sheetData>
    <row r="1" spans="1:26" ht="36.75" customHeight="1" x14ac:dyDescent="0.2">
      <c r="A1" s="104" t="s">
        <v>0</v>
      </c>
      <c r="B1" s="289" t="s">
        <v>77</v>
      </c>
      <c r="C1" s="290"/>
      <c r="D1" s="290"/>
      <c r="E1" s="291"/>
      <c r="F1" s="105"/>
      <c r="G1" s="105"/>
      <c r="H1" s="105"/>
      <c r="I1" s="105"/>
      <c r="J1" s="105"/>
      <c r="K1" s="105"/>
      <c r="L1" s="106"/>
      <c r="M1" s="106"/>
      <c r="N1" s="107"/>
    </row>
    <row r="2" spans="1:26" x14ac:dyDescent="0.2">
      <c r="A2" s="108"/>
      <c r="N2" s="109"/>
    </row>
    <row r="3" spans="1:26" ht="36.75" customHeight="1" x14ac:dyDescent="0.2">
      <c r="A3" s="110" t="s">
        <v>2</v>
      </c>
      <c r="B3" s="289" t="s">
        <v>193</v>
      </c>
      <c r="C3" s="290"/>
      <c r="D3" s="290"/>
      <c r="E3" s="291"/>
      <c r="F3" s="111"/>
      <c r="G3" s="111"/>
      <c r="H3" s="111"/>
      <c r="I3" s="111"/>
      <c r="J3" s="111"/>
      <c r="K3" s="111"/>
      <c r="N3" s="109"/>
    </row>
    <row r="4" spans="1:26" x14ac:dyDescent="0.2">
      <c r="A4" s="108"/>
      <c r="N4" s="109"/>
    </row>
    <row r="5" spans="1:26" ht="36" customHeight="1" x14ac:dyDescent="0.2">
      <c r="A5" s="112" t="s">
        <v>3</v>
      </c>
      <c r="B5" s="113" t="s">
        <v>4</v>
      </c>
      <c r="C5" s="13">
        <v>44298</v>
      </c>
      <c r="D5" s="12" t="s">
        <v>5</v>
      </c>
      <c r="E5" s="13">
        <v>44327</v>
      </c>
      <c r="F5" s="111"/>
      <c r="G5" s="114"/>
      <c r="H5" s="115"/>
      <c r="I5" s="115"/>
      <c r="J5" s="115"/>
      <c r="K5" s="115"/>
      <c r="N5" s="109"/>
    </row>
    <row r="6" spans="1:26" x14ac:dyDescent="0.2">
      <c r="A6" s="108"/>
      <c r="N6" s="109"/>
    </row>
    <row r="7" spans="1:26" x14ac:dyDescent="0.2">
      <c r="A7" s="108"/>
      <c r="N7" s="109"/>
    </row>
    <row r="8" spans="1:26" x14ac:dyDescent="0.2">
      <c r="A8" s="75" t="s">
        <v>6</v>
      </c>
      <c r="B8" s="53" t="s">
        <v>7</v>
      </c>
      <c r="C8" s="53" t="s">
        <v>8</v>
      </c>
      <c r="D8" s="53" t="s">
        <v>7</v>
      </c>
      <c r="E8" s="53" t="s">
        <v>9</v>
      </c>
      <c r="F8" s="53" t="s">
        <v>10</v>
      </c>
      <c r="G8" s="287" t="s">
        <v>11</v>
      </c>
      <c r="H8" s="292"/>
      <c r="I8" s="292"/>
      <c r="J8" s="288"/>
      <c r="K8" s="75" t="s">
        <v>12</v>
      </c>
      <c r="L8" s="53" t="s">
        <v>13</v>
      </c>
      <c r="M8" s="54" t="s">
        <v>14</v>
      </c>
      <c r="N8" s="54" t="s">
        <v>15</v>
      </c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x14ac:dyDescent="0.2">
      <c r="A9" s="56" t="s">
        <v>16</v>
      </c>
      <c r="B9" s="55" t="s">
        <v>17</v>
      </c>
      <c r="C9" s="55" t="s">
        <v>18</v>
      </c>
      <c r="D9" s="55" t="s">
        <v>18</v>
      </c>
      <c r="E9" s="55" t="s">
        <v>19</v>
      </c>
      <c r="F9" s="55" t="s">
        <v>18</v>
      </c>
      <c r="G9" s="293"/>
      <c r="H9" s="294"/>
      <c r="I9" s="294"/>
      <c r="J9" s="295"/>
      <c r="K9" s="56" t="s">
        <v>20</v>
      </c>
      <c r="L9" s="55" t="s">
        <v>21</v>
      </c>
      <c r="M9" s="57"/>
      <c r="N9" s="58" t="s">
        <v>22</v>
      </c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x14ac:dyDescent="0.2">
      <c r="A10" s="116" t="s">
        <v>23</v>
      </c>
      <c r="B10" s="59" t="s">
        <v>24</v>
      </c>
      <c r="C10" s="59" t="s">
        <v>25</v>
      </c>
      <c r="D10" s="59" t="s">
        <v>25</v>
      </c>
      <c r="E10" s="59" t="s">
        <v>25</v>
      </c>
      <c r="F10" s="59" t="s">
        <v>25</v>
      </c>
      <c r="G10" s="60" t="s">
        <v>26</v>
      </c>
      <c r="H10" s="60" t="s">
        <v>27</v>
      </c>
      <c r="I10" s="60" t="s">
        <v>28</v>
      </c>
      <c r="J10" s="60"/>
      <c r="K10" s="61" t="s">
        <v>29</v>
      </c>
      <c r="L10" s="62"/>
      <c r="M10" s="63"/>
      <c r="N10" s="64"/>
    </row>
    <row r="11" spans="1:26" ht="0.75" customHeight="1" x14ac:dyDescent="0.2">
      <c r="A11" s="117"/>
      <c r="B11" s="59"/>
      <c r="C11" s="59"/>
      <c r="D11" s="59"/>
      <c r="E11" s="59"/>
      <c r="F11" s="59"/>
      <c r="G11" s="60"/>
      <c r="H11" s="60"/>
      <c r="I11" s="60"/>
      <c r="J11" s="60"/>
      <c r="K11" s="60"/>
      <c r="L11" s="62"/>
      <c r="M11" s="63"/>
      <c r="N11" s="63"/>
    </row>
    <row r="12" spans="1:26" ht="0.75" customHeight="1" x14ac:dyDescent="0.2">
      <c r="A12" s="117"/>
      <c r="B12" s="59"/>
      <c r="C12" s="59"/>
      <c r="D12" s="59"/>
      <c r="E12" s="59"/>
      <c r="F12" s="59"/>
      <c r="G12" s="60"/>
      <c r="H12" s="60"/>
      <c r="I12" s="60"/>
      <c r="J12" s="60"/>
      <c r="K12" s="60"/>
      <c r="L12" s="62"/>
      <c r="M12" s="63"/>
      <c r="N12" s="63"/>
    </row>
    <row r="13" spans="1:26" ht="20.100000000000001" customHeight="1" x14ac:dyDescent="0.25">
      <c r="A13" s="90">
        <v>44314</v>
      </c>
      <c r="B13" s="118" t="s">
        <v>32</v>
      </c>
      <c r="C13" s="119">
        <v>199.99</v>
      </c>
      <c r="D13" s="120">
        <v>33.33</v>
      </c>
      <c r="E13" s="121"/>
      <c r="F13" s="122">
        <v>166.66</v>
      </c>
      <c r="G13">
        <v>371</v>
      </c>
      <c r="H13">
        <v>4020</v>
      </c>
      <c r="J13" s="123" t="s">
        <v>32</v>
      </c>
      <c r="K13" s="124" t="s">
        <v>78</v>
      </c>
      <c r="L13" s="125" t="s">
        <v>79</v>
      </c>
      <c r="M13" s="126" t="s">
        <v>80</v>
      </c>
      <c r="N13" s="126" t="s">
        <v>81</v>
      </c>
      <c r="P13" t="e">
        <f>OR(#REF!&lt;100,LEN(#REF!)=2)</f>
        <v>#REF!</v>
      </c>
      <c r="Q13" t="e">
        <f>OR(#REF!&lt;1000,LEN(#REF!)=3)</f>
        <v>#REF!</v>
      </c>
      <c r="R13" t="e">
        <f>IF(#REF!&lt;1000,TRUE)</f>
        <v>#REF!</v>
      </c>
      <c r="S13" t="e">
        <f>OR(#REF!&lt;100000,LEN(#REF!)=5)</f>
        <v>#REF!</v>
      </c>
    </row>
    <row r="14" spans="1:26" ht="20.100000000000001" customHeight="1" thickBot="1" x14ac:dyDescent="0.25">
      <c r="A14" s="296" t="s">
        <v>34</v>
      </c>
      <c r="B14" s="297"/>
      <c r="C14" s="127">
        <f>SUM(C13:C13)</f>
        <v>199.99</v>
      </c>
      <c r="D14" s="127">
        <f>SUM(D13:D13)</f>
        <v>33.33</v>
      </c>
      <c r="E14" s="127"/>
      <c r="F14" s="127">
        <f>SUM(F13:F13)</f>
        <v>166.66</v>
      </c>
      <c r="G14" s="128"/>
      <c r="H14" s="128"/>
      <c r="I14" s="128"/>
      <c r="J14" s="129"/>
      <c r="K14" s="129"/>
      <c r="L14" s="130"/>
      <c r="M14" s="131"/>
      <c r="N14" s="132"/>
    </row>
    <row r="16" spans="1:26" x14ac:dyDescent="0.2">
      <c r="B16" s="287" t="s">
        <v>35</v>
      </c>
      <c r="C16" s="288"/>
    </row>
    <row r="17" spans="2:3" x14ac:dyDescent="0.2">
      <c r="B17" s="133" t="s">
        <v>36</v>
      </c>
      <c r="C17" s="134" t="s">
        <v>37</v>
      </c>
    </row>
    <row r="18" spans="2:3" x14ac:dyDescent="0.2">
      <c r="B18" s="133" t="s">
        <v>30</v>
      </c>
      <c r="C18" s="134" t="s">
        <v>38</v>
      </c>
    </row>
    <row r="19" spans="2:3" x14ac:dyDescent="0.2">
      <c r="B19" s="133" t="s">
        <v>32</v>
      </c>
      <c r="C19" s="134" t="s">
        <v>39</v>
      </c>
    </row>
    <row r="20" spans="2:3" x14ac:dyDescent="0.2">
      <c r="B20" s="63" t="s">
        <v>42</v>
      </c>
      <c r="C20" s="135" t="s">
        <v>43</v>
      </c>
    </row>
  </sheetData>
  <mergeCells count="6">
    <mergeCell ref="B16:C16"/>
    <mergeCell ref="B1:E1"/>
    <mergeCell ref="B3:E3"/>
    <mergeCell ref="G8:J8"/>
    <mergeCell ref="G9:J9"/>
    <mergeCell ref="A14:B14"/>
  </mergeCells>
  <conditionalFormatting sqref="J13">
    <cfRule type="expression" priority="3" stopIfTrue="1">
      <formula>AND(SUM($P13:$T13)&gt;0,NOT(ISBLANK(J13)))</formula>
    </cfRule>
    <cfRule type="expression" dxfId="133" priority="4" stopIfTrue="1">
      <formula>SUM($P13:$T13)&gt;0</formula>
    </cfRule>
  </conditionalFormatting>
  <conditionalFormatting sqref="B1:E1 B3:E3">
    <cfRule type="expression" dxfId="132" priority="5" stopIfTrue="1">
      <formula>ISBLANK(B1)</formula>
    </cfRule>
  </conditionalFormatting>
  <conditionalFormatting sqref="B13">
    <cfRule type="expression" dxfId="131" priority="7" stopIfTrue="1">
      <formula>AND(NOT(ISBLANK(C13)),ISBLANK(B13))</formula>
    </cfRule>
  </conditionalFormatting>
  <conditionalFormatting sqref="C5 E5">
    <cfRule type="expression" dxfId="130" priority="1" stopIfTrue="1">
      <formula>ISBLANK(C5)</formula>
    </cfRule>
  </conditionalFormatting>
  <conditionalFormatting sqref="E13">
    <cfRule type="expression" dxfId="129" priority="158" stopIfTrue="1">
      <formula>AND(NOT(ISBLANK(#REF!)),ISBLANK(E13),#REF!="S")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3">
      <formula1>$B$17:$B$20</formula1>
    </dataValidation>
  </dataValidations>
  <pageMargins left="0.37" right="0.31" top="0.68" bottom="0.68" header="0.34" footer="0.25"/>
  <pageSetup paperSize="9" scale="53" orientation="landscape" r:id="rId1"/>
  <headerFooter alignWithMargins="0">
    <oddFooter>&amp;L&amp;Z&amp;F&amp;RPrinted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zoomScale="80" zoomScaleNormal="80"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276" t="s">
        <v>57</v>
      </c>
      <c r="C1" s="277"/>
      <c r="D1" s="277"/>
      <c r="E1" s="278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76" t="s">
        <v>163</v>
      </c>
      <c r="C3" s="277"/>
      <c r="D3" s="277"/>
      <c r="E3" s="27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44298</v>
      </c>
      <c r="D5" s="12" t="s">
        <v>5</v>
      </c>
      <c r="E5" s="14">
        <v>44327</v>
      </c>
      <c r="F5" s="259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3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279" t="s">
        <v>11</v>
      </c>
      <c r="H8" s="280"/>
      <c r="I8" s="280"/>
      <c r="J8" s="281"/>
      <c r="K8" s="73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282"/>
      <c r="H9" s="283"/>
      <c r="I9" s="283"/>
      <c r="J9" s="284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77" t="s">
        <v>26</v>
      </c>
      <c r="H10" s="77" t="s">
        <v>27</v>
      </c>
      <c r="I10" s="77" t="s">
        <v>28</v>
      </c>
      <c r="J10" s="7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77"/>
      <c r="H11" s="77"/>
      <c r="I11" s="77"/>
      <c r="J11" s="77"/>
      <c r="K11" s="77"/>
      <c r="L11" s="29"/>
      <c r="M11" s="30"/>
      <c r="N11" s="30"/>
    </row>
    <row r="12" spans="1:26" ht="15.75" x14ac:dyDescent="0.25">
      <c r="A12" s="89" t="s">
        <v>160</v>
      </c>
      <c r="B12" s="42" t="s">
        <v>32</v>
      </c>
      <c r="C12" s="35">
        <v>37</v>
      </c>
      <c r="D12" s="36">
        <f>IF(B12="S",IF(ISBLANK(E12),ROUND(C12*0.2/1.2,2),E12),"")</f>
        <v>6.17</v>
      </c>
      <c r="E12" s="35"/>
      <c r="F12" s="37">
        <f>C12-D12</f>
        <v>30.83</v>
      </c>
      <c r="G12" s="38">
        <v>510</v>
      </c>
      <c r="H12" s="38">
        <v>2002</v>
      </c>
      <c r="I12" s="144" t="s">
        <v>161</v>
      </c>
      <c r="J12" s="138" t="s">
        <v>162</v>
      </c>
      <c r="K12" s="138" t="s">
        <v>163</v>
      </c>
      <c r="L12" s="84" t="s">
        <v>164</v>
      </c>
      <c r="M12" s="84" t="s">
        <v>96</v>
      </c>
      <c r="N12" s="83" t="s">
        <v>165</v>
      </c>
      <c r="P12" s="5" t="b">
        <f t="shared" ref="P12:P13" si="0">OR(G12&lt;100,LEN(G12)=2)</f>
        <v>0</v>
      </c>
      <c r="Q12" s="5" t="b">
        <f t="shared" ref="Q12:Q13" si="1">OR(H12&lt;1000,LEN(H12)=3)</f>
        <v>0</v>
      </c>
      <c r="R12" s="5" t="b">
        <f t="shared" ref="R12:R13" si="2">IF(I12&lt;1000,TRUE)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89" t="s">
        <v>166</v>
      </c>
      <c r="B13" s="42" t="s">
        <v>162</v>
      </c>
      <c r="C13" s="35">
        <v>35</v>
      </c>
      <c r="D13" s="36">
        <f>IF(B13="S",IF(ISBLANK(E13),ROUND(C13*0.2/1.2,2),E13),"")</f>
        <v>5.83</v>
      </c>
      <c r="E13" s="35"/>
      <c r="F13" s="37">
        <f>C13-D13</f>
        <v>29.17</v>
      </c>
      <c r="G13" s="38">
        <v>510</v>
      </c>
      <c r="H13" s="38">
        <v>2002</v>
      </c>
      <c r="I13" s="144" t="s">
        <v>161</v>
      </c>
      <c r="J13" s="138" t="s">
        <v>32</v>
      </c>
      <c r="K13" s="138" t="s">
        <v>163</v>
      </c>
      <c r="L13" s="84" t="s">
        <v>164</v>
      </c>
      <c r="M13" s="84" t="s">
        <v>96</v>
      </c>
      <c r="N13" s="84" t="s">
        <v>165</v>
      </c>
      <c r="P13" s="5" t="b">
        <f t="shared" si="0"/>
        <v>0</v>
      </c>
      <c r="Q13" s="5" t="b">
        <f t="shared" si="1"/>
        <v>0</v>
      </c>
      <c r="R13" s="5" t="b">
        <f t="shared" si="2"/>
        <v>0</v>
      </c>
      <c r="S13" s="5" t="e">
        <f>OR(#REF!&lt;100000,LEN(#REF!)=5)</f>
        <v>#REF!</v>
      </c>
    </row>
    <row r="14" spans="1:26" ht="20.100000000000001" customHeight="1" thickBot="1" x14ac:dyDescent="0.25">
      <c r="A14" s="285" t="s">
        <v>34</v>
      </c>
      <c r="B14" s="286"/>
      <c r="C14" s="43">
        <f>SUM(C12:C13)</f>
        <v>72</v>
      </c>
      <c r="D14" s="43">
        <f>SUM(D12:D13)</f>
        <v>12</v>
      </c>
      <c r="E14" s="43"/>
      <c r="F14" s="260">
        <f t="shared" ref="F14" si="3">C14-D14</f>
        <v>60</v>
      </c>
      <c r="G14" s="44"/>
      <c r="H14" s="44"/>
      <c r="I14" s="44"/>
      <c r="J14" s="45"/>
      <c r="K14" s="45"/>
      <c r="L14" s="46"/>
      <c r="M14" s="47"/>
      <c r="N14" s="48"/>
    </row>
    <row r="16" spans="1:26" x14ac:dyDescent="0.2">
      <c r="B16" s="279" t="s">
        <v>35</v>
      </c>
      <c r="C16" s="281"/>
    </row>
    <row r="17" spans="2:11" x14ac:dyDescent="0.2">
      <c r="B17" s="49" t="s">
        <v>36</v>
      </c>
      <c r="C17" s="50" t="s">
        <v>37</v>
      </c>
    </row>
    <row r="18" spans="2:11" x14ac:dyDescent="0.2">
      <c r="B18" s="49" t="s">
        <v>30</v>
      </c>
      <c r="C18" s="50" t="s">
        <v>38</v>
      </c>
      <c r="I18" s="261"/>
      <c r="K18" s="140"/>
    </row>
    <row r="19" spans="2:11" x14ac:dyDescent="0.2">
      <c r="B19" s="49" t="s">
        <v>32</v>
      </c>
      <c r="C19" s="50" t="s">
        <v>39</v>
      </c>
      <c r="I19" s="261"/>
      <c r="K19" s="140"/>
    </row>
    <row r="20" spans="2:11" x14ac:dyDescent="0.2">
      <c r="B20" s="30" t="s">
        <v>42</v>
      </c>
      <c r="C20" s="51" t="s">
        <v>43</v>
      </c>
      <c r="I20" s="261"/>
      <c r="K20" s="140"/>
    </row>
    <row r="21" spans="2:11" x14ac:dyDescent="0.2">
      <c r="I21" s="261"/>
      <c r="K21" s="140"/>
    </row>
  </sheetData>
  <mergeCells count="6">
    <mergeCell ref="B16:C16"/>
    <mergeCell ref="B1:E1"/>
    <mergeCell ref="B3:E3"/>
    <mergeCell ref="G8:J8"/>
    <mergeCell ref="G9:J9"/>
    <mergeCell ref="A14:B14"/>
  </mergeCells>
  <conditionalFormatting sqref="J12">
    <cfRule type="expression" priority="99" stopIfTrue="1">
      <formula>AND(SUM($P12:$T12)&gt;0,NOT(ISBLANK(J12)))</formula>
    </cfRule>
    <cfRule type="expression" dxfId="128" priority="100" stopIfTrue="1">
      <formula>SUM($P12:$T12)&gt;0</formula>
    </cfRule>
  </conditionalFormatting>
  <conditionalFormatting sqref="B1:E1 B3:E3 C12">
    <cfRule type="expression" dxfId="127" priority="101" stopIfTrue="1">
      <formula>ISBLANK(B1)</formula>
    </cfRule>
  </conditionalFormatting>
  <conditionalFormatting sqref="B12">
    <cfRule type="expression" dxfId="126" priority="103" stopIfTrue="1">
      <formula>AND(NOT(ISBLANK(C12)),ISBLANK(B12))</formula>
    </cfRule>
  </conditionalFormatting>
  <conditionalFormatting sqref="A12">
    <cfRule type="expression" dxfId="125" priority="104" stopIfTrue="1">
      <formula>AND(NOT(ISBLANK(C12)),ISBLANK(A12))</formula>
    </cfRule>
  </conditionalFormatting>
  <conditionalFormatting sqref="C13">
    <cfRule type="expression" dxfId="124" priority="95" stopIfTrue="1">
      <formula>ISBLANK(C13)</formula>
    </cfRule>
  </conditionalFormatting>
  <conditionalFormatting sqref="B13">
    <cfRule type="expression" dxfId="123" priority="96" stopIfTrue="1">
      <formula>AND(NOT(ISBLANK(C13)),ISBLANK(B13))</formula>
    </cfRule>
  </conditionalFormatting>
  <conditionalFormatting sqref="A13">
    <cfRule type="expression" dxfId="122" priority="97" stopIfTrue="1">
      <formula>AND(NOT(ISBLANK(C13)),ISBLANK(A13))</formula>
    </cfRule>
  </conditionalFormatting>
  <conditionalFormatting sqref="E12:E13">
    <cfRule type="expression" dxfId="121" priority="98" stopIfTrue="1">
      <formula>AND(NOT(ISBLANK(C12)),ISBLANK(E12),B12="S")</formula>
    </cfRule>
  </conditionalFormatting>
  <conditionalFormatting sqref="J13">
    <cfRule type="expression" priority="93" stopIfTrue="1">
      <formula>AND(SUM($P13:$T13)&gt;0,NOT(ISBLANK(J13)))</formula>
    </cfRule>
    <cfRule type="expression" dxfId="120" priority="94" stopIfTrue="1">
      <formula>SUM($P13:$T13)&gt;0</formula>
    </cfRule>
  </conditionalFormatting>
  <conditionalFormatting sqref="K12">
    <cfRule type="expression" priority="83" stopIfTrue="1">
      <formula>AND(SUM($P12:$T12)&gt;0,NOT(ISBLANK(K12)))</formula>
    </cfRule>
    <cfRule type="expression" dxfId="119" priority="84" stopIfTrue="1">
      <formula>SUM($P12:$T12)&gt;0</formula>
    </cfRule>
  </conditionalFormatting>
  <conditionalFormatting sqref="N12">
    <cfRule type="expression" dxfId="118" priority="85" stopIfTrue="1">
      <formula>AND(NOT(ISBLANK($C12)),ISBLANK(N12))</formula>
    </cfRule>
  </conditionalFormatting>
  <conditionalFormatting sqref="M12">
    <cfRule type="expression" dxfId="117" priority="82" stopIfTrue="1">
      <formula>AND(NOT(ISBLANK($C12)),ISBLANK(M12))</formula>
    </cfRule>
  </conditionalFormatting>
  <conditionalFormatting sqref="L12">
    <cfRule type="expression" dxfId="116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115" priority="79" stopIfTrue="1">
      <formula>SUM($P13:$T13)&gt;0</formula>
    </cfRule>
  </conditionalFormatting>
  <conditionalFormatting sqref="N13">
    <cfRule type="expression" dxfId="114" priority="80" stopIfTrue="1">
      <formula>AND(NOT(ISBLANK($C13)),ISBLANK(N13))</formula>
    </cfRule>
  </conditionalFormatting>
  <conditionalFormatting sqref="M13">
    <cfRule type="expression" dxfId="113" priority="77" stopIfTrue="1">
      <formula>AND(NOT(ISBLANK($C13)),ISBLANK(M13))</formula>
    </cfRule>
  </conditionalFormatting>
  <conditionalFormatting sqref="L13">
    <cfRule type="expression" dxfId="112" priority="76" stopIfTrue="1">
      <formula>AND(NOT(ISBLANK($C13)),ISBLANK(L13))</formula>
    </cfRule>
  </conditionalFormatting>
  <conditionalFormatting sqref="C5">
    <cfRule type="expression" dxfId="111" priority="1" stopIfTrue="1">
      <formula>ISBLANK(C5)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13">
      <formula1>$B$17:$B$20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7"/>
  <sheetViews>
    <sheetView zoomScale="70" zoomScaleNormal="7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3" width="18.5703125" style="5" customWidth="1"/>
    <col min="4" max="4" width="15.7109375" style="5" customWidth="1"/>
    <col min="5" max="5" width="17.7109375" style="5" customWidth="1"/>
    <col min="6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6.7109375" style="5" customWidth="1"/>
    <col min="11" max="11" width="36.2851562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276" t="s">
        <v>1</v>
      </c>
      <c r="C1" s="277"/>
      <c r="D1" s="277"/>
      <c r="E1" s="278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76" t="s">
        <v>190</v>
      </c>
      <c r="C3" s="277"/>
      <c r="D3" s="277"/>
      <c r="E3" s="27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44298</v>
      </c>
      <c r="D5" s="12" t="s">
        <v>5</v>
      </c>
      <c r="E5" s="13">
        <v>44327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2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279" t="s">
        <v>11</v>
      </c>
      <c r="H8" s="280"/>
      <c r="I8" s="280"/>
      <c r="J8" s="281"/>
      <c r="K8" s="72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282"/>
      <c r="H9" s="283"/>
      <c r="I9" s="283"/>
      <c r="J9" s="284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27" t="s">
        <v>26</v>
      </c>
      <c r="H10" s="27" t="s">
        <v>27</v>
      </c>
      <c r="I10" s="27" t="s">
        <v>28</v>
      </c>
      <c r="J10" s="2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9"/>
      <c r="M11" s="30"/>
      <c r="N11" s="30"/>
    </row>
    <row r="12" spans="1:26" ht="20.100000000000001" customHeight="1" x14ac:dyDescent="0.25">
      <c r="A12" s="33">
        <v>44294</v>
      </c>
      <c r="B12" s="34" t="s">
        <v>30</v>
      </c>
      <c r="C12" s="35">
        <v>486.67</v>
      </c>
      <c r="D12" s="36"/>
      <c r="E12" s="35"/>
      <c r="F12" s="37">
        <v>486.67</v>
      </c>
      <c r="G12" s="38">
        <v>611</v>
      </c>
      <c r="H12" s="38">
        <v>4200</v>
      </c>
      <c r="I12" s="38">
        <v>61111</v>
      </c>
      <c r="J12" s="39"/>
      <c r="K12" s="66" t="s">
        <v>52</v>
      </c>
      <c r="L12" s="40" t="s">
        <v>49</v>
      </c>
      <c r="M12" s="41" t="s">
        <v>50</v>
      </c>
      <c r="N12" s="41" t="s">
        <v>51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33">
        <v>44300</v>
      </c>
      <c r="B13" s="34" t="s">
        <v>32</v>
      </c>
      <c r="C13" s="35">
        <v>174</v>
      </c>
      <c r="D13" s="36">
        <v>29</v>
      </c>
      <c r="E13" s="35"/>
      <c r="F13" s="37">
        <v>145</v>
      </c>
      <c r="G13" s="38">
        <v>611</v>
      </c>
      <c r="H13" s="38">
        <v>4200</v>
      </c>
      <c r="I13" s="38">
        <v>61111</v>
      </c>
      <c r="J13" s="39"/>
      <c r="K13" s="66" t="s">
        <v>52</v>
      </c>
      <c r="L13" s="40" t="s">
        <v>53</v>
      </c>
      <c r="M13" s="41" t="s">
        <v>45</v>
      </c>
      <c r="N13" s="41" t="s">
        <v>46</v>
      </c>
    </row>
    <row r="14" spans="1:26" ht="20.100000000000001" customHeight="1" x14ac:dyDescent="0.25">
      <c r="A14" s="33">
        <v>44301</v>
      </c>
      <c r="B14" s="34" t="s">
        <v>32</v>
      </c>
      <c r="C14" s="35">
        <v>228</v>
      </c>
      <c r="D14" s="69">
        <v>38</v>
      </c>
      <c r="E14" s="35"/>
      <c r="F14" s="67">
        <v>190</v>
      </c>
      <c r="G14" s="38">
        <v>611</v>
      </c>
      <c r="H14" s="38">
        <v>4200</v>
      </c>
      <c r="I14" s="38">
        <v>61106</v>
      </c>
      <c r="J14" s="39"/>
      <c r="K14" s="66" t="s">
        <v>52</v>
      </c>
      <c r="L14" s="40" t="s">
        <v>54</v>
      </c>
      <c r="M14" s="41" t="s">
        <v>45</v>
      </c>
      <c r="N14" s="41" t="s">
        <v>46</v>
      </c>
    </row>
    <row r="15" spans="1:26" ht="20.100000000000001" customHeight="1" x14ac:dyDescent="0.25">
      <c r="A15" s="33">
        <v>44316</v>
      </c>
      <c r="B15" s="34" t="s">
        <v>30</v>
      </c>
      <c r="C15" s="35">
        <v>353.49</v>
      </c>
      <c r="D15" s="36"/>
      <c r="E15" s="35"/>
      <c r="F15" s="37">
        <v>353.49</v>
      </c>
      <c r="G15" s="52">
        <v>595</v>
      </c>
      <c r="H15" s="52">
        <v>4200</v>
      </c>
      <c r="I15" s="52">
        <v>59510</v>
      </c>
      <c r="J15" s="66"/>
      <c r="K15" s="66" t="s">
        <v>52</v>
      </c>
      <c r="L15" s="40" t="s">
        <v>55</v>
      </c>
      <c r="M15" s="41" t="s">
        <v>44</v>
      </c>
      <c r="N15" s="41" t="s">
        <v>33</v>
      </c>
    </row>
    <row r="16" spans="1:26" ht="20.100000000000001" customHeight="1" x14ac:dyDescent="0.25">
      <c r="A16" s="33">
        <v>44317</v>
      </c>
      <c r="B16" s="34" t="s">
        <v>30</v>
      </c>
      <c r="C16" s="35">
        <v>427.33</v>
      </c>
      <c r="D16" s="36"/>
      <c r="E16" s="35"/>
      <c r="F16" s="37">
        <v>427.33</v>
      </c>
      <c r="G16" s="52">
        <v>611</v>
      </c>
      <c r="H16" s="52">
        <v>4200</v>
      </c>
      <c r="I16" s="52">
        <v>61106</v>
      </c>
      <c r="J16" s="66"/>
      <c r="K16" s="66" t="s">
        <v>52</v>
      </c>
      <c r="L16" s="40" t="s">
        <v>55</v>
      </c>
      <c r="M16" s="41" t="s">
        <v>44</v>
      </c>
      <c r="N16" s="41" t="s">
        <v>47</v>
      </c>
    </row>
    <row r="17" spans="1:14" ht="20.100000000000001" customHeight="1" x14ac:dyDescent="0.25">
      <c r="A17" s="33">
        <v>44317</v>
      </c>
      <c r="B17" s="34" t="s">
        <v>30</v>
      </c>
      <c r="C17" s="65">
        <v>26.48</v>
      </c>
      <c r="D17" s="37"/>
      <c r="E17" s="65"/>
      <c r="F17" s="37">
        <v>26.48</v>
      </c>
      <c r="G17" s="52">
        <v>611</v>
      </c>
      <c r="H17" s="52">
        <v>4200</v>
      </c>
      <c r="I17" s="52">
        <v>61106</v>
      </c>
      <c r="J17" s="39"/>
      <c r="K17" s="66" t="s">
        <v>52</v>
      </c>
      <c r="L17" s="40" t="s">
        <v>55</v>
      </c>
      <c r="M17" s="41" t="s">
        <v>31</v>
      </c>
      <c r="N17" s="41" t="s">
        <v>47</v>
      </c>
    </row>
    <row r="18" spans="1:14" ht="20.100000000000001" customHeight="1" x14ac:dyDescent="0.25">
      <c r="A18" s="33">
        <v>44323</v>
      </c>
      <c r="B18" s="34" t="s">
        <v>30</v>
      </c>
      <c r="C18" s="65">
        <v>23.33</v>
      </c>
      <c r="D18" s="37"/>
      <c r="E18" s="65"/>
      <c r="F18" s="37">
        <v>23.33</v>
      </c>
      <c r="G18" s="52">
        <v>611</v>
      </c>
      <c r="H18" s="52">
        <v>4200</v>
      </c>
      <c r="I18" s="52">
        <v>61106</v>
      </c>
      <c r="J18" s="66"/>
      <c r="K18" s="66" t="s">
        <v>52</v>
      </c>
      <c r="L18" s="40" t="s">
        <v>55</v>
      </c>
      <c r="M18" s="41" t="s">
        <v>48</v>
      </c>
      <c r="N18" s="41" t="s">
        <v>47</v>
      </c>
    </row>
    <row r="19" spans="1:14" ht="20.100000000000001" customHeight="1" x14ac:dyDescent="0.25">
      <c r="A19" s="33">
        <v>44323</v>
      </c>
      <c r="B19" s="34" t="s">
        <v>30</v>
      </c>
      <c r="C19" s="35">
        <v>250</v>
      </c>
      <c r="D19" s="36"/>
      <c r="E19" s="35"/>
      <c r="F19" s="37">
        <v>250</v>
      </c>
      <c r="G19" s="52">
        <v>611</v>
      </c>
      <c r="H19" s="52">
        <v>4200</v>
      </c>
      <c r="I19" s="52">
        <v>61106</v>
      </c>
      <c r="J19" s="39"/>
      <c r="K19" s="66" t="s">
        <v>52</v>
      </c>
      <c r="L19" s="40" t="s">
        <v>56</v>
      </c>
      <c r="M19" s="41" t="s">
        <v>31</v>
      </c>
      <c r="N19" s="41" t="s">
        <v>47</v>
      </c>
    </row>
    <row r="20" spans="1:14" ht="20.100000000000001" customHeight="1" x14ac:dyDescent="0.25">
      <c r="A20" s="33">
        <v>44324</v>
      </c>
      <c r="B20" s="34" t="s">
        <v>30</v>
      </c>
      <c r="C20" s="35">
        <v>250</v>
      </c>
      <c r="D20" s="36"/>
      <c r="E20" s="35"/>
      <c r="F20" s="37">
        <v>250</v>
      </c>
      <c r="G20" s="52">
        <v>611</v>
      </c>
      <c r="H20" s="52">
        <v>4200</v>
      </c>
      <c r="I20" s="52">
        <v>61106</v>
      </c>
      <c r="J20" s="39"/>
      <c r="K20" s="66" t="s">
        <v>52</v>
      </c>
      <c r="L20" s="40" t="s">
        <v>56</v>
      </c>
      <c r="M20" s="41" t="s">
        <v>31</v>
      </c>
      <c r="N20" s="41" t="s">
        <v>47</v>
      </c>
    </row>
    <row r="21" spans="1:14" ht="20.100000000000001" customHeight="1" thickBot="1" x14ac:dyDescent="0.3">
      <c r="A21" s="285" t="s">
        <v>34</v>
      </c>
      <c r="B21" s="286"/>
      <c r="C21" s="43">
        <f>SUM(C12:C20)</f>
        <v>2219.3000000000002</v>
      </c>
      <c r="D21" s="43">
        <f>SUM(D12:D20)</f>
        <v>67</v>
      </c>
      <c r="E21" s="43"/>
      <c r="F21" s="43">
        <f>SUM(F12:F20)</f>
        <v>2152.3000000000002</v>
      </c>
      <c r="G21" s="44"/>
      <c r="H21" s="44"/>
      <c r="I21" s="44"/>
      <c r="J21" s="45"/>
      <c r="K21" s="68"/>
      <c r="L21" s="46"/>
      <c r="M21" s="47"/>
      <c r="N21" s="48"/>
    </row>
    <row r="23" spans="1:14" x14ac:dyDescent="0.2">
      <c r="B23" s="279" t="s">
        <v>35</v>
      </c>
      <c r="C23" s="281"/>
    </row>
    <row r="24" spans="1:14" x14ac:dyDescent="0.2">
      <c r="B24" s="49" t="s">
        <v>36</v>
      </c>
      <c r="C24" s="50" t="s">
        <v>37</v>
      </c>
    </row>
    <row r="25" spans="1:14" x14ac:dyDescent="0.2">
      <c r="B25" s="49" t="s">
        <v>30</v>
      </c>
      <c r="C25" s="50" t="s">
        <v>38</v>
      </c>
    </row>
    <row r="26" spans="1:14" x14ac:dyDescent="0.2">
      <c r="B26" s="49" t="s">
        <v>32</v>
      </c>
      <c r="C26" s="50" t="s">
        <v>39</v>
      </c>
    </row>
    <row r="27" spans="1:14" x14ac:dyDescent="0.2">
      <c r="B27" s="49" t="s">
        <v>40</v>
      </c>
      <c r="C27" s="50" t="s">
        <v>41</v>
      </c>
    </row>
    <row r="28" spans="1:14" x14ac:dyDescent="0.2">
      <c r="B28" s="30" t="s">
        <v>42</v>
      </c>
      <c r="C28" s="51" t="s">
        <v>43</v>
      </c>
    </row>
    <row r="31" spans="1:14" x14ac:dyDescent="0.2">
      <c r="B31" s="275"/>
      <c r="C31" s="275"/>
      <c r="F31" s="7"/>
      <c r="G31" s="7"/>
      <c r="H31" s="7"/>
      <c r="I31" s="7"/>
    </row>
    <row r="32" spans="1:14" x14ac:dyDescent="0.2">
      <c r="F32" s="7"/>
      <c r="G32" s="7"/>
      <c r="H32" s="7"/>
      <c r="I32" s="7"/>
    </row>
    <row r="33" spans="6:9" x14ac:dyDescent="0.2">
      <c r="F33" s="70"/>
      <c r="G33" s="70"/>
      <c r="H33" s="70"/>
      <c r="I33" s="7"/>
    </row>
    <row r="34" spans="6:9" x14ac:dyDescent="0.2">
      <c r="F34" s="70"/>
      <c r="G34" s="70"/>
      <c r="H34" s="70"/>
      <c r="I34" s="7"/>
    </row>
    <row r="35" spans="6:9" x14ac:dyDescent="0.2">
      <c r="F35" s="70"/>
      <c r="G35" s="70"/>
      <c r="H35" s="70"/>
      <c r="I35" s="7"/>
    </row>
    <row r="36" spans="6:9" x14ac:dyDescent="0.2">
      <c r="F36" s="71"/>
      <c r="G36" s="71"/>
      <c r="H36" s="71"/>
      <c r="I36" s="7"/>
    </row>
    <row r="37" spans="6:9" x14ac:dyDescent="0.2">
      <c r="F37" s="71"/>
      <c r="G37" s="71"/>
      <c r="H37" s="71"/>
      <c r="I37" s="7"/>
    </row>
    <row r="38" spans="6:9" x14ac:dyDescent="0.2">
      <c r="F38" s="70"/>
      <c r="G38" s="70"/>
      <c r="H38" s="70"/>
      <c r="I38" s="7"/>
    </row>
    <row r="39" spans="6:9" x14ac:dyDescent="0.2">
      <c r="F39" s="71"/>
      <c r="G39" s="71"/>
      <c r="H39" s="71"/>
      <c r="I39" s="7"/>
    </row>
    <row r="40" spans="6:9" x14ac:dyDescent="0.2">
      <c r="F40" s="70"/>
      <c r="G40" s="70"/>
      <c r="H40" s="70"/>
      <c r="I40" s="7"/>
    </row>
    <row r="41" spans="6:9" x14ac:dyDescent="0.2">
      <c r="F41" s="70"/>
      <c r="G41" s="70"/>
      <c r="H41" s="70"/>
      <c r="I41" s="7"/>
    </row>
    <row r="42" spans="6:9" x14ac:dyDescent="0.2">
      <c r="F42" s="70"/>
      <c r="G42" s="70"/>
      <c r="H42" s="70"/>
      <c r="I42" s="7"/>
    </row>
    <row r="43" spans="6:9" x14ac:dyDescent="0.2">
      <c r="F43" s="70"/>
      <c r="G43" s="70"/>
      <c r="H43" s="70"/>
      <c r="I43" s="7"/>
    </row>
    <row r="44" spans="6:9" x14ac:dyDescent="0.2">
      <c r="F44" s="70"/>
      <c r="G44" s="70"/>
      <c r="H44" s="70"/>
      <c r="I44" s="7"/>
    </row>
    <row r="45" spans="6:9" x14ac:dyDescent="0.2">
      <c r="F45" s="70"/>
      <c r="G45" s="70"/>
      <c r="H45" s="70"/>
      <c r="I45" s="7"/>
    </row>
    <row r="46" spans="6:9" x14ac:dyDescent="0.2">
      <c r="F46" s="70"/>
      <c r="G46" s="70"/>
      <c r="H46" s="70"/>
      <c r="I46" s="7"/>
    </row>
    <row r="47" spans="6:9" x14ac:dyDescent="0.2">
      <c r="F47" s="70"/>
      <c r="G47" s="70"/>
      <c r="H47" s="70"/>
      <c r="I47" s="7"/>
    </row>
    <row r="48" spans="6:9" x14ac:dyDescent="0.2">
      <c r="F48" s="70"/>
      <c r="G48" s="70"/>
      <c r="H48" s="70"/>
      <c r="I48" s="7"/>
    </row>
    <row r="49" spans="6:9" x14ac:dyDescent="0.2">
      <c r="F49" s="70"/>
      <c r="G49" s="70"/>
      <c r="H49" s="70"/>
      <c r="I49" s="7"/>
    </row>
    <row r="50" spans="6:9" x14ac:dyDescent="0.2">
      <c r="F50" s="70"/>
      <c r="G50" s="70"/>
      <c r="H50" s="70"/>
      <c r="I50" s="7"/>
    </row>
    <row r="51" spans="6:9" x14ac:dyDescent="0.2">
      <c r="F51" s="70"/>
      <c r="G51" s="70"/>
      <c r="H51" s="70"/>
      <c r="I51" s="7"/>
    </row>
    <row r="52" spans="6:9" x14ac:dyDescent="0.2">
      <c r="F52" s="70"/>
      <c r="G52" s="70"/>
      <c r="H52" s="70"/>
      <c r="I52" s="7"/>
    </row>
    <row r="53" spans="6:9" x14ac:dyDescent="0.2">
      <c r="F53" s="70"/>
      <c r="G53" s="70"/>
      <c r="H53" s="70"/>
      <c r="I53" s="7"/>
    </row>
    <row r="54" spans="6:9" x14ac:dyDescent="0.2">
      <c r="F54" s="70"/>
      <c r="G54" s="70"/>
      <c r="H54" s="70"/>
      <c r="I54" s="7"/>
    </row>
    <row r="55" spans="6:9" x14ac:dyDescent="0.2">
      <c r="F55" s="70"/>
      <c r="G55" s="70"/>
      <c r="H55" s="70"/>
      <c r="I55" s="7"/>
    </row>
    <row r="56" spans="6:9" x14ac:dyDescent="0.2">
      <c r="F56" s="70"/>
      <c r="G56" s="70"/>
      <c r="H56" s="70"/>
      <c r="I56" s="7"/>
    </row>
    <row r="57" spans="6:9" x14ac:dyDescent="0.2">
      <c r="F57" s="70"/>
      <c r="G57" s="70"/>
      <c r="H57" s="70"/>
      <c r="I57" s="7"/>
    </row>
    <row r="58" spans="6:9" x14ac:dyDescent="0.2">
      <c r="F58" s="70"/>
      <c r="G58" s="70"/>
      <c r="H58" s="70"/>
      <c r="I58" s="7"/>
    </row>
    <row r="59" spans="6:9" x14ac:dyDescent="0.2">
      <c r="F59" s="70"/>
      <c r="G59" s="70"/>
      <c r="H59" s="70"/>
      <c r="I59" s="7"/>
    </row>
    <row r="60" spans="6:9" x14ac:dyDescent="0.2">
      <c r="F60" s="70"/>
      <c r="G60" s="70"/>
      <c r="H60" s="70"/>
      <c r="I60" s="7"/>
    </row>
    <row r="61" spans="6:9" x14ac:dyDescent="0.2">
      <c r="F61" s="70"/>
      <c r="G61" s="70"/>
      <c r="H61" s="70"/>
      <c r="I61" s="7"/>
    </row>
    <row r="62" spans="6:9" x14ac:dyDescent="0.2">
      <c r="F62" s="70"/>
      <c r="G62" s="70"/>
      <c r="H62" s="70"/>
      <c r="I62" s="7"/>
    </row>
    <row r="63" spans="6:9" x14ac:dyDescent="0.2">
      <c r="F63" s="70"/>
      <c r="G63" s="70"/>
      <c r="H63" s="70"/>
      <c r="I63" s="7"/>
    </row>
    <row r="64" spans="6:9" x14ac:dyDescent="0.2">
      <c r="F64" s="70"/>
      <c r="G64" s="70"/>
      <c r="H64" s="70"/>
      <c r="I64" s="7"/>
    </row>
    <row r="65" spans="6:9" x14ac:dyDescent="0.2">
      <c r="F65" s="70"/>
      <c r="G65" s="70"/>
      <c r="H65" s="70"/>
      <c r="I65" s="7"/>
    </row>
    <row r="66" spans="6:9" x14ac:dyDescent="0.2">
      <c r="F66" s="70"/>
      <c r="G66" s="70"/>
      <c r="H66" s="70"/>
      <c r="I66" s="7"/>
    </row>
    <row r="67" spans="6:9" x14ac:dyDescent="0.2">
      <c r="F67" s="70"/>
      <c r="G67" s="70"/>
      <c r="H67" s="70"/>
      <c r="I67" s="7"/>
    </row>
  </sheetData>
  <mergeCells count="7">
    <mergeCell ref="B23:C23"/>
    <mergeCell ref="B31:C31"/>
    <mergeCell ref="B1:E1"/>
    <mergeCell ref="B3:E3"/>
    <mergeCell ref="G8:J8"/>
    <mergeCell ref="G9:J9"/>
    <mergeCell ref="A21:B21"/>
  </mergeCells>
  <conditionalFormatting sqref="J12:J14 J17 J19:J20">
    <cfRule type="expression" priority="148" stopIfTrue="1">
      <formula>AND(SUM($P12:$T12)&gt;0,NOT(ISBLANK(J12)))</formula>
    </cfRule>
    <cfRule type="expression" dxfId="110" priority="149" stopIfTrue="1">
      <formula>SUM($P12:$T12)&gt;0</formula>
    </cfRule>
  </conditionalFormatting>
  <conditionalFormatting sqref="B1:E1 B3:E3 C12:C13 C15:C20">
    <cfRule type="expression" dxfId="109" priority="150" stopIfTrue="1">
      <formula>ISBLANK(B1)</formula>
    </cfRule>
  </conditionalFormatting>
  <conditionalFormatting sqref="L12:N14">
    <cfRule type="expression" dxfId="108" priority="151" stopIfTrue="1">
      <formula>AND(NOT(ISBLANK($C12)),ISBLANK(L12))</formula>
    </cfRule>
  </conditionalFormatting>
  <conditionalFormatting sqref="B12:B20">
    <cfRule type="expression" dxfId="107" priority="152" stopIfTrue="1">
      <formula>AND(NOT(ISBLANK(C12)),ISBLANK(B12))</formula>
    </cfRule>
  </conditionalFormatting>
  <conditionalFormatting sqref="A12:A20">
    <cfRule type="expression" dxfId="106" priority="153" stopIfTrue="1">
      <formula>AND(NOT(ISBLANK(C12)),ISBLANK(A12))</formula>
    </cfRule>
  </conditionalFormatting>
  <conditionalFormatting sqref="E12:E13 E15:E20">
    <cfRule type="expression" dxfId="105" priority="154" stopIfTrue="1">
      <formula>AND(NOT(ISBLANK(C12)),ISBLANK(E12),B12="S")</formula>
    </cfRule>
  </conditionalFormatting>
  <conditionalFormatting sqref="J15:J16 K12:K21">
    <cfRule type="expression" priority="138" stopIfTrue="1">
      <formula>AND(SUM($P12:$T12)&gt;0,NOT(ISBLANK(J12)))</formula>
    </cfRule>
    <cfRule type="expression" dxfId="104" priority="139" stopIfTrue="1">
      <formula>SUM($P12:$T12)&gt;0</formula>
    </cfRule>
  </conditionalFormatting>
  <conditionalFormatting sqref="C14">
    <cfRule type="expression" dxfId="103" priority="133" stopIfTrue="1">
      <formula>ISBLANK(C14)</formula>
    </cfRule>
  </conditionalFormatting>
  <conditionalFormatting sqref="E14">
    <cfRule type="expression" dxfId="102" priority="134" stopIfTrue="1">
      <formula>AND(NOT(ISBLANK(C14)),ISBLANK(E14),B14="S")</formula>
    </cfRule>
  </conditionalFormatting>
  <conditionalFormatting sqref="L15:L18">
    <cfRule type="expression" dxfId="101" priority="104" stopIfTrue="1">
      <formula>AND(NOT(ISBLANK($C15)),ISBLANK(L15))</formula>
    </cfRule>
  </conditionalFormatting>
  <conditionalFormatting sqref="M15:N17 N18:N20">
    <cfRule type="expression" dxfId="100" priority="103" stopIfTrue="1">
      <formula>AND(NOT(ISBLANK($C15)),ISBLANK(M15))</formula>
    </cfRule>
  </conditionalFormatting>
  <conditionalFormatting sqref="J18">
    <cfRule type="expression" priority="98" stopIfTrue="1">
      <formula>AND(SUM($P18:$T18)&gt;0,NOT(ISBLANK(J18)))</formula>
    </cfRule>
    <cfRule type="expression" dxfId="99" priority="99" stopIfTrue="1">
      <formula>SUM($P18:$T18)&gt;0</formula>
    </cfRule>
  </conditionalFormatting>
  <conditionalFormatting sqref="M19:M20">
    <cfRule type="expression" dxfId="98" priority="94" stopIfTrue="1">
      <formula>AND(NOT(ISBLANK($C19)),ISBLANK(M19))</formula>
    </cfRule>
  </conditionalFormatting>
  <conditionalFormatting sqref="L19:L20">
    <cfRule type="expression" dxfId="97" priority="92" stopIfTrue="1">
      <formula>AND(NOT(ISBLANK($C19)),ISBLANK(L19))</formula>
    </cfRule>
  </conditionalFormatting>
  <conditionalFormatting sqref="M18">
    <cfRule type="expression" dxfId="96" priority="55" stopIfTrue="1">
      <formula>AND(NOT(ISBLANK($C18)),ISBLANK(M18))</formula>
    </cfRule>
  </conditionalFormatting>
  <conditionalFormatting sqref="C5 E5">
    <cfRule type="expression" dxfId="95" priority="1" stopIfTrue="1">
      <formula>ISBLANK(C5)</formula>
    </cfRule>
  </conditionalFormatting>
  <dataValidations count="3"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20">
      <formula1>$B$24:$B$28</formula1>
    </dataValidation>
    <dataValidation type="list" allowBlank="1" showInputMessage="1" showErrorMessage="1" sqref="B1:E1">
      <formula1>#REF!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zoomScale="80" zoomScaleNormal="80" workbookViewId="0">
      <selection activeCell="C5" sqref="C5:E5"/>
    </sheetView>
  </sheetViews>
  <sheetFormatPr defaultColWidth="9.140625" defaultRowHeight="12.75" outlineLevelCol="1" x14ac:dyDescent="0.2"/>
  <cols>
    <col min="1" max="1" width="13.7109375" style="224" customWidth="1"/>
    <col min="2" max="2" width="10.42578125" style="224" customWidth="1"/>
    <col min="3" max="6" width="15.7109375" style="224" customWidth="1"/>
    <col min="7" max="7" width="8.42578125" style="224" customWidth="1"/>
    <col min="8" max="8" width="9" style="224" customWidth="1"/>
    <col min="9" max="9" width="11.7109375" style="224" bestFit="1" customWidth="1"/>
    <col min="10" max="10" width="3" style="224" customWidth="1"/>
    <col min="11" max="11" width="26.140625" style="224" customWidth="1"/>
    <col min="12" max="12" width="47.42578125" style="224" customWidth="1"/>
    <col min="13" max="14" width="27.42578125" style="224" customWidth="1"/>
    <col min="15" max="15" width="9.140625" style="224"/>
    <col min="16" max="18" width="9.140625" style="224" customWidth="1" outlineLevel="1"/>
    <col min="19" max="19" width="10.42578125" style="224" customWidth="1" outlineLevel="1"/>
    <col min="20" max="28" width="9.140625" style="224"/>
  </cols>
  <sheetData>
    <row r="1" spans="1:28" ht="36.75" customHeight="1" x14ac:dyDescent="0.2">
      <c r="A1" s="1" t="s">
        <v>0</v>
      </c>
      <c r="B1" s="276" t="s">
        <v>57</v>
      </c>
      <c r="C1" s="277"/>
      <c r="D1" s="277"/>
      <c r="E1" s="278"/>
      <c r="F1" s="222"/>
      <c r="G1" s="222"/>
      <c r="H1" s="222"/>
      <c r="I1" s="222"/>
      <c r="J1" s="222"/>
      <c r="K1" s="222"/>
      <c r="L1" s="223"/>
      <c r="M1" s="3"/>
      <c r="N1" s="4"/>
    </row>
    <row r="2" spans="1:28" x14ac:dyDescent="0.2">
      <c r="A2" s="225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7"/>
    </row>
    <row r="3" spans="1:28" ht="36.75" customHeight="1" x14ac:dyDescent="0.2">
      <c r="A3" s="9" t="s">
        <v>2</v>
      </c>
      <c r="B3" s="276" t="s">
        <v>198</v>
      </c>
      <c r="C3" s="277"/>
      <c r="D3" s="277"/>
      <c r="E3" s="278"/>
      <c r="F3" s="10"/>
      <c r="G3" s="10"/>
      <c r="H3" s="10"/>
      <c r="I3" s="10"/>
      <c r="J3" s="10"/>
      <c r="K3" s="10"/>
      <c r="L3" s="226"/>
      <c r="M3" s="226"/>
      <c r="N3" s="227"/>
    </row>
    <row r="4" spans="1:28" x14ac:dyDescent="0.2">
      <c r="A4" s="225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7"/>
    </row>
    <row r="5" spans="1:28" ht="36" customHeight="1" x14ac:dyDescent="0.2">
      <c r="A5" s="11" t="s">
        <v>3</v>
      </c>
      <c r="B5" s="12" t="s">
        <v>4</v>
      </c>
      <c r="C5" s="13">
        <v>44298</v>
      </c>
      <c r="D5" s="12" t="s">
        <v>5</v>
      </c>
      <c r="E5" s="13">
        <v>44327</v>
      </c>
      <c r="F5" s="15"/>
      <c r="G5" s="16"/>
      <c r="H5" s="17"/>
      <c r="I5" s="17"/>
      <c r="J5" s="17"/>
      <c r="K5" s="17"/>
      <c r="L5" s="226"/>
      <c r="M5" s="226"/>
      <c r="N5" s="227"/>
    </row>
    <row r="6" spans="1:28" x14ac:dyDescent="0.2">
      <c r="A6" s="225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7"/>
    </row>
    <row r="7" spans="1:28" x14ac:dyDescent="0.2">
      <c r="A7" s="225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7"/>
    </row>
    <row r="8" spans="1:28" x14ac:dyDescent="0.2">
      <c r="A8" s="73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279" t="s">
        <v>11</v>
      </c>
      <c r="H8" s="280"/>
      <c r="I8" s="280"/>
      <c r="J8" s="281"/>
      <c r="K8" s="73" t="s">
        <v>12</v>
      </c>
      <c r="L8" s="228" t="s">
        <v>13</v>
      </c>
      <c r="M8" s="19" t="s">
        <v>14</v>
      </c>
      <c r="N8" s="19" t="s">
        <v>15</v>
      </c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</row>
    <row r="9" spans="1:28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282"/>
      <c r="H9" s="283"/>
      <c r="I9" s="283"/>
      <c r="J9" s="284"/>
      <c r="K9" s="21" t="s">
        <v>20</v>
      </c>
      <c r="L9" s="230" t="s">
        <v>21</v>
      </c>
      <c r="M9" s="23"/>
      <c r="N9" s="24" t="s">
        <v>22</v>
      </c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</row>
    <row r="10" spans="1:28" ht="18" customHeight="1" x14ac:dyDescent="0.2">
      <c r="A10" s="25" t="s">
        <v>23</v>
      </c>
      <c r="B10" s="231" t="s">
        <v>24</v>
      </c>
      <c r="C10" s="231" t="s">
        <v>25</v>
      </c>
      <c r="D10" s="231" t="s">
        <v>25</v>
      </c>
      <c r="E10" s="231" t="s">
        <v>25</v>
      </c>
      <c r="F10" s="231" t="s">
        <v>25</v>
      </c>
      <c r="G10" s="77" t="s">
        <v>26</v>
      </c>
      <c r="H10" s="77" t="s">
        <v>27</v>
      </c>
      <c r="I10" s="77" t="s">
        <v>28</v>
      </c>
      <c r="J10" s="77"/>
      <c r="K10" s="28" t="s">
        <v>29</v>
      </c>
      <c r="L10" s="232"/>
      <c r="M10" s="233"/>
      <c r="N10" s="234"/>
    </row>
    <row r="11" spans="1:28" s="240" customFormat="1" ht="18" customHeight="1" x14ac:dyDescent="0.2">
      <c r="A11" s="235">
        <v>44313</v>
      </c>
      <c r="B11" s="236" t="s">
        <v>32</v>
      </c>
      <c r="C11" s="236">
        <v>51.19</v>
      </c>
      <c r="D11" s="237">
        <v>8.5299999999999994</v>
      </c>
      <c r="E11" s="236"/>
      <c r="F11" s="236">
        <v>42.66</v>
      </c>
      <c r="G11" s="236">
        <v>611</v>
      </c>
      <c r="H11" s="236">
        <v>4014</v>
      </c>
      <c r="I11" s="236">
        <v>61101</v>
      </c>
      <c r="J11" s="236"/>
      <c r="K11" s="236" t="s">
        <v>154</v>
      </c>
      <c r="L11" s="236" t="s">
        <v>155</v>
      </c>
      <c r="M11" s="238" t="s">
        <v>156</v>
      </c>
      <c r="N11" s="238" t="s">
        <v>157</v>
      </c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</row>
    <row r="12" spans="1:28" s="249" customFormat="1" ht="18" customHeight="1" thickBot="1" x14ac:dyDescent="0.25">
      <c r="A12" s="241">
        <v>44326</v>
      </c>
      <c r="B12" s="242" t="s">
        <v>30</v>
      </c>
      <c r="C12" s="243">
        <v>29.99</v>
      </c>
      <c r="D12" s="244"/>
      <c r="E12" s="243"/>
      <c r="F12" s="245">
        <v>29.99</v>
      </c>
      <c r="G12" s="246">
        <v>595</v>
      </c>
      <c r="H12" s="246">
        <v>4102</v>
      </c>
      <c r="I12" s="246"/>
      <c r="J12" s="247"/>
      <c r="K12" s="247" t="s">
        <v>158</v>
      </c>
      <c r="L12" s="248" t="s">
        <v>159</v>
      </c>
      <c r="M12" s="248" t="s">
        <v>147</v>
      </c>
      <c r="N12" s="248" t="s">
        <v>157</v>
      </c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</row>
    <row r="13" spans="1:28" ht="20.100000000000001" customHeight="1" thickBot="1" x14ac:dyDescent="0.25">
      <c r="A13" s="298"/>
      <c r="B13" s="299"/>
      <c r="C13" s="250">
        <f t="shared" ref="C13:E13" si="0">SUM(C11:C12)</f>
        <v>81.179999999999993</v>
      </c>
      <c r="D13" s="250">
        <f t="shared" si="0"/>
        <v>8.5299999999999994</v>
      </c>
      <c r="E13" s="250">
        <f t="shared" si="0"/>
        <v>0</v>
      </c>
      <c r="F13" s="250">
        <f>SUM(F11:F12)</f>
        <v>72.649999999999991</v>
      </c>
      <c r="G13" s="251"/>
      <c r="H13" s="251"/>
      <c r="I13" s="251"/>
      <c r="J13" s="252"/>
      <c r="K13" s="252"/>
      <c r="L13" s="253"/>
      <c r="M13" s="254"/>
      <c r="N13" s="255"/>
    </row>
    <row r="15" spans="1:28" x14ac:dyDescent="0.2">
      <c r="B15" s="279" t="s">
        <v>35</v>
      </c>
      <c r="C15" s="281"/>
    </row>
    <row r="16" spans="1:28" x14ac:dyDescent="0.2">
      <c r="B16" s="256" t="s">
        <v>36</v>
      </c>
      <c r="C16" s="257" t="s">
        <v>37</v>
      </c>
    </row>
    <row r="17" spans="2:3" x14ac:dyDescent="0.2">
      <c r="B17" s="256" t="s">
        <v>30</v>
      </c>
      <c r="C17" s="257" t="s">
        <v>38</v>
      </c>
    </row>
    <row r="18" spans="2:3" x14ac:dyDescent="0.2">
      <c r="B18" s="256" t="s">
        <v>32</v>
      </c>
      <c r="C18" s="257" t="s">
        <v>39</v>
      </c>
    </row>
    <row r="19" spans="2:3" x14ac:dyDescent="0.2">
      <c r="B19" s="233" t="s">
        <v>42</v>
      </c>
      <c r="C19" s="258" t="s">
        <v>43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B1:E1 B3:E3">
    <cfRule type="expression" dxfId="94" priority="10" stopIfTrue="1">
      <formula>ISBLANK(B1)</formula>
    </cfRule>
  </conditionalFormatting>
  <conditionalFormatting sqref="J12:K12">
    <cfRule type="expression" priority="2" stopIfTrue="1">
      <formula>AND(SUM($P12:$T12)&gt;0,NOT(ISBLANK(J12)))</formula>
    </cfRule>
    <cfRule type="expression" dxfId="93" priority="3" stopIfTrue="1">
      <formula>SUM($P12:$T12)&gt;0</formula>
    </cfRule>
  </conditionalFormatting>
  <conditionalFormatting sqref="C12">
    <cfRule type="expression" dxfId="92" priority="4" stopIfTrue="1">
      <formula>ISBLANK(C12)</formula>
    </cfRule>
  </conditionalFormatting>
  <conditionalFormatting sqref="L12">
    <cfRule type="expression" dxfId="91" priority="5" stopIfTrue="1">
      <formula>AND(NOT(ISBLANK($C12)),ISBLANK(L12))</formula>
    </cfRule>
  </conditionalFormatting>
  <conditionalFormatting sqref="B12">
    <cfRule type="expression" dxfId="90" priority="6" stopIfTrue="1">
      <formula>AND(NOT(ISBLANK(C12)),ISBLANK(B12))</formula>
    </cfRule>
  </conditionalFormatting>
  <conditionalFormatting sqref="A12">
    <cfRule type="expression" dxfId="89" priority="7" stopIfTrue="1">
      <formula>AND(NOT(ISBLANK(C12)),ISBLANK(A12))</formula>
    </cfRule>
  </conditionalFormatting>
  <conditionalFormatting sqref="E12">
    <cfRule type="expression" dxfId="88" priority="8" stopIfTrue="1">
      <formula>AND(NOT(ISBLANK(C12)),ISBLANK(E12),B12="S")</formula>
    </cfRule>
  </conditionalFormatting>
  <conditionalFormatting sqref="M12:N12">
    <cfRule type="expression" dxfId="87" priority="9" stopIfTrue="1">
      <formula>AND(NOT(ISBLANK(#REF!)),ISBLANK(M12))</formula>
    </cfRule>
  </conditionalFormatting>
  <conditionalFormatting sqref="C5 E5">
    <cfRule type="expression" dxfId="86" priority="1" stopIfTrue="1">
      <formula>ISBLANK(C5)</formula>
    </cfRule>
  </conditionalFormatting>
  <dataValidations count="3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8"/>
  <sheetViews>
    <sheetView zoomScale="90"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3" width="33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276" t="s">
        <v>1</v>
      </c>
      <c r="C1" s="277"/>
      <c r="D1" s="277"/>
      <c r="E1" s="278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76" t="s">
        <v>199</v>
      </c>
      <c r="C3" s="277"/>
      <c r="D3" s="277"/>
      <c r="E3" s="27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44298</v>
      </c>
      <c r="D5" s="12" t="s">
        <v>5</v>
      </c>
      <c r="E5" s="14">
        <v>44327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3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279" t="s">
        <v>11</v>
      </c>
      <c r="H8" s="280"/>
      <c r="I8" s="280"/>
      <c r="J8" s="281"/>
      <c r="K8" s="73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282"/>
      <c r="H9" s="283"/>
      <c r="I9" s="283"/>
      <c r="J9" s="284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77" t="s">
        <v>26</v>
      </c>
      <c r="H10" s="77" t="s">
        <v>27</v>
      </c>
      <c r="I10" s="77" t="s">
        <v>28</v>
      </c>
      <c r="J10" s="7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77"/>
      <c r="H11" s="77"/>
      <c r="I11" s="77"/>
      <c r="J11" s="77"/>
      <c r="K11" s="77"/>
      <c r="L11" s="29"/>
      <c r="M11" s="30"/>
      <c r="N11" s="30"/>
    </row>
    <row r="12" spans="1:26" ht="20.100000000000001" customHeight="1" x14ac:dyDescent="0.25">
      <c r="A12" s="33">
        <v>44295</v>
      </c>
      <c r="B12" s="34" t="s">
        <v>32</v>
      </c>
      <c r="C12" s="35">
        <v>12.5</v>
      </c>
      <c r="D12" s="36">
        <f>C12/120*20</f>
        <v>2.0833333333333335</v>
      </c>
      <c r="E12" s="35"/>
      <c r="F12" s="37">
        <f>C12/120*100</f>
        <v>10.416666666666668</v>
      </c>
      <c r="G12" s="38">
        <v>595</v>
      </c>
      <c r="H12" s="38">
        <v>4001</v>
      </c>
      <c r="I12" s="38"/>
      <c r="J12" s="141"/>
      <c r="K12" s="141" t="s">
        <v>167</v>
      </c>
      <c r="L12" s="142" t="s">
        <v>168</v>
      </c>
      <c r="M12" s="143" t="s">
        <v>85</v>
      </c>
      <c r="N12" s="143" t="s">
        <v>169</v>
      </c>
      <c r="P12" s="5" t="b">
        <f t="shared" ref="P12:P13" si="0">OR(G12&lt;100,LEN(G12)=2)</f>
        <v>0</v>
      </c>
      <c r="Q12" s="5" t="b">
        <f t="shared" ref="Q12:Q13" si="1">OR(H12&lt;1000,LEN(H12)=3)</f>
        <v>0</v>
      </c>
      <c r="R12" s="5" t="b">
        <f t="shared" ref="R12:R13" si="2">IF(I12&lt;1000,TRUE)</f>
        <v>1</v>
      </c>
      <c r="S12" s="5" t="e">
        <f>OR(#REF!&lt;100000,LEN(#REF!)=5)</f>
        <v>#REF!</v>
      </c>
    </row>
    <row r="13" spans="1:26" ht="15.75" x14ac:dyDescent="0.25">
      <c r="A13" s="33">
        <v>44295</v>
      </c>
      <c r="B13" s="34" t="s">
        <v>36</v>
      </c>
      <c r="C13" s="35">
        <v>9.99</v>
      </c>
      <c r="D13" s="36"/>
      <c r="E13" s="35"/>
      <c r="F13" s="37">
        <v>9.99</v>
      </c>
      <c r="G13" s="38">
        <v>595</v>
      </c>
      <c r="H13" s="38">
        <v>4220</v>
      </c>
      <c r="I13" s="38"/>
      <c r="J13" s="141"/>
      <c r="K13" s="141" t="s">
        <v>167</v>
      </c>
      <c r="L13" s="262" t="s">
        <v>170</v>
      </c>
      <c r="M13" s="143" t="s">
        <v>171</v>
      </c>
      <c r="N13" s="143" t="s">
        <v>172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31.5" x14ac:dyDescent="0.25">
      <c r="A14" s="33">
        <v>44312</v>
      </c>
      <c r="B14" s="34" t="s">
        <v>32</v>
      </c>
      <c r="C14" s="35">
        <v>20.28</v>
      </c>
      <c r="D14" s="36">
        <f t="shared" ref="D14:D16" si="3">C14/120*20</f>
        <v>3.3800000000000003</v>
      </c>
      <c r="E14" s="35"/>
      <c r="F14" s="37">
        <f t="shared" ref="F14:F16" si="4">C14/120*100</f>
        <v>16.900000000000002</v>
      </c>
      <c r="G14" s="38">
        <v>595</v>
      </c>
      <c r="H14" s="38">
        <v>4202</v>
      </c>
      <c r="I14" s="38"/>
      <c r="J14" s="141"/>
      <c r="K14" s="141" t="s">
        <v>167</v>
      </c>
      <c r="L14" s="262" t="s">
        <v>173</v>
      </c>
      <c r="M14" s="143" t="s">
        <v>85</v>
      </c>
      <c r="N14" s="143" t="s">
        <v>174</v>
      </c>
    </row>
    <row r="15" spans="1:26" ht="31.5" x14ac:dyDescent="0.25">
      <c r="A15" s="33">
        <v>44313</v>
      </c>
      <c r="B15" s="34" t="s">
        <v>32</v>
      </c>
      <c r="C15" s="35">
        <v>204</v>
      </c>
      <c r="D15" s="36">
        <f t="shared" si="3"/>
        <v>34</v>
      </c>
      <c r="E15" s="35"/>
      <c r="F15" s="37">
        <f t="shared" si="4"/>
        <v>170</v>
      </c>
      <c r="G15" s="38">
        <v>595</v>
      </c>
      <c r="H15" s="38">
        <v>4257</v>
      </c>
      <c r="I15" s="38"/>
      <c r="J15" s="141"/>
      <c r="K15" s="141" t="s">
        <v>167</v>
      </c>
      <c r="L15" s="262" t="s">
        <v>175</v>
      </c>
      <c r="M15" s="143" t="s">
        <v>176</v>
      </c>
      <c r="N15" s="143" t="s">
        <v>177</v>
      </c>
    </row>
    <row r="16" spans="1:26" ht="15.75" x14ac:dyDescent="0.25">
      <c r="A16" s="33">
        <v>44321</v>
      </c>
      <c r="B16" s="34" t="s">
        <v>32</v>
      </c>
      <c r="C16" s="35">
        <v>33.9</v>
      </c>
      <c r="D16" s="36">
        <f t="shared" si="3"/>
        <v>5.6499999999999995</v>
      </c>
      <c r="E16" s="35"/>
      <c r="F16" s="37">
        <f t="shared" si="4"/>
        <v>28.249999999999996</v>
      </c>
      <c r="G16" s="38">
        <v>595</v>
      </c>
      <c r="H16" s="38">
        <v>4001</v>
      </c>
      <c r="I16" s="38"/>
      <c r="J16" s="141"/>
      <c r="K16" s="141" t="s">
        <v>167</v>
      </c>
      <c r="L16" s="262" t="s">
        <v>178</v>
      </c>
      <c r="M16" s="143" t="s">
        <v>85</v>
      </c>
      <c r="N16" s="143" t="s">
        <v>169</v>
      </c>
    </row>
    <row r="17" spans="1:14" ht="20.100000000000001" customHeight="1" x14ac:dyDescent="0.25">
      <c r="A17" s="33">
        <v>44323</v>
      </c>
      <c r="B17" s="34" t="s">
        <v>36</v>
      </c>
      <c r="C17" s="35">
        <v>11.05</v>
      </c>
      <c r="D17" s="36"/>
      <c r="E17" s="35"/>
      <c r="F17" s="37">
        <v>11.05</v>
      </c>
      <c r="G17" s="38">
        <v>595</v>
      </c>
      <c r="H17" s="38">
        <v>4220</v>
      </c>
      <c r="I17" s="38"/>
      <c r="J17" s="141"/>
      <c r="K17" s="141" t="s">
        <v>167</v>
      </c>
      <c r="L17" s="262" t="s">
        <v>170</v>
      </c>
      <c r="M17" s="143" t="s">
        <v>179</v>
      </c>
      <c r="N17" s="143" t="s">
        <v>172</v>
      </c>
    </row>
    <row r="18" spans="1:14" ht="20.100000000000001" customHeight="1" thickBot="1" x14ac:dyDescent="0.25">
      <c r="A18" s="285" t="s">
        <v>34</v>
      </c>
      <c r="B18" s="286"/>
      <c r="C18" s="43">
        <f>SUM(C12:C17)</f>
        <v>291.72000000000003</v>
      </c>
      <c r="D18" s="43">
        <f>SUM(D12:D17)</f>
        <v>45.11333333333333</v>
      </c>
      <c r="E18" s="43"/>
      <c r="F18" s="43">
        <f>SUM(F12:F17)</f>
        <v>246.60666666666668</v>
      </c>
      <c r="G18" s="44"/>
      <c r="H18" s="44"/>
      <c r="I18" s="44"/>
      <c r="J18" s="45"/>
      <c r="K18" s="45"/>
      <c r="L18" s="46"/>
      <c r="M18" s="47"/>
      <c r="N18" s="48"/>
    </row>
    <row r="20" spans="1:14" x14ac:dyDescent="0.2">
      <c r="B20" s="279" t="s">
        <v>35</v>
      </c>
      <c r="C20" s="281"/>
    </row>
    <row r="21" spans="1:14" x14ac:dyDescent="0.2">
      <c r="B21" s="49" t="s">
        <v>36</v>
      </c>
      <c r="C21" s="50" t="s">
        <v>37</v>
      </c>
    </row>
    <row r="22" spans="1:14" x14ac:dyDescent="0.2">
      <c r="B22" s="49" t="s">
        <v>30</v>
      </c>
      <c r="C22" s="50" t="s">
        <v>38</v>
      </c>
    </row>
    <row r="23" spans="1:14" x14ac:dyDescent="0.2">
      <c r="B23" s="49" t="s">
        <v>32</v>
      </c>
      <c r="C23" s="50" t="s">
        <v>39</v>
      </c>
    </row>
    <row r="24" spans="1:14" x14ac:dyDescent="0.2">
      <c r="B24" s="49" t="s">
        <v>40</v>
      </c>
      <c r="C24" s="50" t="s">
        <v>41</v>
      </c>
    </row>
    <row r="25" spans="1:14" x14ac:dyDescent="0.2">
      <c r="B25" s="30" t="s">
        <v>42</v>
      </c>
      <c r="C25" s="51" t="s">
        <v>43</v>
      </c>
    </row>
    <row r="28" spans="1:14" x14ac:dyDescent="0.2">
      <c r="B28" s="275"/>
      <c r="C28" s="275"/>
    </row>
  </sheetData>
  <mergeCells count="7">
    <mergeCell ref="B28:C28"/>
    <mergeCell ref="B1:E1"/>
    <mergeCell ref="B3:E3"/>
    <mergeCell ref="G8:J8"/>
    <mergeCell ref="G9:J9"/>
    <mergeCell ref="A18:B18"/>
    <mergeCell ref="B20:C20"/>
  </mergeCells>
  <conditionalFormatting sqref="J12:K17">
    <cfRule type="expression" priority="7" stopIfTrue="1">
      <formula>AND(SUM($P12:$T12)&gt;0,NOT(ISBLANK(J12)))</formula>
    </cfRule>
    <cfRule type="expression" dxfId="85" priority="8" stopIfTrue="1">
      <formula>SUM($P12:$T12)&gt;0</formula>
    </cfRule>
  </conditionalFormatting>
  <conditionalFormatting sqref="B1:E1 B3:E3 C17 C12">
    <cfRule type="expression" dxfId="84" priority="9" stopIfTrue="1">
      <formula>ISBLANK(B1)</formula>
    </cfRule>
  </conditionalFormatting>
  <conditionalFormatting sqref="B12:B17">
    <cfRule type="expression" dxfId="83" priority="10" stopIfTrue="1">
      <formula>AND(NOT(ISBLANK(C12)),ISBLANK(B12))</formula>
    </cfRule>
  </conditionalFormatting>
  <conditionalFormatting sqref="A17 A12">
    <cfRule type="expression" dxfId="82" priority="11" stopIfTrue="1">
      <formula>AND(NOT(ISBLANK(C12)),ISBLANK(A12))</formula>
    </cfRule>
  </conditionalFormatting>
  <conditionalFormatting sqref="E12:E17">
    <cfRule type="expression" dxfId="81" priority="12" stopIfTrue="1">
      <formula>AND(NOT(ISBLANK(C12)),ISBLANK(E12),B12="S")</formula>
    </cfRule>
  </conditionalFormatting>
  <conditionalFormatting sqref="C5">
    <cfRule type="expression" dxfId="80" priority="6" stopIfTrue="1">
      <formula>ISBLANK(C5)</formula>
    </cfRule>
  </conditionalFormatting>
  <conditionalFormatting sqref="M17:N17">
    <cfRule type="expression" dxfId="79" priority="5" stopIfTrue="1">
      <formula>AND(NOT(ISBLANK($C17)),ISBLANK(M17))</formula>
    </cfRule>
  </conditionalFormatting>
  <conditionalFormatting sqref="L14:N16 M13:N13">
    <cfRule type="expression" dxfId="78" priority="13" stopIfTrue="1">
      <formula>AND(NOT(ISBLANK($C12)),ISBLANK(L13))</formula>
    </cfRule>
  </conditionalFormatting>
  <conditionalFormatting sqref="C13:C16">
    <cfRule type="expression" dxfId="77" priority="3" stopIfTrue="1">
      <formula>ISBLANK(C13)</formula>
    </cfRule>
  </conditionalFormatting>
  <conditionalFormatting sqref="A13:A16">
    <cfRule type="expression" dxfId="76" priority="4" stopIfTrue="1">
      <formula>AND(NOT(ISBLANK(C13)),ISBLANK(A13))</formula>
    </cfRule>
  </conditionalFormatting>
  <conditionalFormatting sqref="L12:N12">
    <cfRule type="expression" dxfId="75" priority="14" stopIfTrue="1">
      <formula>AND(NOT(ISBLANK(#REF!)),ISBLANK(L12))</formula>
    </cfRule>
  </conditionalFormatting>
  <conditionalFormatting sqref="L17">
    <cfRule type="expression" dxfId="74" priority="2" stopIfTrue="1">
      <formula>AND(NOT(ISBLANK($C14)),ISBLANK(L17))</formula>
    </cfRule>
  </conditionalFormatting>
  <conditionalFormatting sqref="L13">
    <cfRule type="expression" dxfId="73" priority="1" stopIfTrue="1">
      <formula>AND(NOT(ISBLANK($C10)),ISBLANK(L13))</formula>
    </cfRule>
  </conditionalFormatting>
  <dataValidations count="2">
    <dataValidation type="list" allowBlank="1" showInputMessage="1" showErrorMessage="1" sqref="B12:B17">
      <formula1>$B$21:$B$25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'C:\Users\Michelle.Smith\Box\Transactions\Purchasing cards - Barclaycard\2021 - 2022 Monthly Statements\May 2021\May-21 Tim Coward\[Spreadsheet May21.xlsx]Sheet2'!#REF!</xm:f>
          </x14:formula1>
          <xm:sqref>B1:E1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zoomScale="90" workbookViewId="0">
      <selection activeCell="A14" sqref="A14:XFD1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276" t="s">
        <v>1</v>
      </c>
      <c r="C1" s="277"/>
      <c r="D1" s="277"/>
      <c r="E1" s="278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76" t="s">
        <v>72</v>
      </c>
      <c r="C3" s="277"/>
      <c r="D3" s="277"/>
      <c r="E3" s="27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44298</v>
      </c>
      <c r="D5" s="12" t="s">
        <v>5</v>
      </c>
      <c r="E5" s="13">
        <v>44327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3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279" t="s">
        <v>11</v>
      </c>
      <c r="H8" s="280"/>
      <c r="I8" s="280"/>
      <c r="J8" s="281"/>
      <c r="K8" s="73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282"/>
      <c r="H9" s="283"/>
      <c r="I9" s="283"/>
      <c r="J9" s="284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27" t="s">
        <v>26</v>
      </c>
      <c r="H10" s="27" t="s">
        <v>27</v>
      </c>
      <c r="I10" s="27" t="s">
        <v>28</v>
      </c>
      <c r="J10" s="2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27"/>
      <c r="H11" s="27"/>
      <c r="I11" s="27"/>
      <c r="J11" s="27"/>
      <c r="K11" s="27"/>
      <c r="L11" s="29"/>
      <c r="M11" s="30"/>
      <c r="N11" s="30"/>
    </row>
    <row r="12" spans="1:26" ht="20.100000000000001" customHeight="1" x14ac:dyDescent="0.25">
      <c r="A12" s="33" t="s">
        <v>71</v>
      </c>
      <c r="B12" s="34" t="s">
        <v>30</v>
      </c>
      <c r="C12" s="35">
        <v>7</v>
      </c>
      <c r="D12" s="36"/>
      <c r="E12" s="35"/>
      <c r="F12" s="37">
        <v>7</v>
      </c>
      <c r="G12" s="38">
        <v>375</v>
      </c>
      <c r="H12" s="38">
        <v>4310</v>
      </c>
      <c r="I12" s="38"/>
      <c r="J12" s="39"/>
      <c r="K12" s="39" t="s">
        <v>72</v>
      </c>
      <c r="L12" s="40" t="s">
        <v>73</v>
      </c>
      <c r="M12" s="41" t="s">
        <v>74</v>
      </c>
      <c r="N12" s="41" t="s">
        <v>75</v>
      </c>
      <c r="P12" s="5" t="b">
        <f t="shared" ref="P12:P13" si="0">OR(G12&lt;100,LEN(G12)=2)</f>
        <v>0</v>
      </c>
      <c r="Q12" s="5" t="b">
        <f t="shared" ref="Q12:Q13" si="1">OR(H12&lt;1000,LEN(H12)=3)</f>
        <v>0</v>
      </c>
      <c r="R12" s="5" t="b">
        <f t="shared" ref="R12:R13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33" t="s">
        <v>71</v>
      </c>
      <c r="B13" s="42" t="s">
        <v>30</v>
      </c>
      <c r="C13" s="35">
        <v>7</v>
      </c>
      <c r="D13" s="36"/>
      <c r="E13" s="35"/>
      <c r="F13" s="37">
        <v>7</v>
      </c>
      <c r="G13" s="38">
        <v>375</v>
      </c>
      <c r="H13" s="38">
        <v>4310</v>
      </c>
      <c r="I13" s="38"/>
      <c r="J13" s="39"/>
      <c r="K13" s="39" t="s">
        <v>72</v>
      </c>
      <c r="L13" s="40" t="s">
        <v>76</v>
      </c>
      <c r="M13" s="41" t="s">
        <v>74</v>
      </c>
      <c r="N13" s="41" t="s">
        <v>75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thickBot="1" x14ac:dyDescent="0.25">
      <c r="A14" s="285" t="s">
        <v>34</v>
      </c>
      <c r="B14" s="286"/>
      <c r="C14" s="43">
        <f>SUM(C12:C13)</f>
        <v>14</v>
      </c>
      <c r="D14" s="43">
        <f>SUM(D12:D13)</f>
        <v>0</v>
      </c>
      <c r="E14" s="43"/>
      <c r="F14" s="43">
        <f>SUM(F12:F13)</f>
        <v>14</v>
      </c>
      <c r="G14" s="44"/>
      <c r="H14" s="44"/>
      <c r="I14" s="44"/>
      <c r="J14" s="45"/>
      <c r="K14" s="45"/>
      <c r="L14" s="46"/>
      <c r="M14" s="47"/>
      <c r="N14" s="48"/>
    </row>
    <row r="16" spans="1:26" x14ac:dyDescent="0.2">
      <c r="B16" s="279" t="s">
        <v>35</v>
      </c>
      <c r="C16" s="281"/>
    </row>
    <row r="17" spans="2:3" x14ac:dyDescent="0.2">
      <c r="B17" s="49" t="s">
        <v>36</v>
      </c>
      <c r="C17" s="50" t="s">
        <v>37</v>
      </c>
    </row>
    <row r="18" spans="2:3" x14ac:dyDescent="0.2">
      <c r="B18" s="49" t="s">
        <v>30</v>
      </c>
      <c r="C18" s="50" t="s">
        <v>38</v>
      </c>
    </row>
    <row r="19" spans="2:3" x14ac:dyDescent="0.2">
      <c r="B19" s="49" t="s">
        <v>32</v>
      </c>
      <c r="C19" s="50" t="s">
        <v>39</v>
      </c>
    </row>
    <row r="20" spans="2:3" x14ac:dyDescent="0.2">
      <c r="B20" s="49" t="s">
        <v>40</v>
      </c>
      <c r="C20" s="50" t="s">
        <v>41</v>
      </c>
    </row>
    <row r="21" spans="2:3" x14ac:dyDescent="0.2">
      <c r="B21" s="30" t="s">
        <v>42</v>
      </c>
      <c r="C21" s="51" t="s">
        <v>43</v>
      </c>
    </row>
    <row r="24" spans="2:3" x14ac:dyDescent="0.2">
      <c r="B24" s="275"/>
      <c r="C24" s="275"/>
    </row>
  </sheetData>
  <mergeCells count="7">
    <mergeCell ref="B24:C24"/>
    <mergeCell ref="B1:E1"/>
    <mergeCell ref="B3:E3"/>
    <mergeCell ref="G8:J8"/>
    <mergeCell ref="G9:J9"/>
    <mergeCell ref="A14:B14"/>
    <mergeCell ref="B16:C16"/>
  </mergeCells>
  <conditionalFormatting sqref="J12:K12 J13">
    <cfRule type="expression" priority="11" stopIfTrue="1">
      <formula>AND(SUM($P12:$T12)&gt;0,NOT(ISBLANK(J12)))</formula>
    </cfRule>
    <cfRule type="expression" dxfId="72" priority="12" stopIfTrue="1">
      <formula>SUM($P12:$T12)&gt;0</formula>
    </cfRule>
  </conditionalFormatting>
  <conditionalFormatting sqref="B1:E1 B3:E3 C12:C13">
    <cfRule type="expression" dxfId="71" priority="13" stopIfTrue="1">
      <formula>ISBLANK(B1)</formula>
    </cfRule>
  </conditionalFormatting>
  <conditionalFormatting sqref="L12:N12">
    <cfRule type="expression" dxfId="70" priority="14" stopIfTrue="1">
      <formula>AND(NOT(ISBLANK($C12)),ISBLANK(L12))</formula>
    </cfRule>
  </conditionalFormatting>
  <conditionalFormatting sqref="B12:B13">
    <cfRule type="expression" dxfId="69" priority="15" stopIfTrue="1">
      <formula>AND(NOT(ISBLANK(C12)),ISBLANK(B12))</formula>
    </cfRule>
  </conditionalFormatting>
  <conditionalFormatting sqref="A12:A13">
    <cfRule type="expression" dxfId="68" priority="16" stopIfTrue="1">
      <formula>AND(NOT(ISBLANK(C12)),ISBLANK(A12))</formula>
    </cfRule>
  </conditionalFormatting>
  <conditionalFormatting sqref="E12:E13">
    <cfRule type="expression" dxfId="67" priority="17" stopIfTrue="1">
      <formula>AND(NOT(ISBLANK(C12)),ISBLANK(E12),B12="S")</formula>
    </cfRule>
  </conditionalFormatting>
  <conditionalFormatting sqref="L13:N13">
    <cfRule type="expression" dxfId="66" priority="9" stopIfTrue="1">
      <formula>AND(NOT(ISBLANK($C13)),ISBLANK(L13))</formula>
    </cfRule>
  </conditionalFormatting>
  <conditionalFormatting sqref="K13">
    <cfRule type="expression" priority="2" stopIfTrue="1">
      <formula>AND(SUM($P13:$T13)&gt;0,NOT(ISBLANK(K13)))</formula>
    </cfRule>
    <cfRule type="expression" dxfId="65" priority="3" stopIfTrue="1">
      <formula>SUM($P13:$T13)&gt;0</formula>
    </cfRule>
  </conditionalFormatting>
  <conditionalFormatting sqref="C5 E5">
    <cfRule type="expression" dxfId="64" priority="1" stopIfTrue="1">
      <formula>ISBLANK(C5)</formula>
    </cfRule>
  </conditionalFormatting>
  <dataValidations count="2"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13">
      <formula1>$B$17:$B$21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'C:\Users\Michelle.Smith\Box\Transactions\Purchasing cards - Barclaycard\2021 - 2022 Monthly Statements\May 2021\May-21 Flo Tallett\[Spreadsheet template April-May 21.xlsx]Sheet2'!#REF!</xm:f>
          </x14:formula1>
          <xm:sqref>B1:E1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276" t="s">
        <v>77</v>
      </c>
      <c r="C1" s="277"/>
      <c r="D1" s="277"/>
      <c r="E1" s="278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76" t="s">
        <v>194</v>
      </c>
      <c r="C3" s="277"/>
      <c r="D3" s="277"/>
      <c r="E3" s="278"/>
      <c r="F3" s="10"/>
      <c r="G3" s="10"/>
      <c r="H3" s="10"/>
      <c r="I3" s="10"/>
      <c r="J3" s="10"/>
      <c r="K3" s="10"/>
      <c r="L3" s="136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44298</v>
      </c>
      <c r="D5" s="12" t="s">
        <v>5</v>
      </c>
      <c r="E5" s="13">
        <v>44327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3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279" t="s">
        <v>11</v>
      </c>
      <c r="H8" s="280"/>
      <c r="I8" s="280"/>
      <c r="J8" s="281"/>
      <c r="K8" s="73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282"/>
      <c r="H9" s="283"/>
      <c r="I9" s="283"/>
      <c r="J9" s="284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77" t="s">
        <v>26</v>
      </c>
      <c r="H10" s="77" t="s">
        <v>27</v>
      </c>
      <c r="I10" s="77" t="s">
        <v>28</v>
      </c>
      <c r="J10" s="7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77"/>
      <c r="H11" s="77"/>
      <c r="I11" s="77"/>
      <c r="J11" s="77"/>
      <c r="K11" s="77"/>
      <c r="L11" s="29"/>
      <c r="M11" s="30"/>
      <c r="N11" s="30"/>
    </row>
    <row r="12" spans="1:26" ht="20.100000000000001" customHeight="1" x14ac:dyDescent="0.25">
      <c r="A12" s="137">
        <v>44301</v>
      </c>
      <c r="B12" s="42" t="s">
        <v>30</v>
      </c>
      <c r="C12" s="35">
        <v>83.93</v>
      </c>
      <c r="D12" s="36">
        <v>0</v>
      </c>
      <c r="E12" s="35"/>
      <c r="F12" s="37">
        <v>83.93</v>
      </c>
      <c r="G12" s="38">
        <v>270</v>
      </c>
      <c r="H12" s="38">
        <v>4001</v>
      </c>
      <c r="I12" s="38"/>
      <c r="J12" s="138" t="s">
        <v>32</v>
      </c>
      <c r="K12" s="139" t="s">
        <v>83</v>
      </c>
      <c r="L12" s="84" t="s">
        <v>84</v>
      </c>
      <c r="M12" s="84" t="s">
        <v>85</v>
      </c>
      <c r="N12" s="84" t="s">
        <v>62</v>
      </c>
      <c r="P12" s="5" t="b">
        <f>OR(G14&lt;100,LEN(G14)=2)</f>
        <v>0</v>
      </c>
      <c r="Q12" s="5" t="b">
        <f>OR(H14&lt;1000,LEN(H14)=3)</f>
        <v>0</v>
      </c>
      <c r="R12" s="5" t="b">
        <f>IF(I14&lt;1000,TRUE)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137">
        <v>44315</v>
      </c>
      <c r="B13" s="42" t="s">
        <v>32</v>
      </c>
      <c r="C13" s="35">
        <v>72</v>
      </c>
      <c r="D13" s="36">
        <f t="shared" ref="D13:D16" si="0">IF(B13="S",IF(ISBLANK(E13),ROUND(C13*0.2/1.2,2),E13),"")</f>
        <v>12</v>
      </c>
      <c r="E13" s="35"/>
      <c r="F13" s="37">
        <v>60</v>
      </c>
      <c r="G13" s="38">
        <v>270</v>
      </c>
      <c r="H13" s="38">
        <v>4001</v>
      </c>
      <c r="I13" s="38" t="s">
        <v>82</v>
      </c>
      <c r="J13" s="138"/>
      <c r="K13" s="138" t="s">
        <v>83</v>
      </c>
      <c r="L13" s="84" t="s">
        <v>86</v>
      </c>
      <c r="M13" s="84" t="s">
        <v>87</v>
      </c>
      <c r="N13" s="84" t="s">
        <v>62</v>
      </c>
      <c r="P13" s="5" t="e">
        <f>OR(#REF!&lt;100,LEN(#REF!)=2)</f>
        <v>#REF!</v>
      </c>
      <c r="Q13" s="5" t="e">
        <f>OR(#REF!&lt;1000,LEN(#REF!)=3)</f>
        <v>#REF!</v>
      </c>
      <c r="R13" s="5" t="e">
        <f>IF(#REF!&lt;1000,TRUE)</f>
        <v>#REF!</v>
      </c>
      <c r="S13" s="5" t="e">
        <f>OR(#REF!&lt;100000,LEN(#REF!)=5)</f>
        <v>#REF!</v>
      </c>
    </row>
    <row r="14" spans="1:26" ht="20.100000000000001" customHeight="1" x14ac:dyDescent="0.25">
      <c r="A14" s="137">
        <v>44315</v>
      </c>
      <c r="B14" s="42" t="s">
        <v>30</v>
      </c>
      <c r="C14" s="35">
        <v>21.6</v>
      </c>
      <c r="D14" s="36" t="str">
        <f t="shared" si="0"/>
        <v/>
      </c>
      <c r="E14" s="35"/>
      <c r="F14" s="37">
        <v>21.6</v>
      </c>
      <c r="G14" s="38">
        <v>440</v>
      </c>
      <c r="H14" s="38">
        <v>4020</v>
      </c>
      <c r="I14" s="38" t="s">
        <v>82</v>
      </c>
      <c r="J14" s="138"/>
      <c r="K14" s="100" t="s">
        <v>88</v>
      </c>
      <c r="L14" s="138" t="s">
        <v>89</v>
      </c>
      <c r="M14" s="84" t="s">
        <v>90</v>
      </c>
      <c r="N14" s="84" t="s">
        <v>62</v>
      </c>
      <c r="P14" s="5" t="e">
        <f>OR(#REF!&lt;100,LEN(#REF!)=2)</f>
        <v>#REF!</v>
      </c>
      <c r="Q14" s="5" t="e">
        <f>OR(#REF!&lt;1000,LEN(#REF!)=3)</f>
        <v>#REF!</v>
      </c>
      <c r="R14" s="5" t="e">
        <f>IF(#REF!&lt;1000,TRUE)</f>
        <v>#REF!</v>
      </c>
      <c r="S14" s="5" t="e">
        <f>OR(#REF!&lt;100000,LEN(#REF!)=5)</f>
        <v>#REF!</v>
      </c>
    </row>
    <row r="15" spans="1:26" ht="20.100000000000001" customHeight="1" x14ac:dyDescent="0.25">
      <c r="A15" s="137">
        <v>44316</v>
      </c>
      <c r="B15" s="42" t="s">
        <v>30</v>
      </c>
      <c r="C15" s="35">
        <v>62.25</v>
      </c>
      <c r="D15" s="36">
        <v>0</v>
      </c>
      <c r="E15" s="35"/>
      <c r="F15" s="37">
        <v>62.25</v>
      </c>
      <c r="G15" s="38">
        <v>112</v>
      </c>
      <c r="H15" s="38">
        <v>4207</v>
      </c>
      <c r="I15" s="38"/>
      <c r="J15" s="138"/>
      <c r="K15" s="138" t="s">
        <v>91</v>
      </c>
      <c r="L15" s="84" t="s">
        <v>92</v>
      </c>
      <c r="M15" s="84" t="s">
        <v>31</v>
      </c>
      <c r="N15" s="84" t="s">
        <v>93</v>
      </c>
    </row>
    <row r="16" spans="1:26" ht="20.100000000000001" customHeight="1" x14ac:dyDescent="0.25">
      <c r="A16" s="137">
        <v>44321</v>
      </c>
      <c r="B16" s="42" t="s">
        <v>32</v>
      </c>
      <c r="C16" s="35">
        <v>20</v>
      </c>
      <c r="D16" s="36">
        <f t="shared" si="0"/>
        <v>3.33</v>
      </c>
      <c r="E16" s="35"/>
      <c r="F16" s="37">
        <v>16.670000000000002</v>
      </c>
      <c r="G16" s="38">
        <v>202</v>
      </c>
      <c r="H16" s="38">
        <v>4110</v>
      </c>
      <c r="I16" s="38">
        <v>20314</v>
      </c>
      <c r="J16" s="138"/>
      <c r="K16" s="138" t="s">
        <v>94</v>
      </c>
      <c r="L16" s="84" t="s">
        <v>95</v>
      </c>
      <c r="M16" s="84" t="s">
        <v>96</v>
      </c>
      <c r="N16" s="84" t="s">
        <v>62</v>
      </c>
      <c r="P16" s="5" t="e">
        <f>OR(#REF!&lt;100,LEN(#REF!)=2)</f>
        <v>#REF!</v>
      </c>
      <c r="Q16" s="5" t="e">
        <f>OR(#REF!&lt;1000,LEN(#REF!)=3)</f>
        <v>#REF!</v>
      </c>
      <c r="R16" s="5" t="e">
        <f>IF(#REF!&lt;1000,TRUE)</f>
        <v>#REF!</v>
      </c>
      <c r="S16" s="5" t="e">
        <f>OR(#REF!&lt;100000,LEN(#REF!)=5)</f>
        <v>#REF!</v>
      </c>
    </row>
    <row r="17" spans="1:14" ht="13.5" thickBot="1" x14ac:dyDescent="0.25">
      <c r="A17" s="263" t="s">
        <v>34</v>
      </c>
      <c r="B17" s="74"/>
      <c r="C17" s="43">
        <f>SUM(C12:C16)</f>
        <v>259.77999999999997</v>
      </c>
      <c r="D17" s="43">
        <f>SUM(D12:D16)</f>
        <v>15.33</v>
      </c>
      <c r="E17" s="43"/>
      <c r="F17" s="43">
        <f>SUM(F12:F16)</f>
        <v>244.45</v>
      </c>
      <c r="G17" s="44"/>
      <c r="H17" s="44"/>
      <c r="I17" s="44"/>
      <c r="J17" s="45"/>
      <c r="K17" s="45"/>
      <c r="L17" s="46"/>
      <c r="M17" s="47"/>
      <c r="N17" s="48"/>
    </row>
    <row r="19" spans="1:14" x14ac:dyDescent="0.2">
      <c r="B19" s="279" t="s">
        <v>35</v>
      </c>
      <c r="C19" s="281"/>
      <c r="F19" s="140"/>
    </row>
    <row r="20" spans="1:14" x14ac:dyDescent="0.2">
      <c r="B20" s="49" t="s">
        <v>36</v>
      </c>
      <c r="C20" s="50" t="s">
        <v>37</v>
      </c>
    </row>
    <row r="21" spans="1:14" x14ac:dyDescent="0.2">
      <c r="B21" s="49" t="s">
        <v>30</v>
      </c>
      <c r="C21" s="50" t="s">
        <v>38</v>
      </c>
      <c r="E21" s="140"/>
    </row>
    <row r="22" spans="1:14" x14ac:dyDescent="0.2">
      <c r="B22" s="49" t="s">
        <v>32</v>
      </c>
      <c r="C22" s="50" t="s">
        <v>39</v>
      </c>
    </row>
    <row r="23" spans="1:14" x14ac:dyDescent="0.2">
      <c r="B23" s="30" t="s">
        <v>42</v>
      </c>
      <c r="C23" s="51" t="s">
        <v>43</v>
      </c>
    </row>
  </sheetData>
  <mergeCells count="5">
    <mergeCell ref="B1:E1"/>
    <mergeCell ref="B3:E3"/>
    <mergeCell ref="G8:J8"/>
    <mergeCell ref="G9:J9"/>
    <mergeCell ref="B19:C19"/>
  </mergeCells>
  <conditionalFormatting sqref="J12">
    <cfRule type="expression" priority="2" stopIfTrue="1">
      <formula>AND(SUM($P12:$T12)&gt;0,NOT(ISBLANK(J12)))</formula>
    </cfRule>
    <cfRule type="expression" dxfId="63" priority="3" stopIfTrue="1">
      <formula>SUM($P12:$T12)&gt;0</formula>
    </cfRule>
  </conditionalFormatting>
  <conditionalFormatting sqref="B1:E1 B3:E3 C12:C16">
    <cfRule type="expression" dxfId="62" priority="4" stopIfTrue="1">
      <formula>ISBLANK(B1)</formula>
    </cfRule>
  </conditionalFormatting>
  <conditionalFormatting sqref="L13:N16">
    <cfRule type="expression" dxfId="61" priority="5" stopIfTrue="1">
      <formula>AND(NOT(ISBLANK($C13)),ISBLANK(L13))</formula>
    </cfRule>
  </conditionalFormatting>
  <conditionalFormatting sqref="B13:B16">
    <cfRule type="expression" dxfId="60" priority="6" stopIfTrue="1">
      <formula>AND(NOT(ISBLANK(C13)),ISBLANK(B13))</formula>
    </cfRule>
  </conditionalFormatting>
  <conditionalFormatting sqref="E13:E16">
    <cfRule type="expression" dxfId="59" priority="7" stopIfTrue="1">
      <formula>AND(NOT(ISBLANK(C13)),ISBLANK(E13),B13="S")</formula>
    </cfRule>
  </conditionalFormatting>
  <conditionalFormatting sqref="L12:N12">
    <cfRule type="expression" dxfId="58" priority="11" stopIfTrue="1">
      <formula>AND(NOT(ISBLANK(#REF!)),ISBLANK(L12))</formula>
    </cfRule>
  </conditionalFormatting>
  <conditionalFormatting sqref="B12">
    <cfRule type="expression" dxfId="57" priority="12" stopIfTrue="1">
      <formula>AND(NOT(ISBLANK(#REF!)),ISBLANK(B12))</formula>
    </cfRule>
  </conditionalFormatting>
  <conditionalFormatting sqref="J16:K16">
    <cfRule type="expression" priority="13" stopIfTrue="1">
      <formula>AND(SUM(#REF!)&gt;0,NOT(ISBLANK(J16)))</formula>
    </cfRule>
    <cfRule type="expression" dxfId="56" priority="14" stopIfTrue="1">
      <formula>SUM(#REF!)&gt;0</formula>
    </cfRule>
  </conditionalFormatting>
  <conditionalFormatting sqref="E12">
    <cfRule type="expression" dxfId="55" priority="15" stopIfTrue="1">
      <formula>AND(NOT(ISBLANK(C12)),ISBLANK(E12),#REF!="S")</formula>
    </cfRule>
  </conditionalFormatting>
  <conditionalFormatting sqref="J15:K15 J14 L14">
    <cfRule type="expression" priority="16" stopIfTrue="1">
      <formula>AND(SUM($P12:$T12)&gt;0,NOT(ISBLANK(J14)))</formula>
    </cfRule>
    <cfRule type="expression" dxfId="54" priority="17" stopIfTrue="1">
      <formula>SUM($P12:$T12)&gt;0</formula>
    </cfRule>
  </conditionalFormatting>
  <conditionalFormatting sqref="A12">
    <cfRule type="expression" dxfId="53" priority="18" stopIfTrue="1">
      <formula>AND(NOT(ISBLANK(C14)),ISBLANK(A12))</formula>
    </cfRule>
  </conditionalFormatting>
  <conditionalFormatting sqref="J13:K13">
    <cfRule type="expression" priority="19" stopIfTrue="1">
      <formula>AND(SUM(#REF!)&gt;0,NOT(ISBLANK(J13)))</formula>
    </cfRule>
    <cfRule type="expression" dxfId="52" priority="20" stopIfTrue="1">
      <formula>SUM(#REF!)&gt;0</formula>
    </cfRule>
  </conditionalFormatting>
  <conditionalFormatting sqref="C5 E5">
    <cfRule type="expression" dxfId="51" priority="1" stopIfTrue="1">
      <formula>ISBLANK(C5)</formula>
    </cfRule>
  </conditionalFormatting>
  <conditionalFormatting sqref="A16">
    <cfRule type="expression" dxfId="50" priority="162" stopIfTrue="1">
      <formula>AND(NOT(ISBLANK(#REF!)),ISBLANK(A16))</formula>
    </cfRule>
  </conditionalFormatting>
  <conditionalFormatting sqref="A13:A15">
    <cfRule type="expression" dxfId="49" priority="163" stopIfTrue="1">
      <formula>AND(NOT(ISBLANK(#REF!)),ISBLANK(A13))</formula>
    </cfRule>
  </conditionalFormatting>
  <dataValidations count="3">
    <dataValidation type="list" allowBlank="1" showInputMessage="1" showErrorMessage="1" sqref="B12:B16">
      <formula1>$B$20:$B$23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tabSelected="1" zoomScale="80" zoomScaleNormal="80" workbookViewId="0">
      <selection activeCell="E16" sqref="E1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276" t="s">
        <v>57</v>
      </c>
      <c r="C1" s="277"/>
      <c r="D1" s="277"/>
      <c r="E1" s="278"/>
      <c r="F1" s="2"/>
      <c r="G1" s="2"/>
      <c r="H1" s="2"/>
      <c r="I1" s="2"/>
      <c r="J1" s="2"/>
      <c r="K1" s="2"/>
      <c r="L1" s="3"/>
      <c r="M1" s="3"/>
      <c r="N1" s="4"/>
    </row>
    <row r="2" spans="1:26" ht="13.5" thickBot="1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76" t="s">
        <v>180</v>
      </c>
      <c r="C3" s="277"/>
      <c r="D3" s="277"/>
      <c r="E3" s="278"/>
      <c r="F3" s="2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44298</v>
      </c>
      <c r="D5" s="12" t="s">
        <v>5</v>
      </c>
      <c r="E5" s="14">
        <v>44327</v>
      </c>
      <c r="F5" s="259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3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279" t="s">
        <v>11</v>
      </c>
      <c r="H8" s="280"/>
      <c r="I8" s="280"/>
      <c r="J8" s="281"/>
      <c r="K8" s="73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282"/>
      <c r="H9" s="283"/>
      <c r="I9" s="283"/>
      <c r="J9" s="284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77" t="s">
        <v>26</v>
      </c>
      <c r="H10" s="77" t="s">
        <v>27</v>
      </c>
      <c r="I10" s="77" t="s">
        <v>28</v>
      </c>
      <c r="J10" s="7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77"/>
      <c r="H11" s="77"/>
      <c r="I11" s="77"/>
      <c r="J11" s="77"/>
      <c r="K11" s="77"/>
      <c r="L11" s="29"/>
      <c r="M11" s="30"/>
      <c r="N11" s="30"/>
    </row>
    <row r="12" spans="1:26" ht="20.100000000000001" customHeight="1" x14ac:dyDescent="0.25">
      <c r="A12" s="33" t="s">
        <v>181</v>
      </c>
      <c r="B12" s="34" t="s">
        <v>30</v>
      </c>
      <c r="C12" s="35">
        <v>21.17</v>
      </c>
      <c r="D12" s="36"/>
      <c r="E12" s="35"/>
      <c r="F12" s="37">
        <v>21.17</v>
      </c>
      <c r="G12" s="38">
        <v>490</v>
      </c>
      <c r="H12" s="38">
        <v>4020</v>
      </c>
      <c r="I12" s="38"/>
      <c r="J12" s="39"/>
      <c r="K12" s="39" t="s">
        <v>180</v>
      </c>
      <c r="L12" s="40" t="s">
        <v>182</v>
      </c>
      <c r="M12" s="41" t="s">
        <v>183</v>
      </c>
      <c r="N12" s="41" t="s">
        <v>62</v>
      </c>
      <c r="P12" s="5" t="b">
        <f t="shared" ref="P12:P14" si="0">OR(G12&lt;100,LEN(G12)=2)</f>
        <v>0</v>
      </c>
      <c r="Q12" s="5" t="b">
        <f t="shared" ref="Q12:Q14" si="1">OR(H12&lt;1000,LEN(H12)=3)</f>
        <v>0</v>
      </c>
      <c r="R12" s="5" t="b">
        <f t="shared" ref="R12:R14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33" t="s">
        <v>184</v>
      </c>
      <c r="B13" s="42" t="s">
        <v>30</v>
      </c>
      <c r="C13" s="35">
        <v>26.98</v>
      </c>
      <c r="D13" s="36"/>
      <c r="E13" s="35"/>
      <c r="F13" s="37">
        <v>26.98</v>
      </c>
      <c r="G13" s="38">
        <v>490</v>
      </c>
      <c r="H13" s="38">
        <v>4020</v>
      </c>
      <c r="I13" s="38"/>
      <c r="J13" s="39"/>
      <c r="K13" s="39" t="s">
        <v>180</v>
      </c>
      <c r="L13" s="40" t="s">
        <v>185</v>
      </c>
      <c r="M13" s="41" t="s">
        <v>186</v>
      </c>
      <c r="N13" s="41" t="s">
        <v>187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7.75" customHeight="1" x14ac:dyDescent="0.25">
      <c r="A14" s="33" t="s">
        <v>188</v>
      </c>
      <c r="B14" s="42" t="s">
        <v>32</v>
      </c>
      <c r="C14" s="35">
        <v>67.489999999999995</v>
      </c>
      <c r="D14" s="36">
        <v>11.25</v>
      </c>
      <c r="E14" s="35"/>
      <c r="F14" s="37">
        <v>56.24</v>
      </c>
      <c r="G14" s="38">
        <v>490</v>
      </c>
      <c r="H14" s="38">
        <v>4019</v>
      </c>
      <c r="I14" s="38"/>
      <c r="J14" s="39"/>
      <c r="K14" s="39" t="s">
        <v>180</v>
      </c>
      <c r="L14" s="40" t="s">
        <v>200</v>
      </c>
      <c r="M14" s="41" t="s">
        <v>85</v>
      </c>
      <c r="N14" s="41" t="s">
        <v>189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20.100000000000001" customHeight="1" x14ac:dyDescent="0.25">
      <c r="A15" s="95" t="s">
        <v>188</v>
      </c>
      <c r="B15" s="96" t="s">
        <v>30</v>
      </c>
      <c r="C15" s="97">
        <v>3.81</v>
      </c>
      <c r="D15" s="98"/>
      <c r="E15" s="97"/>
      <c r="F15" s="99">
        <v>3.81</v>
      </c>
      <c r="G15" s="100">
        <v>490</v>
      </c>
      <c r="H15" s="100">
        <v>4019</v>
      </c>
      <c r="I15" s="100"/>
      <c r="J15" s="101"/>
      <c r="K15" s="101" t="s">
        <v>180</v>
      </c>
      <c r="L15" s="102" t="s">
        <v>201</v>
      </c>
      <c r="M15" s="103"/>
      <c r="N15" s="103" t="s">
        <v>189</v>
      </c>
    </row>
    <row r="16" spans="1:26" ht="20.100000000000001" customHeight="1" thickBot="1" x14ac:dyDescent="0.25">
      <c r="A16" s="285" t="s">
        <v>34</v>
      </c>
      <c r="B16" s="286"/>
      <c r="C16" s="43">
        <f>SUM(C12:C15)</f>
        <v>119.45</v>
      </c>
      <c r="D16" s="43">
        <f>SUM(D12:D15)</f>
        <v>11.25</v>
      </c>
      <c r="E16" s="43"/>
      <c r="F16" s="260">
        <f t="shared" ref="F16" si="3">C16-D16</f>
        <v>108.2</v>
      </c>
      <c r="G16" s="44"/>
      <c r="H16" s="44"/>
      <c r="I16" s="44"/>
      <c r="J16" s="45"/>
      <c r="K16" s="45"/>
      <c r="L16" s="46"/>
      <c r="M16" s="47"/>
      <c r="N16" s="48"/>
    </row>
    <row r="18" spans="2:11" x14ac:dyDescent="0.2">
      <c r="B18" s="279" t="s">
        <v>35</v>
      </c>
      <c r="C18" s="281"/>
    </row>
    <row r="19" spans="2:11" x14ac:dyDescent="0.2">
      <c r="B19" s="49" t="s">
        <v>36</v>
      </c>
      <c r="C19" s="50" t="s">
        <v>37</v>
      </c>
    </row>
    <row r="20" spans="2:11" x14ac:dyDescent="0.2">
      <c r="B20" s="49" t="s">
        <v>30</v>
      </c>
      <c r="C20" s="50" t="s">
        <v>38</v>
      </c>
      <c r="I20" s="261"/>
      <c r="K20" s="140"/>
    </row>
    <row r="21" spans="2:11" x14ac:dyDescent="0.2">
      <c r="B21" s="49" t="s">
        <v>32</v>
      </c>
      <c r="C21" s="50" t="s">
        <v>39</v>
      </c>
      <c r="I21" s="261"/>
      <c r="K21" s="140"/>
    </row>
    <row r="22" spans="2:11" x14ac:dyDescent="0.2">
      <c r="B22" s="30" t="s">
        <v>42</v>
      </c>
      <c r="C22" s="51" t="s">
        <v>43</v>
      </c>
      <c r="I22" s="261"/>
      <c r="K22" s="140"/>
    </row>
    <row r="23" spans="2:11" x14ac:dyDescent="0.2">
      <c r="I23" s="261"/>
      <c r="K23" s="140"/>
    </row>
  </sheetData>
  <mergeCells count="6">
    <mergeCell ref="B18:C18"/>
    <mergeCell ref="B1:E1"/>
    <mergeCell ref="B3:E3"/>
    <mergeCell ref="G8:J8"/>
    <mergeCell ref="G9:J9"/>
    <mergeCell ref="A16:B16"/>
  </mergeCells>
  <conditionalFormatting sqref="B1:E1 B3:E3">
    <cfRule type="expression" dxfId="48" priority="127" stopIfTrue="1">
      <formula>ISBLANK(B1)</formula>
    </cfRule>
  </conditionalFormatting>
  <conditionalFormatting sqref="C5">
    <cfRule type="expression" dxfId="47" priority="27" stopIfTrue="1">
      <formula>ISBLANK(C5)</formula>
    </cfRule>
  </conditionalFormatting>
  <conditionalFormatting sqref="J12:K12 J13:J15">
    <cfRule type="expression" priority="7" stopIfTrue="1">
      <formula>AND(SUM($P12:$T12)&gt;0,NOT(ISBLANK(J12)))</formula>
    </cfRule>
    <cfRule type="expression" dxfId="46" priority="8" stopIfTrue="1">
      <formula>SUM($P12:$T12)&gt;0</formula>
    </cfRule>
  </conditionalFormatting>
  <conditionalFormatting sqref="C12:C15">
    <cfRule type="expression" dxfId="45" priority="9" stopIfTrue="1">
      <formula>ISBLANK(C12)</formula>
    </cfRule>
  </conditionalFormatting>
  <conditionalFormatting sqref="L12:N12">
    <cfRule type="expression" dxfId="44" priority="10" stopIfTrue="1">
      <formula>AND(NOT(ISBLANK($C12)),ISBLANK(L12))</formula>
    </cfRule>
  </conditionalFormatting>
  <conditionalFormatting sqref="B12:B15">
    <cfRule type="expression" dxfId="43" priority="11" stopIfTrue="1">
      <formula>AND(NOT(ISBLANK(C12)),ISBLANK(B12))</formula>
    </cfRule>
  </conditionalFormatting>
  <conditionalFormatting sqref="A12:A15">
    <cfRule type="expression" dxfId="42" priority="12" stopIfTrue="1">
      <formula>AND(NOT(ISBLANK(C12)),ISBLANK(A12))</formula>
    </cfRule>
  </conditionalFormatting>
  <conditionalFormatting sqref="E12:E15">
    <cfRule type="expression" dxfId="41" priority="13" stopIfTrue="1">
      <formula>AND(NOT(ISBLANK(C12)),ISBLANK(E12),B12="S")</formula>
    </cfRule>
  </conditionalFormatting>
  <conditionalFormatting sqref="K13">
    <cfRule type="expression" priority="4" stopIfTrue="1">
      <formula>AND(SUM($P13:$T13)&gt;0,NOT(ISBLANK(K13)))</formula>
    </cfRule>
    <cfRule type="expression" dxfId="40" priority="5" stopIfTrue="1">
      <formula>SUM($P13:$T13)&gt;0</formula>
    </cfRule>
  </conditionalFormatting>
  <conditionalFormatting sqref="L13:N13">
    <cfRule type="expression" dxfId="39" priority="6" stopIfTrue="1">
      <formula>AND(NOT(ISBLANK($C13)),ISBLANK(L13))</formula>
    </cfRule>
  </conditionalFormatting>
  <conditionalFormatting sqref="K14:K15">
    <cfRule type="expression" priority="1" stopIfTrue="1">
      <formula>AND(SUM($P14:$T14)&gt;0,NOT(ISBLANK(K14)))</formula>
    </cfRule>
    <cfRule type="expression" dxfId="38" priority="2" stopIfTrue="1">
      <formula>SUM($P14:$T14)&gt;0</formula>
    </cfRule>
  </conditionalFormatting>
  <conditionalFormatting sqref="L14:N15">
    <cfRule type="expression" dxfId="37" priority="3" stopIfTrue="1">
      <formula>AND(NOT(ISBLANK($C14)),ISBLANK(L14))</formula>
    </cfRule>
  </conditionalFormatting>
  <dataValidations disablePrompts="1"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5">
      <formula1>$B$20:$B$24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36.75" customHeight="1" x14ac:dyDescent="0.2">
      <c r="A1" s="1" t="s">
        <v>0</v>
      </c>
      <c r="B1" s="276" t="s">
        <v>57</v>
      </c>
      <c r="C1" s="277"/>
      <c r="D1" s="277"/>
      <c r="E1" s="278"/>
      <c r="F1" s="2"/>
      <c r="G1" s="2"/>
      <c r="H1" s="2"/>
      <c r="I1" s="2"/>
      <c r="J1" s="2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36.75" customHeight="1" x14ac:dyDescent="0.2">
      <c r="A3" s="9" t="s">
        <v>2</v>
      </c>
      <c r="B3" s="276" t="s">
        <v>191</v>
      </c>
      <c r="C3" s="277"/>
      <c r="D3" s="277"/>
      <c r="E3" s="278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36" customHeight="1" x14ac:dyDescent="0.2">
      <c r="A5" s="11" t="s">
        <v>3</v>
      </c>
      <c r="B5" s="12" t="s">
        <v>4</v>
      </c>
      <c r="C5" s="13">
        <v>44298</v>
      </c>
      <c r="D5" s="12" t="s">
        <v>5</v>
      </c>
      <c r="E5" s="13">
        <v>44327</v>
      </c>
      <c r="F5" s="15"/>
      <c r="G5" s="16"/>
      <c r="H5" s="17"/>
      <c r="I5" s="17"/>
      <c r="J5" s="17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73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279" t="s">
        <v>11</v>
      </c>
      <c r="H8" s="280"/>
      <c r="I8" s="280"/>
      <c r="J8" s="18" t="s">
        <v>12</v>
      </c>
      <c r="K8" s="18" t="s">
        <v>13</v>
      </c>
      <c r="L8" s="19" t="s">
        <v>14</v>
      </c>
      <c r="M8" s="19" t="s">
        <v>15</v>
      </c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282"/>
      <c r="H9" s="283"/>
      <c r="I9" s="283"/>
      <c r="J9" s="22" t="s">
        <v>20</v>
      </c>
      <c r="K9" s="22" t="s">
        <v>21</v>
      </c>
      <c r="L9" s="23"/>
      <c r="M9" s="24" t="s">
        <v>22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77" t="s">
        <v>26</v>
      </c>
      <c r="H10" s="77" t="s">
        <v>27</v>
      </c>
      <c r="I10" s="78" t="s">
        <v>28</v>
      </c>
      <c r="J10" s="28" t="s">
        <v>29</v>
      </c>
      <c r="K10" s="29"/>
      <c r="L10" s="30"/>
      <c r="M10" s="31"/>
    </row>
    <row r="11" spans="1:25" ht="0.75" customHeight="1" x14ac:dyDescent="0.2">
      <c r="A11" s="32"/>
      <c r="B11" s="26"/>
      <c r="C11" s="26"/>
      <c r="D11" s="26"/>
      <c r="E11" s="26"/>
      <c r="F11" s="26"/>
      <c r="G11" s="79"/>
      <c r="H11" s="79"/>
      <c r="I11" s="79"/>
      <c r="J11" s="77" t="s">
        <v>58</v>
      </c>
      <c r="K11" s="29"/>
      <c r="L11" s="30"/>
      <c r="M11" s="30"/>
    </row>
    <row r="12" spans="1:25" ht="15.75" x14ac:dyDescent="0.25">
      <c r="A12" s="33">
        <v>44298</v>
      </c>
      <c r="B12" s="34"/>
      <c r="C12" s="65">
        <v>86.39</v>
      </c>
      <c r="D12" s="65">
        <v>14.4</v>
      </c>
      <c r="E12" s="65"/>
      <c r="F12" s="65">
        <v>71.989999999999995</v>
      </c>
      <c r="G12" s="80">
        <v>110</v>
      </c>
      <c r="H12" s="38">
        <v>4001</v>
      </c>
      <c r="I12" s="81"/>
      <c r="J12" s="82" t="s">
        <v>59</v>
      </c>
      <c r="K12" s="83" t="s">
        <v>60</v>
      </c>
      <c r="L12" s="84" t="s">
        <v>61</v>
      </c>
      <c r="M12" s="84" t="s">
        <v>62</v>
      </c>
      <c r="O12" s="5" t="b">
        <f t="shared" ref="O12:O13" si="0">OR(G12&lt;100,LEN(G12)=2)</f>
        <v>0</v>
      </c>
      <c r="P12" s="5" t="b">
        <f t="shared" ref="P12:P13" si="1">OR(H12&lt;1000,LEN(H12)=3)</f>
        <v>0</v>
      </c>
      <c r="Q12" s="5" t="b">
        <f t="shared" ref="Q12:Q13" si="2">IF(I12&lt;1000,TRUE)</f>
        <v>1</v>
      </c>
      <c r="R12" s="5" t="e">
        <f>OR(#REF!&lt;100000,LEN(#REF!)=5)</f>
        <v>#REF!</v>
      </c>
    </row>
    <row r="13" spans="1:25" ht="20.100000000000001" customHeight="1" x14ac:dyDescent="0.25">
      <c r="A13" s="33">
        <v>44321</v>
      </c>
      <c r="B13" s="34"/>
      <c r="C13" s="65">
        <v>99.37</v>
      </c>
      <c r="D13" s="65">
        <v>11.15</v>
      </c>
      <c r="E13" s="65"/>
      <c r="F13" s="65">
        <v>88.22</v>
      </c>
      <c r="G13" s="85">
        <v>118</v>
      </c>
      <c r="H13" s="38">
        <v>4400</v>
      </c>
      <c r="I13" s="86"/>
      <c r="J13" s="82" t="s">
        <v>59</v>
      </c>
      <c r="K13" s="83" t="s">
        <v>63</v>
      </c>
      <c r="L13" s="84" t="s">
        <v>64</v>
      </c>
      <c r="M13" s="87" t="s">
        <v>65</v>
      </c>
      <c r="N13" s="88"/>
      <c r="O13" s="5" t="b">
        <f t="shared" si="0"/>
        <v>0</v>
      </c>
      <c r="P13" s="5" t="b">
        <f t="shared" si="1"/>
        <v>0</v>
      </c>
      <c r="Q13" s="5" t="b">
        <f t="shared" si="2"/>
        <v>1</v>
      </c>
      <c r="R13" s="5" t="e">
        <f>OR(#REF!&lt;100000,LEN(#REF!)=5)</f>
        <v>#REF!</v>
      </c>
    </row>
    <row r="14" spans="1:25" ht="20.100000000000001" customHeight="1" thickBot="1" x14ac:dyDescent="0.25">
      <c r="A14" s="285" t="s">
        <v>34</v>
      </c>
      <c r="B14" s="286"/>
      <c r="C14" s="43">
        <f>SUM(C12:C13)</f>
        <v>185.76</v>
      </c>
      <c r="D14" s="43">
        <f>SUM(D12:D13)</f>
        <v>25.55</v>
      </c>
      <c r="E14" s="43"/>
      <c r="F14" s="91">
        <f>SUM(F12:F13)</f>
        <v>160.20999999999998</v>
      </c>
      <c r="G14" s="92"/>
      <c r="H14" s="44"/>
      <c r="I14" s="93"/>
      <c r="J14" s="94"/>
      <c r="K14" s="46"/>
      <c r="L14" s="47"/>
      <c r="M14" s="48"/>
    </row>
    <row r="16" spans="1:25" x14ac:dyDescent="0.2">
      <c r="B16" s="279" t="s">
        <v>35</v>
      </c>
      <c r="C16" s="281"/>
    </row>
    <row r="17" spans="2:3" x14ac:dyDescent="0.2">
      <c r="B17" s="49" t="s">
        <v>36</v>
      </c>
      <c r="C17" s="50" t="s">
        <v>37</v>
      </c>
    </row>
    <row r="18" spans="2:3" x14ac:dyDescent="0.2">
      <c r="B18" s="49" t="s">
        <v>30</v>
      </c>
      <c r="C18" s="50" t="s">
        <v>38</v>
      </c>
    </row>
    <row r="19" spans="2:3" x14ac:dyDescent="0.2">
      <c r="B19" s="49" t="s">
        <v>32</v>
      </c>
      <c r="C19" s="50" t="s">
        <v>39</v>
      </c>
    </row>
    <row r="20" spans="2:3" x14ac:dyDescent="0.2">
      <c r="B20" s="30" t="s">
        <v>42</v>
      </c>
      <c r="C20" s="51" t="s">
        <v>43</v>
      </c>
    </row>
  </sheetData>
  <mergeCells count="6">
    <mergeCell ref="B16:C16"/>
    <mergeCell ref="B1:E1"/>
    <mergeCell ref="B3:E3"/>
    <mergeCell ref="G8:I8"/>
    <mergeCell ref="G9:I9"/>
    <mergeCell ref="A14:B14"/>
  </mergeCells>
  <conditionalFormatting sqref="B1:E1 B3:E3 F12:F13 C12:C13">
    <cfRule type="expression" dxfId="36" priority="53" stopIfTrue="1">
      <formula>ISBLANK(B1)</formula>
    </cfRule>
  </conditionalFormatting>
  <conditionalFormatting sqref="K12:L12 L13">
    <cfRule type="expression" dxfId="35" priority="54" stopIfTrue="1">
      <formula>AND(NOT(ISBLANK($C12)),ISBLANK(K12))</formula>
    </cfRule>
  </conditionalFormatting>
  <conditionalFormatting sqref="B12:B13">
    <cfRule type="expression" dxfId="34" priority="55" stopIfTrue="1">
      <formula>AND(NOT(ISBLANK(C12)),ISBLANK(B12))</formula>
    </cfRule>
  </conditionalFormatting>
  <conditionalFormatting sqref="A12:A13">
    <cfRule type="expression" dxfId="33" priority="56" stopIfTrue="1">
      <formula>AND(NOT(ISBLANK(C12)),ISBLANK(A12))</formula>
    </cfRule>
  </conditionalFormatting>
  <conditionalFormatting sqref="D12:E13">
    <cfRule type="expression" dxfId="32" priority="57" stopIfTrue="1">
      <formula>AND(NOT(ISBLANK(B12)),ISBLANK(D12),A12="S")</formula>
    </cfRule>
  </conditionalFormatting>
  <conditionalFormatting sqref="J13">
    <cfRule type="expression" priority="58" stopIfTrue="1">
      <formula>AND(SUM($O13:$S13)&gt;0,NOT(ISBLANK(J13)))</formula>
    </cfRule>
    <cfRule type="expression" dxfId="31" priority="59" stopIfTrue="1">
      <formula>SUM($O13:$S13)&gt;0</formula>
    </cfRule>
  </conditionalFormatting>
  <conditionalFormatting sqref="M12">
    <cfRule type="expression" dxfId="30" priority="50" stopIfTrue="1">
      <formula>AND(NOT(ISBLANK($C12)),ISBLANK(M12))</formula>
    </cfRule>
  </conditionalFormatting>
  <conditionalFormatting sqref="K13">
    <cfRule type="expression" dxfId="29" priority="43" stopIfTrue="1">
      <formula>AND(NOT(ISBLANK($C13)),ISBLANK(K13))</formula>
    </cfRule>
  </conditionalFormatting>
  <conditionalFormatting sqref="J12:J13">
    <cfRule type="expression" priority="20" stopIfTrue="1">
      <formula>AND(SUM($O12:$S12)&gt;0,NOT(ISBLANK(J12)))</formula>
    </cfRule>
    <cfRule type="expression" dxfId="28" priority="21" stopIfTrue="1">
      <formula>SUM($O12:$S12)&gt;0</formula>
    </cfRule>
  </conditionalFormatting>
  <conditionalFormatting sqref="C5 E5">
    <cfRule type="expression" dxfId="27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13">
      <formula1>$B$17:$B$20</formula1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276" t="s">
        <v>1</v>
      </c>
      <c r="C1" s="277"/>
      <c r="D1" s="277"/>
      <c r="E1" s="278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76" t="s">
        <v>195</v>
      </c>
      <c r="C3" s="277"/>
      <c r="D3" s="277"/>
      <c r="E3" s="27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44298</v>
      </c>
      <c r="D5" s="12" t="s">
        <v>5</v>
      </c>
      <c r="E5" s="13">
        <v>44327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3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279" t="s">
        <v>11</v>
      </c>
      <c r="H8" s="280"/>
      <c r="I8" s="280"/>
      <c r="J8" s="281"/>
      <c r="K8" s="73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282"/>
      <c r="H9" s="283"/>
      <c r="I9" s="283"/>
      <c r="J9" s="284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77" t="s">
        <v>26</v>
      </c>
      <c r="H10" s="77" t="s">
        <v>27</v>
      </c>
      <c r="I10" s="77" t="s">
        <v>28</v>
      </c>
      <c r="J10" s="7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77"/>
      <c r="H11" s="77"/>
      <c r="I11" s="77"/>
      <c r="J11" s="77"/>
      <c r="K11" s="77"/>
      <c r="L11" s="29"/>
      <c r="M11" s="30"/>
      <c r="N11" s="30"/>
    </row>
    <row r="12" spans="1:26" ht="20.100000000000001" customHeight="1" x14ac:dyDescent="0.25">
      <c r="A12" s="33">
        <v>44324</v>
      </c>
      <c r="B12" s="42" t="s">
        <v>30</v>
      </c>
      <c r="C12" s="35">
        <v>9.99</v>
      </c>
      <c r="D12" s="36"/>
      <c r="E12" s="35"/>
      <c r="F12" s="37">
        <v>9.99</v>
      </c>
      <c r="G12" s="38">
        <v>110</v>
      </c>
      <c r="H12" s="38">
        <v>4400</v>
      </c>
      <c r="I12" s="38" t="s">
        <v>97</v>
      </c>
      <c r="J12" s="141"/>
      <c r="K12" s="141" t="s">
        <v>59</v>
      </c>
      <c r="L12" s="142" t="s">
        <v>98</v>
      </c>
      <c r="M12" s="143" t="s">
        <v>99</v>
      </c>
      <c r="N12" s="143" t="s">
        <v>100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0</v>
      </c>
      <c r="S12" s="5" t="e">
        <f>OR(#REF!&lt;100000,LEN(#REF!)=5)</f>
        <v>#REF!</v>
      </c>
    </row>
    <row r="13" spans="1:26" ht="20.100000000000001" customHeight="1" thickBot="1" x14ac:dyDescent="0.25">
      <c r="A13" s="285" t="s">
        <v>34</v>
      </c>
      <c r="B13" s="286"/>
      <c r="C13" s="43">
        <f>SUM(C12:C12)</f>
        <v>9.99</v>
      </c>
      <c r="D13" s="43">
        <f>SUM(D12:D12)</f>
        <v>0</v>
      </c>
      <c r="E13" s="43"/>
      <c r="F13" s="43">
        <f>SUM(F12:F12)</f>
        <v>9.99</v>
      </c>
      <c r="G13" s="44"/>
      <c r="H13" s="44"/>
      <c r="I13" s="44"/>
      <c r="J13" s="45"/>
      <c r="K13" s="45"/>
      <c r="L13" s="46"/>
      <c r="M13" s="47"/>
      <c r="N13" s="48"/>
    </row>
    <row r="15" spans="1:26" x14ac:dyDescent="0.2">
      <c r="B15" s="279" t="s">
        <v>35</v>
      </c>
      <c r="C15" s="281"/>
    </row>
    <row r="16" spans="1:26" x14ac:dyDescent="0.2">
      <c r="B16" s="49" t="s">
        <v>36</v>
      </c>
      <c r="C16" s="50" t="s">
        <v>37</v>
      </c>
    </row>
    <row r="17" spans="2:3" x14ac:dyDescent="0.2">
      <c r="B17" s="49" t="s">
        <v>30</v>
      </c>
      <c r="C17" s="50" t="s">
        <v>38</v>
      </c>
    </row>
    <row r="18" spans="2:3" x14ac:dyDescent="0.2">
      <c r="B18" s="49" t="s">
        <v>32</v>
      </c>
      <c r="C18" s="50" t="s">
        <v>39</v>
      </c>
    </row>
    <row r="19" spans="2:3" x14ac:dyDescent="0.2">
      <c r="B19" s="49" t="s">
        <v>40</v>
      </c>
      <c r="C19" s="50" t="s">
        <v>41</v>
      </c>
    </row>
    <row r="20" spans="2:3" x14ac:dyDescent="0.2">
      <c r="B20" s="30" t="s">
        <v>42</v>
      </c>
      <c r="C20" s="51" t="s">
        <v>43</v>
      </c>
    </row>
    <row r="23" spans="2:3" x14ac:dyDescent="0.2">
      <c r="B23" s="275"/>
      <c r="C23" s="275"/>
    </row>
  </sheetData>
  <mergeCells count="7">
    <mergeCell ref="B23:C23"/>
    <mergeCell ref="B1:E1"/>
    <mergeCell ref="B3:E3"/>
    <mergeCell ref="G8:J8"/>
    <mergeCell ref="G9:J9"/>
    <mergeCell ref="A13:B13"/>
    <mergeCell ref="B15:C15"/>
  </mergeCells>
  <conditionalFormatting sqref="J12">
    <cfRule type="expression" priority="6" stopIfTrue="1">
      <formula>AND(SUM($P12:$T12)&gt;0,NOT(ISBLANK(J12)))</formula>
    </cfRule>
    <cfRule type="expression" dxfId="26" priority="7" stopIfTrue="1">
      <formula>SUM($P12:$T12)&gt;0</formula>
    </cfRule>
  </conditionalFormatting>
  <conditionalFormatting sqref="B1:E1 B3:E3 C12">
    <cfRule type="expression" dxfId="25" priority="8" stopIfTrue="1">
      <formula>ISBLANK(B1)</formula>
    </cfRule>
  </conditionalFormatting>
  <conditionalFormatting sqref="B12">
    <cfRule type="expression" dxfId="24" priority="9" stopIfTrue="1">
      <formula>AND(NOT(ISBLANK(C12)),ISBLANK(B12))</formula>
    </cfRule>
  </conditionalFormatting>
  <conditionalFormatting sqref="A12">
    <cfRule type="expression" dxfId="23" priority="10" stopIfTrue="1">
      <formula>AND(NOT(ISBLANK(C12)),ISBLANK(A12))</formula>
    </cfRule>
  </conditionalFormatting>
  <conditionalFormatting sqref="E12">
    <cfRule type="expression" dxfId="22" priority="11" stopIfTrue="1">
      <formula>AND(NOT(ISBLANK(C12)),ISBLANK(E12),B12="S")</formula>
    </cfRule>
  </conditionalFormatting>
  <conditionalFormatting sqref="K12">
    <cfRule type="expression" priority="2" stopIfTrue="1">
      <formula>AND(SUM($P12:$T12)&gt;0,NOT(ISBLANK(K12)))</formula>
    </cfRule>
    <cfRule type="expression" dxfId="21" priority="3" stopIfTrue="1">
      <formula>SUM($P12:$T12)&gt;0</formula>
    </cfRule>
  </conditionalFormatting>
  <conditionalFormatting sqref="L12:N12">
    <cfRule type="expression" dxfId="20" priority="4" stopIfTrue="1">
      <formula>AND(NOT(ISBLANK($C12)),ISBLANK(L12))</formula>
    </cfRule>
  </conditionalFormatting>
  <conditionalFormatting sqref="C5 E5">
    <cfRule type="expression" dxfId="19" priority="1" stopIfTrue="1">
      <formula>ISBLANK(C5)</formula>
    </cfRule>
  </conditionalFormatting>
  <dataValidations count="2">
    <dataValidation type="list" allowBlank="1" showInputMessage="1" showErrorMessage="1" sqref="B12">
      <formula1>$B$16:$B$20</formula1>
    </dataValidation>
    <dataValidation type="date" allowBlank="1" showInputMessage="1" showErrorMessage="1" sqref="C5 E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'C:\Users\Michelle.Smith\Box\Transactions\Purchasing cards - Barclaycard\2021 - 2022 Monthly Statements\May 2021\May-21 Mark Chalkley\[Mark 05 May 2021.xlsx]Sheet2'!#REF!</xm:f>
          </x14:formula1>
          <xm:sqref>B1:E1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8549"/>
  <sheetViews>
    <sheetView zoomScale="80" zoomScaleNormal="8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1" t="s">
        <v>0</v>
      </c>
      <c r="B1" s="276" t="s">
        <v>77</v>
      </c>
      <c r="C1" s="277"/>
      <c r="D1" s="277"/>
      <c r="E1" s="278"/>
      <c r="F1" s="2"/>
      <c r="G1" s="2"/>
      <c r="H1" s="2"/>
      <c r="I1" s="2"/>
      <c r="J1" s="2"/>
      <c r="K1" s="2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76" t="s">
        <v>196</v>
      </c>
      <c r="C3" s="277"/>
      <c r="D3" s="277"/>
      <c r="E3" s="27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13">
        <v>44298</v>
      </c>
      <c r="D5" s="12" t="s">
        <v>5</v>
      </c>
      <c r="E5" s="13">
        <v>44327</v>
      </c>
      <c r="F5" s="15"/>
      <c r="G5" s="16"/>
      <c r="H5" s="17"/>
      <c r="I5" s="17"/>
      <c r="J5" s="17"/>
      <c r="K5" s="17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3" t="s">
        <v>6</v>
      </c>
      <c r="B8" s="18" t="s">
        <v>7</v>
      </c>
      <c r="C8" s="18" t="s">
        <v>8</v>
      </c>
      <c r="D8" s="18" t="s">
        <v>7</v>
      </c>
      <c r="E8" s="18" t="s">
        <v>9</v>
      </c>
      <c r="F8" s="18" t="s">
        <v>10</v>
      </c>
      <c r="G8" s="279" t="s">
        <v>11</v>
      </c>
      <c r="H8" s="280"/>
      <c r="I8" s="280"/>
      <c r="J8" s="281"/>
      <c r="K8" s="73" t="s">
        <v>12</v>
      </c>
      <c r="L8" s="18" t="s">
        <v>13</v>
      </c>
      <c r="M8" s="19" t="s">
        <v>14</v>
      </c>
      <c r="N8" s="19" t="s">
        <v>15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x14ac:dyDescent="0.2">
      <c r="A9" s="21" t="s">
        <v>16</v>
      </c>
      <c r="B9" s="22" t="s">
        <v>17</v>
      </c>
      <c r="C9" s="22" t="s">
        <v>18</v>
      </c>
      <c r="D9" s="22" t="s">
        <v>18</v>
      </c>
      <c r="E9" s="22" t="s">
        <v>19</v>
      </c>
      <c r="F9" s="22" t="s">
        <v>18</v>
      </c>
      <c r="G9" s="282"/>
      <c r="H9" s="283"/>
      <c r="I9" s="283"/>
      <c r="J9" s="284"/>
      <c r="K9" s="21" t="s">
        <v>20</v>
      </c>
      <c r="L9" s="22" t="s">
        <v>21</v>
      </c>
      <c r="M9" s="23"/>
      <c r="N9" s="24" t="s">
        <v>22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">
      <c r="A10" s="25" t="s">
        <v>23</v>
      </c>
      <c r="B10" s="26" t="s">
        <v>24</v>
      </c>
      <c r="C10" s="26" t="s">
        <v>25</v>
      </c>
      <c r="D10" s="26" t="s">
        <v>25</v>
      </c>
      <c r="E10" s="26" t="s">
        <v>25</v>
      </c>
      <c r="F10" s="26" t="s">
        <v>25</v>
      </c>
      <c r="G10" s="77" t="s">
        <v>26</v>
      </c>
      <c r="H10" s="77" t="s">
        <v>27</v>
      </c>
      <c r="I10" s="77" t="s">
        <v>28</v>
      </c>
      <c r="J10" s="77"/>
      <c r="K10" s="28" t="s">
        <v>29</v>
      </c>
      <c r="L10" s="29"/>
      <c r="M10" s="30"/>
      <c r="N10" s="31"/>
    </row>
    <row r="11" spans="1:26" ht="0.75" customHeight="1" x14ac:dyDescent="0.2">
      <c r="A11" s="32"/>
      <c r="B11" s="26"/>
      <c r="C11" s="26"/>
      <c r="D11" s="26"/>
      <c r="E11" s="26"/>
      <c r="F11" s="26"/>
      <c r="G11" s="77"/>
      <c r="H11" s="77"/>
      <c r="I11" s="77"/>
      <c r="J11" s="77"/>
      <c r="K11" s="77"/>
      <c r="L11" s="29"/>
      <c r="M11" s="30"/>
      <c r="N11" s="30"/>
    </row>
    <row r="12" spans="1:26" ht="15.75" x14ac:dyDescent="0.25">
      <c r="A12" s="89">
        <v>44473</v>
      </c>
      <c r="B12" s="34" t="s">
        <v>30</v>
      </c>
      <c r="C12" s="35">
        <v>234.48</v>
      </c>
      <c r="D12" s="35">
        <v>0</v>
      </c>
      <c r="E12" s="35"/>
      <c r="F12" s="37">
        <f>SUM(C12-D12)</f>
        <v>234.48</v>
      </c>
      <c r="G12" s="38">
        <v>117</v>
      </c>
      <c r="H12" s="38">
        <v>4020</v>
      </c>
      <c r="I12" s="144"/>
      <c r="J12" s="141" t="s">
        <v>32</v>
      </c>
      <c r="K12" s="141" t="s">
        <v>59</v>
      </c>
      <c r="L12" s="143" t="s">
        <v>101</v>
      </c>
      <c r="M12" s="143" t="s">
        <v>102</v>
      </c>
      <c r="N12" s="145" t="s">
        <v>103</v>
      </c>
    </row>
    <row r="13" spans="1:26" ht="33" customHeight="1" x14ac:dyDescent="0.25">
      <c r="A13" s="146">
        <v>44534</v>
      </c>
      <c r="B13" s="34" t="s">
        <v>32</v>
      </c>
      <c r="C13" s="35">
        <v>18</v>
      </c>
      <c r="D13" s="35">
        <v>3</v>
      </c>
      <c r="E13" s="35"/>
      <c r="F13" s="37">
        <f t="shared" ref="F13:F29" si="0">SUM(C13-D13)</f>
        <v>15</v>
      </c>
      <c r="G13" s="38">
        <v>117</v>
      </c>
      <c r="H13" s="38">
        <v>4020</v>
      </c>
      <c r="I13" s="144"/>
      <c r="J13" s="141" t="s">
        <v>32</v>
      </c>
      <c r="K13" s="141" t="s">
        <v>59</v>
      </c>
      <c r="L13" s="143" t="s">
        <v>104</v>
      </c>
      <c r="M13" s="143" t="s">
        <v>96</v>
      </c>
      <c r="N13" s="145" t="s">
        <v>103</v>
      </c>
      <c r="P13" s="5" t="b">
        <f t="shared" ref="P13:P15" si="1">OR(G13&lt;100,LEN(G13)=2)</f>
        <v>0</v>
      </c>
      <c r="Q13" s="5" t="b">
        <f t="shared" ref="Q13:Q15" si="2">OR(H13&lt;1000,LEN(H13)=3)</f>
        <v>0</v>
      </c>
      <c r="R13" s="5" t="b">
        <f t="shared" ref="R13:R15" si="3">IF(I13&lt;1000,TRUE)</f>
        <v>1</v>
      </c>
      <c r="S13" s="5" t="e">
        <f>OR(#REF!&lt;100000,LEN(#REF!)=5)</f>
        <v>#REF!</v>
      </c>
      <c r="T13" s="147"/>
    </row>
    <row r="14" spans="1:26" ht="20.100000000000001" customHeight="1" x14ac:dyDescent="0.25">
      <c r="A14" s="146" t="s">
        <v>105</v>
      </c>
      <c r="B14" s="34" t="s">
        <v>32</v>
      </c>
      <c r="C14" s="35">
        <v>12</v>
      </c>
      <c r="D14" s="35">
        <v>2</v>
      </c>
      <c r="E14" s="35"/>
      <c r="F14" s="37">
        <f t="shared" si="0"/>
        <v>10</v>
      </c>
      <c r="G14" s="38">
        <v>117</v>
      </c>
      <c r="H14" s="38">
        <v>4020</v>
      </c>
      <c r="I14" s="38"/>
      <c r="J14" s="141" t="s">
        <v>32</v>
      </c>
      <c r="K14" s="141" t="s">
        <v>59</v>
      </c>
      <c r="L14" s="143" t="s">
        <v>106</v>
      </c>
      <c r="M14" s="143" t="s">
        <v>96</v>
      </c>
      <c r="N14" s="145" t="s">
        <v>103</v>
      </c>
      <c r="P14" s="5" t="b">
        <f t="shared" si="1"/>
        <v>0</v>
      </c>
      <c r="Q14" s="5" t="b">
        <f t="shared" si="2"/>
        <v>0</v>
      </c>
      <c r="R14" s="5" t="b">
        <f t="shared" si="3"/>
        <v>1</v>
      </c>
      <c r="S14" s="5" t="e">
        <f>OR(#REF!&lt;100000,LEN(#REF!)=5)</f>
        <v>#REF!</v>
      </c>
    </row>
    <row r="15" spans="1:26" ht="20.100000000000001" customHeight="1" x14ac:dyDescent="0.25">
      <c r="A15" s="146" t="s">
        <v>107</v>
      </c>
      <c r="B15" s="34" t="s">
        <v>32</v>
      </c>
      <c r="C15" s="35">
        <v>67.680000000000007</v>
      </c>
      <c r="D15" s="36">
        <v>11.28</v>
      </c>
      <c r="E15" s="35"/>
      <c r="F15" s="37">
        <f t="shared" si="0"/>
        <v>56.400000000000006</v>
      </c>
      <c r="G15" s="38">
        <v>117</v>
      </c>
      <c r="H15" s="38">
        <v>4020</v>
      </c>
      <c r="I15" s="38"/>
      <c r="J15" s="141" t="s">
        <v>32</v>
      </c>
      <c r="K15" s="141" t="s">
        <v>59</v>
      </c>
      <c r="L15" s="143" t="s">
        <v>108</v>
      </c>
      <c r="M15" s="143" t="s">
        <v>109</v>
      </c>
      <c r="N15" s="145" t="s">
        <v>103</v>
      </c>
      <c r="P15" s="5" t="b">
        <f t="shared" si="1"/>
        <v>0</v>
      </c>
      <c r="Q15" s="5" t="b">
        <f t="shared" si="2"/>
        <v>0</v>
      </c>
      <c r="R15" s="5" t="b">
        <f t="shared" si="3"/>
        <v>1</v>
      </c>
      <c r="S15" s="5" t="e">
        <f>OR(#REF!&lt;100000,LEN(#REF!)=5)</f>
        <v>#REF!</v>
      </c>
    </row>
    <row r="16" spans="1:26" ht="20.100000000000001" customHeight="1" x14ac:dyDescent="0.25">
      <c r="A16" s="146" t="s">
        <v>107</v>
      </c>
      <c r="B16" s="34" t="s">
        <v>32</v>
      </c>
      <c r="C16" s="35">
        <v>226.8</v>
      </c>
      <c r="D16" s="35">
        <v>37.799999999999997</v>
      </c>
      <c r="E16" s="35"/>
      <c r="F16" s="37">
        <f t="shared" si="0"/>
        <v>189</v>
      </c>
      <c r="G16" s="38">
        <v>110</v>
      </c>
      <c r="H16" s="38">
        <v>4001</v>
      </c>
      <c r="I16" s="38"/>
      <c r="J16" s="141" t="s">
        <v>32</v>
      </c>
      <c r="K16" s="141" t="s">
        <v>59</v>
      </c>
      <c r="L16" s="143" t="s">
        <v>110</v>
      </c>
      <c r="M16" s="143" t="s">
        <v>111</v>
      </c>
      <c r="N16" s="145" t="s">
        <v>112</v>
      </c>
    </row>
    <row r="17" spans="1:14" ht="20.100000000000001" customHeight="1" x14ac:dyDescent="0.25">
      <c r="A17" s="146" t="s">
        <v>107</v>
      </c>
      <c r="B17" s="34" t="s">
        <v>32</v>
      </c>
      <c r="C17" s="35">
        <v>5.5</v>
      </c>
      <c r="D17" s="35">
        <v>0.92</v>
      </c>
      <c r="E17" s="35"/>
      <c r="F17" s="37">
        <f t="shared" si="0"/>
        <v>4.58</v>
      </c>
      <c r="G17" s="38">
        <v>117</v>
      </c>
      <c r="H17" s="38">
        <v>4020</v>
      </c>
      <c r="I17" s="38"/>
      <c r="J17" s="141" t="s">
        <v>32</v>
      </c>
      <c r="K17" s="141" t="s">
        <v>59</v>
      </c>
      <c r="L17" s="143" t="s">
        <v>113</v>
      </c>
      <c r="M17" s="143" t="s">
        <v>96</v>
      </c>
      <c r="N17" s="143" t="s">
        <v>103</v>
      </c>
    </row>
    <row r="18" spans="1:14" ht="20.100000000000001" customHeight="1" x14ac:dyDescent="0.25">
      <c r="A18" s="89" t="s">
        <v>114</v>
      </c>
      <c r="B18" s="34" t="s">
        <v>32</v>
      </c>
      <c r="C18" s="35">
        <v>10</v>
      </c>
      <c r="D18" s="35">
        <v>1.67</v>
      </c>
      <c r="E18" s="35"/>
      <c r="F18" s="37">
        <f t="shared" si="0"/>
        <v>8.33</v>
      </c>
      <c r="G18" s="38">
        <v>117</v>
      </c>
      <c r="H18" s="38">
        <v>4020</v>
      </c>
      <c r="I18" s="38"/>
      <c r="J18" s="141" t="s">
        <v>32</v>
      </c>
      <c r="K18" s="141" t="s">
        <v>59</v>
      </c>
      <c r="L18" s="143" t="s">
        <v>115</v>
      </c>
      <c r="M18" s="143" t="s">
        <v>96</v>
      </c>
      <c r="N18" s="143" t="s">
        <v>103</v>
      </c>
    </row>
    <row r="19" spans="1:14" ht="20.100000000000001" customHeight="1" x14ac:dyDescent="0.25">
      <c r="A19" s="89" t="s">
        <v>116</v>
      </c>
      <c r="B19" s="34" t="s">
        <v>32</v>
      </c>
      <c r="C19" s="35">
        <v>78.36</v>
      </c>
      <c r="D19" s="35">
        <v>13.06</v>
      </c>
      <c r="E19" s="35"/>
      <c r="F19" s="37">
        <f t="shared" si="0"/>
        <v>65.3</v>
      </c>
      <c r="G19" s="38">
        <v>117</v>
      </c>
      <c r="H19" s="38">
        <v>4020</v>
      </c>
      <c r="I19" s="38"/>
      <c r="J19" s="141" t="s">
        <v>32</v>
      </c>
      <c r="K19" s="141" t="s">
        <v>59</v>
      </c>
      <c r="L19" s="143" t="s">
        <v>117</v>
      </c>
      <c r="M19" s="143" t="s">
        <v>109</v>
      </c>
      <c r="N19" s="143" t="s">
        <v>118</v>
      </c>
    </row>
    <row r="20" spans="1:14" ht="20.100000000000001" customHeight="1" x14ac:dyDescent="0.25">
      <c r="A20" s="89" t="s">
        <v>119</v>
      </c>
      <c r="B20" s="34" t="s">
        <v>32</v>
      </c>
      <c r="C20" s="35">
        <v>68.319999999999993</v>
      </c>
      <c r="D20" s="36">
        <v>11.39</v>
      </c>
      <c r="E20" s="35"/>
      <c r="F20" s="37">
        <f t="shared" si="0"/>
        <v>56.929999999999993</v>
      </c>
      <c r="G20" s="38">
        <v>117</v>
      </c>
      <c r="H20" s="38">
        <v>4020</v>
      </c>
      <c r="I20" s="38"/>
      <c r="J20" s="141" t="s">
        <v>32</v>
      </c>
      <c r="K20" s="141" t="s">
        <v>59</v>
      </c>
      <c r="L20" s="143" t="s">
        <v>120</v>
      </c>
      <c r="M20" s="143" t="s">
        <v>121</v>
      </c>
      <c r="N20" s="143" t="s">
        <v>122</v>
      </c>
    </row>
    <row r="21" spans="1:14" ht="20.100000000000001" customHeight="1" x14ac:dyDescent="0.25">
      <c r="A21" s="89" t="s">
        <v>123</v>
      </c>
      <c r="B21" s="34" t="s">
        <v>32</v>
      </c>
      <c r="C21" s="35">
        <v>450</v>
      </c>
      <c r="D21" s="36">
        <v>75</v>
      </c>
      <c r="E21" s="35"/>
      <c r="F21" s="37">
        <f t="shared" si="0"/>
        <v>375</v>
      </c>
      <c r="G21" s="38">
        <v>520</v>
      </c>
      <c r="H21" s="38">
        <v>1101</v>
      </c>
      <c r="I21" s="148" t="s">
        <v>124</v>
      </c>
      <c r="J21" s="141" t="s">
        <v>32</v>
      </c>
      <c r="K21" s="141" t="s">
        <v>125</v>
      </c>
      <c r="L21" s="143" t="s">
        <v>126</v>
      </c>
      <c r="M21" s="143" t="s">
        <v>127</v>
      </c>
      <c r="N21" s="143" t="s">
        <v>128</v>
      </c>
    </row>
    <row r="22" spans="1:14" ht="20.100000000000001" customHeight="1" x14ac:dyDescent="0.25">
      <c r="A22" s="89" t="s">
        <v>129</v>
      </c>
      <c r="B22" s="34" t="s">
        <v>32</v>
      </c>
      <c r="C22" s="35">
        <v>36</v>
      </c>
      <c r="D22" s="36">
        <v>6</v>
      </c>
      <c r="E22" s="35"/>
      <c r="F22" s="37">
        <f t="shared" si="0"/>
        <v>30</v>
      </c>
      <c r="G22" s="38">
        <v>520</v>
      </c>
      <c r="H22" s="38">
        <v>1101</v>
      </c>
      <c r="I22" s="148" t="s">
        <v>124</v>
      </c>
      <c r="J22" s="141" t="s">
        <v>32</v>
      </c>
      <c r="K22" s="141" t="s">
        <v>125</v>
      </c>
      <c r="L22" s="143" t="s">
        <v>130</v>
      </c>
      <c r="M22" s="143" t="s">
        <v>131</v>
      </c>
      <c r="N22" s="143" t="s">
        <v>128</v>
      </c>
    </row>
    <row r="23" spans="1:14" ht="20.100000000000001" customHeight="1" x14ac:dyDescent="0.25">
      <c r="A23" s="89" t="s">
        <v>132</v>
      </c>
      <c r="B23" s="34" t="s">
        <v>32</v>
      </c>
      <c r="C23" s="35">
        <v>25</v>
      </c>
      <c r="D23" s="36">
        <v>4.17</v>
      </c>
      <c r="E23" s="35"/>
      <c r="F23" s="37">
        <f t="shared" si="0"/>
        <v>20.83</v>
      </c>
      <c r="G23" s="38">
        <v>117</v>
      </c>
      <c r="H23" s="38">
        <v>4020</v>
      </c>
      <c r="I23" s="38"/>
      <c r="J23" s="141" t="s">
        <v>32</v>
      </c>
      <c r="K23" s="141" t="s">
        <v>59</v>
      </c>
      <c r="L23" s="5" t="s">
        <v>133</v>
      </c>
      <c r="M23" s="143" t="s">
        <v>96</v>
      </c>
      <c r="N23" s="143" t="s">
        <v>103</v>
      </c>
    </row>
    <row r="24" spans="1:14" ht="20.100000000000001" customHeight="1" x14ac:dyDescent="0.25">
      <c r="A24" s="89" t="s">
        <v>134</v>
      </c>
      <c r="B24" s="34" t="s">
        <v>32</v>
      </c>
      <c r="C24" s="35">
        <v>15.2</v>
      </c>
      <c r="D24" s="36">
        <v>2.5299999999999998</v>
      </c>
      <c r="E24" s="35"/>
      <c r="F24" s="37">
        <f t="shared" si="0"/>
        <v>12.67</v>
      </c>
      <c r="G24" s="38">
        <v>117</v>
      </c>
      <c r="H24" s="38">
        <v>4020</v>
      </c>
      <c r="I24" s="38"/>
      <c r="J24" s="141" t="s">
        <v>32</v>
      </c>
      <c r="K24" s="141" t="s">
        <v>59</v>
      </c>
      <c r="L24" s="143" t="s">
        <v>135</v>
      </c>
      <c r="M24" s="143" t="s">
        <v>96</v>
      </c>
      <c r="N24" s="143" t="s">
        <v>103</v>
      </c>
    </row>
    <row r="25" spans="1:14" ht="20.100000000000001" customHeight="1" x14ac:dyDescent="0.25">
      <c r="A25" s="89" t="s">
        <v>134</v>
      </c>
      <c r="B25" s="34" t="s">
        <v>32</v>
      </c>
      <c r="C25" s="35">
        <v>81.09</v>
      </c>
      <c r="D25" s="36">
        <v>13.51</v>
      </c>
      <c r="E25" s="35"/>
      <c r="F25" s="37">
        <f t="shared" si="0"/>
        <v>67.58</v>
      </c>
      <c r="G25" s="38">
        <v>117</v>
      </c>
      <c r="H25" s="38">
        <v>4020</v>
      </c>
      <c r="I25" s="38"/>
      <c r="J25" s="141" t="s">
        <v>32</v>
      </c>
      <c r="K25" s="141" t="s">
        <v>59</v>
      </c>
      <c r="L25" s="143" t="s">
        <v>136</v>
      </c>
      <c r="M25" s="143" t="s">
        <v>137</v>
      </c>
      <c r="N25" s="143" t="s">
        <v>103</v>
      </c>
    </row>
    <row r="26" spans="1:14" ht="20.100000000000001" customHeight="1" x14ac:dyDescent="0.25">
      <c r="A26" s="89" t="s">
        <v>138</v>
      </c>
      <c r="B26" s="34" t="s">
        <v>32</v>
      </c>
      <c r="C26" s="35">
        <v>588</v>
      </c>
      <c r="D26" s="36">
        <v>98</v>
      </c>
      <c r="E26" s="35"/>
      <c r="F26" s="37">
        <f t="shared" si="0"/>
        <v>490</v>
      </c>
      <c r="G26" s="38">
        <v>117</v>
      </c>
      <c r="H26" s="38">
        <v>4020</v>
      </c>
      <c r="I26" s="38"/>
      <c r="J26" s="141" t="s">
        <v>32</v>
      </c>
      <c r="K26" s="141" t="s">
        <v>59</v>
      </c>
      <c r="L26" s="143" t="s">
        <v>139</v>
      </c>
      <c r="M26" s="143" t="s">
        <v>140</v>
      </c>
      <c r="N26" s="143" t="s">
        <v>141</v>
      </c>
    </row>
    <row r="27" spans="1:14" ht="20.100000000000001" customHeight="1" x14ac:dyDescent="0.25">
      <c r="A27" s="89">
        <v>44260</v>
      </c>
      <c r="B27" s="34" t="s">
        <v>32</v>
      </c>
      <c r="C27" s="35">
        <v>34.83</v>
      </c>
      <c r="D27" s="36">
        <v>5.81</v>
      </c>
      <c r="E27" s="35"/>
      <c r="F27" s="37">
        <f t="shared" si="0"/>
        <v>29.02</v>
      </c>
      <c r="G27" s="38">
        <v>117</v>
      </c>
      <c r="H27" s="38">
        <v>4020</v>
      </c>
      <c r="I27" s="38"/>
      <c r="J27" s="141" t="s">
        <v>32</v>
      </c>
      <c r="K27" s="141" t="s">
        <v>59</v>
      </c>
      <c r="L27" s="143" t="s">
        <v>142</v>
      </c>
      <c r="M27" s="143" t="s">
        <v>143</v>
      </c>
      <c r="N27" s="143" t="s">
        <v>103</v>
      </c>
    </row>
    <row r="28" spans="1:14" ht="20.100000000000001" customHeight="1" x14ac:dyDescent="0.25">
      <c r="A28" s="89">
        <v>44260</v>
      </c>
      <c r="B28" s="34" t="s">
        <v>32</v>
      </c>
      <c r="C28" s="35">
        <v>21.96</v>
      </c>
      <c r="D28" s="36">
        <v>3.66</v>
      </c>
      <c r="E28" s="35"/>
      <c r="F28" s="37">
        <f t="shared" si="0"/>
        <v>18.3</v>
      </c>
      <c r="G28" s="38">
        <v>117</v>
      </c>
      <c r="H28" s="38">
        <v>4020</v>
      </c>
      <c r="I28" s="38"/>
      <c r="J28" s="141" t="s">
        <v>32</v>
      </c>
      <c r="K28" s="141" t="s">
        <v>59</v>
      </c>
      <c r="L28" s="143" t="s">
        <v>144</v>
      </c>
      <c r="M28" s="143" t="s">
        <v>145</v>
      </c>
      <c r="N28" s="143" t="s">
        <v>118</v>
      </c>
    </row>
    <row r="29" spans="1:14" ht="20.100000000000001" customHeight="1" x14ac:dyDescent="0.25">
      <c r="A29" s="89">
        <v>44291</v>
      </c>
      <c r="B29" s="42" t="s">
        <v>30</v>
      </c>
      <c r="C29" s="35">
        <v>11.38</v>
      </c>
      <c r="D29" s="36">
        <v>0</v>
      </c>
      <c r="E29" s="35"/>
      <c r="F29" s="37">
        <f t="shared" si="0"/>
        <v>11.38</v>
      </c>
      <c r="G29" s="38">
        <v>117</v>
      </c>
      <c r="H29" s="38">
        <v>4020</v>
      </c>
      <c r="I29" s="38"/>
      <c r="J29" s="141" t="s">
        <v>32</v>
      </c>
      <c r="K29" s="141" t="s">
        <v>59</v>
      </c>
      <c r="L29" s="143" t="s">
        <v>146</v>
      </c>
      <c r="M29" s="143" t="s">
        <v>147</v>
      </c>
      <c r="N29" s="143" t="s">
        <v>103</v>
      </c>
    </row>
    <row r="30" spans="1:14" ht="20.100000000000001" customHeight="1" thickBot="1" x14ac:dyDescent="0.25">
      <c r="A30" s="285" t="s">
        <v>34</v>
      </c>
      <c r="B30" s="286"/>
      <c r="C30" s="43">
        <f>SUM(C12:C29)</f>
        <v>1984.6000000000001</v>
      </c>
      <c r="D30" s="43">
        <f>SUM(D12:D29)</f>
        <v>289.8</v>
      </c>
      <c r="E30" s="43"/>
      <c r="F30" s="43">
        <f>SUM(F12:F29)</f>
        <v>1694.8</v>
      </c>
      <c r="G30" s="44"/>
      <c r="H30" s="44"/>
      <c r="I30" s="44"/>
      <c r="J30" s="45"/>
      <c r="K30" s="45"/>
      <c r="L30" s="46"/>
      <c r="M30" s="47"/>
      <c r="N30" s="48"/>
    </row>
    <row r="32" spans="1:14" x14ac:dyDescent="0.2">
      <c r="B32" s="279" t="s">
        <v>35</v>
      </c>
      <c r="C32" s="281"/>
    </row>
    <row r="33" spans="2:3" x14ac:dyDescent="0.2">
      <c r="B33" s="49" t="s">
        <v>36</v>
      </c>
      <c r="C33" s="50" t="s">
        <v>37</v>
      </c>
    </row>
    <row r="34" spans="2:3" x14ac:dyDescent="0.2">
      <c r="B34" s="49" t="s">
        <v>30</v>
      </c>
      <c r="C34" s="50" t="s">
        <v>38</v>
      </c>
    </row>
    <row r="35" spans="2:3" x14ac:dyDescent="0.2">
      <c r="B35" s="49" t="s">
        <v>32</v>
      </c>
      <c r="C35" s="50" t="s">
        <v>39</v>
      </c>
    </row>
    <row r="36" spans="2:3" x14ac:dyDescent="0.2">
      <c r="B36" s="30" t="s">
        <v>42</v>
      </c>
      <c r="C36" s="51" t="s">
        <v>43</v>
      </c>
    </row>
    <row r="1048549" spans="8:8" x14ac:dyDescent="0.2">
      <c r="H1048549" s="38"/>
    </row>
  </sheetData>
  <mergeCells count="6">
    <mergeCell ref="B32:C32"/>
    <mergeCell ref="B1:E1"/>
    <mergeCell ref="B3:E3"/>
    <mergeCell ref="G8:J8"/>
    <mergeCell ref="G9:J9"/>
    <mergeCell ref="A30:B30"/>
  </mergeCells>
  <conditionalFormatting sqref="J12:K14 J16:J29 K15:K29">
    <cfRule type="expression" priority="12" stopIfTrue="1">
      <formula>AND(SUM($P12:$T12)&gt;0,NOT(ISBLANK(J12)))</formula>
    </cfRule>
    <cfRule type="expression" dxfId="18" priority="13" stopIfTrue="1">
      <formula>SUM($P12:$T12)&gt;0</formula>
    </cfRule>
  </conditionalFormatting>
  <conditionalFormatting sqref="B1:E1 B3:E3 C12:C14 C16:C29">
    <cfRule type="expression" dxfId="17" priority="14" stopIfTrue="1">
      <formula>ISBLANK(B1)</formula>
    </cfRule>
  </conditionalFormatting>
  <conditionalFormatting sqref="N18:N29 L12:N14 L18:M21 L24:L29 L16:N17">
    <cfRule type="expression" dxfId="16" priority="15" stopIfTrue="1">
      <formula>AND(NOT(ISBLANK($C12)),ISBLANK(L12))</formula>
    </cfRule>
  </conditionalFormatting>
  <conditionalFormatting sqref="B12:B29">
    <cfRule type="expression" dxfId="15" priority="16" stopIfTrue="1">
      <formula>AND(NOT(ISBLANK(C12)),ISBLANK(B12))</formula>
    </cfRule>
  </conditionalFormatting>
  <conditionalFormatting sqref="A12:A14 A18:A29 A16">
    <cfRule type="expression" dxfId="14" priority="17" stopIfTrue="1">
      <formula>AND(NOT(ISBLANK(C12)),ISBLANK(A12))</formula>
    </cfRule>
  </conditionalFormatting>
  <conditionalFormatting sqref="E13 E29">
    <cfRule type="expression" dxfId="13" priority="18" stopIfTrue="1">
      <formula>AND(NOT(ISBLANK(C13)),ISBLANK(E13),B13="S")</formula>
    </cfRule>
  </conditionalFormatting>
  <conditionalFormatting sqref="E12">
    <cfRule type="expression" dxfId="12" priority="11" stopIfTrue="1">
      <formula>AND(NOT(ISBLANK(C12)),ISBLANK(E12),B12="S")</formula>
    </cfRule>
  </conditionalFormatting>
  <conditionalFormatting sqref="M22:M28">
    <cfRule type="expression" dxfId="11" priority="19" stopIfTrue="1">
      <formula>AND(NOT(ISBLANK($C21)),ISBLANK(M22))</formula>
    </cfRule>
  </conditionalFormatting>
  <conditionalFormatting sqref="M29">
    <cfRule type="expression" dxfId="10" priority="20" stopIfTrue="1">
      <formula>AND(NOT(ISBLANK($C25)),ISBLANK(M29))</formula>
    </cfRule>
  </conditionalFormatting>
  <conditionalFormatting sqref="L22">
    <cfRule type="expression" dxfId="9" priority="21" stopIfTrue="1">
      <formula>AND(NOT(ISBLANK($C23)),ISBLANK(L22))</formula>
    </cfRule>
  </conditionalFormatting>
  <conditionalFormatting sqref="J15">
    <cfRule type="expression" priority="6" stopIfTrue="1">
      <formula>AND(SUM($P15:$T15)&gt;0,NOT(ISBLANK(J15)))</formula>
    </cfRule>
    <cfRule type="expression" dxfId="8" priority="7" stopIfTrue="1">
      <formula>SUM($P15:$T15)&gt;0</formula>
    </cfRule>
  </conditionalFormatting>
  <conditionalFormatting sqref="C15">
    <cfRule type="expression" dxfId="7" priority="8" stopIfTrue="1">
      <formula>ISBLANK(C15)</formula>
    </cfRule>
  </conditionalFormatting>
  <conditionalFormatting sqref="L15:N15">
    <cfRule type="expression" dxfId="6" priority="9" stopIfTrue="1">
      <formula>AND(NOT(ISBLANK($C15)),ISBLANK(L15))</formula>
    </cfRule>
  </conditionalFormatting>
  <conditionalFormatting sqref="A15 A17">
    <cfRule type="expression" dxfId="5" priority="10" stopIfTrue="1">
      <formula>AND(NOT(ISBLANK(C15)),ISBLANK(A15))</formula>
    </cfRule>
  </conditionalFormatting>
  <conditionalFormatting sqref="D16:D19">
    <cfRule type="expression" dxfId="4" priority="5" stopIfTrue="1">
      <formula>AND(NOT(ISBLANK(B16)),ISBLANK(D16),A16="S")</formula>
    </cfRule>
  </conditionalFormatting>
  <conditionalFormatting sqref="D13:D14">
    <cfRule type="expression" dxfId="3" priority="4" stopIfTrue="1">
      <formula>AND(NOT(ISBLANK(B13)),ISBLANK(D13),A13="S")</formula>
    </cfRule>
  </conditionalFormatting>
  <conditionalFormatting sqref="D12">
    <cfRule type="expression" dxfId="2" priority="3" stopIfTrue="1">
      <formula>AND(NOT(ISBLANK(B12)),ISBLANK(D12),A12="S")</formula>
    </cfRule>
  </conditionalFormatting>
  <conditionalFormatting sqref="E14:E28">
    <cfRule type="expression" dxfId="1" priority="2" stopIfTrue="1">
      <formula>AND(NOT(ISBLANK(C14)),ISBLANK(E14),B14="S")</formula>
    </cfRule>
  </conditionalFormatting>
  <conditionalFormatting sqref="C5 E5">
    <cfRule type="expression" dxfId="0" priority="1" stopIfTrue="1">
      <formula>ISBLANK(C5)</formula>
    </cfRule>
  </conditionalFormatting>
  <dataValidations count="3">
    <dataValidation type="list" allowBlank="1" showInputMessage="1" showErrorMessage="1" sqref="B12:B29">
      <formula1>$B$33:$B$36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fitToHeight="0" orientation="landscape" r:id="rId1"/>
  <headerFooter alignWithMargins="0">
    <oddFooter>&amp;L&amp;Z&amp;F&amp;RPrinted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Corporate</vt:lpstr>
      <vt:lpstr>Family support(1)</vt:lpstr>
      <vt:lpstr>Family support(2)</vt:lpstr>
      <vt:lpstr>Greenspace</vt:lpstr>
      <vt:lpstr>JWS(1)</vt:lpstr>
      <vt:lpstr>JWS(2)</vt:lpstr>
      <vt:lpstr>JWS(3)</vt:lpstr>
      <vt:lpstr>Housing</vt:lpstr>
      <vt:lpstr>Marketing</vt:lpstr>
      <vt:lpstr>Museum</vt:lpstr>
      <vt:lpstr>Theatre(1)</vt:lpstr>
      <vt:lpstr>Theatre(2)</vt:lpstr>
      <vt:lpstr>Theatre(3)</vt:lpstr>
    </vt:vector>
  </TitlesOfParts>
  <Manager/>
  <Company>Surrey Heath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Smith</dc:creator>
  <cp:keywords/>
  <dc:description/>
  <cp:lastModifiedBy>Michelle Smith</cp:lastModifiedBy>
  <cp:revision/>
  <dcterms:created xsi:type="dcterms:W3CDTF">2020-10-05T07:59:49Z</dcterms:created>
  <dcterms:modified xsi:type="dcterms:W3CDTF">2021-05-27T09:25:10Z</dcterms:modified>
  <cp:category/>
  <cp:contentStatus/>
</cp:coreProperties>
</file>