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elle.Smith\Documents\"/>
    </mc:Choice>
  </mc:AlternateContent>
  <bookViews>
    <workbookView xWindow="18915" yWindow="2100" windowWidth="7500" windowHeight="12360"/>
  </bookViews>
  <sheets>
    <sheet name="Business - Greenspace" sheetId="6" r:id="rId1"/>
    <sheet name="Business Greenspace(2)" sheetId="15" r:id="rId2"/>
    <sheet name="Community services" sheetId="3" r:id="rId3"/>
    <sheet name="Corporate" sheetId="13" r:id="rId4"/>
    <sheet name="Housing" sheetId="11" r:id="rId5"/>
    <sheet name="Housing(2)" sheetId="17" r:id="rId6"/>
    <sheet name="JWS(1)" sheetId="1" r:id="rId7"/>
    <sheet name="JWS(2)" sheetId="14" r:id="rId8"/>
    <sheet name="JWS(3)" sheetId="16" r:id="rId9"/>
    <sheet name="Marketing" sheetId="7" r:id="rId10"/>
    <sheet name="Museum" sheetId="5" r:id="rId11"/>
    <sheet name="Theatre(1)" sheetId="4" r:id="rId12"/>
    <sheet name="Theatre(2)" sheetId="9" r:id="rId13"/>
    <sheet name="Theatre(3)" sheetId="10" r:id="rId14"/>
    <sheet name="Windle Valley" sheetId="8" r:id="rId15"/>
  </sheets>
  <externalReferences>
    <externalReference r:id="rId16"/>
    <externalReference r:id="rId17"/>
    <externalReference r:id="rId18"/>
  </externalReferences>
  <definedNames>
    <definedName name="_xlnm._FilterDatabase" localSheetId="6" hidden="1">'JWS(1)'!$M$10:$M$40</definedName>
    <definedName name="_xlnm._FilterDatabase" localSheetId="11" hidden="1">'Theatre(1)'!$F$12:$M$12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7" l="1"/>
  <c r="C14" i="17"/>
  <c r="S13" i="17"/>
  <c r="R13" i="17"/>
  <c r="Q13" i="17"/>
  <c r="P13" i="17"/>
  <c r="D13" i="17"/>
  <c r="S12" i="17"/>
  <c r="R12" i="17"/>
  <c r="Q12" i="17"/>
  <c r="P12" i="17"/>
  <c r="D12" i="17"/>
  <c r="D14" i="17" s="1"/>
  <c r="D15" i="16" l="1"/>
  <c r="C15" i="16"/>
  <c r="S13" i="16"/>
  <c r="R13" i="16"/>
  <c r="Q13" i="16"/>
  <c r="P13" i="16"/>
  <c r="F13" i="16"/>
  <c r="F15" i="16" s="1"/>
  <c r="S12" i="16"/>
  <c r="R12" i="16"/>
  <c r="Q12" i="16"/>
  <c r="P12" i="16"/>
  <c r="C15" i="15" l="1"/>
  <c r="D14" i="15"/>
  <c r="F14" i="15" s="1"/>
  <c r="S13" i="15"/>
  <c r="R13" i="15"/>
  <c r="Q13" i="15"/>
  <c r="P13" i="15"/>
  <c r="D13" i="15"/>
  <c r="F13" i="15" s="1"/>
  <c r="S12" i="15"/>
  <c r="R12" i="15"/>
  <c r="Q12" i="15"/>
  <c r="P12" i="15"/>
  <c r="F12" i="15"/>
  <c r="D15" i="15" l="1"/>
  <c r="F15" i="15"/>
  <c r="F18" i="14" l="1"/>
  <c r="D18" i="14"/>
  <c r="C18" i="14"/>
  <c r="F13" i="13" l="1"/>
  <c r="D13" i="13"/>
  <c r="C13" i="13"/>
  <c r="S12" i="13"/>
  <c r="R12" i="13"/>
  <c r="Q12" i="13"/>
  <c r="P12" i="13"/>
  <c r="F15" i="11" l="1"/>
  <c r="D15" i="11"/>
  <c r="C15" i="11"/>
  <c r="S14" i="11"/>
  <c r="R14" i="11"/>
  <c r="Q14" i="11"/>
  <c r="P14" i="11"/>
  <c r="S13" i="11"/>
  <c r="R13" i="11"/>
  <c r="Q13" i="11"/>
  <c r="P13" i="11"/>
  <c r="S12" i="11"/>
  <c r="R12" i="11"/>
  <c r="Q12" i="11"/>
  <c r="P12" i="11"/>
  <c r="D17" i="10" l="1"/>
  <c r="S15" i="10"/>
  <c r="R15" i="10"/>
  <c r="Q15" i="10"/>
  <c r="P15" i="10"/>
  <c r="S14" i="10"/>
  <c r="R14" i="10"/>
  <c r="Q14" i="10"/>
  <c r="P14" i="10"/>
  <c r="C14" i="10"/>
  <c r="C17" i="10" s="1"/>
  <c r="S13" i="10"/>
  <c r="R13" i="10"/>
  <c r="Q13" i="10"/>
  <c r="P13" i="10"/>
  <c r="F12" i="10"/>
  <c r="F17" i="10" s="1"/>
  <c r="F14" i="9" l="1"/>
  <c r="D14" i="9"/>
  <c r="C14" i="9"/>
  <c r="S13" i="9"/>
  <c r="R13" i="9"/>
  <c r="Q13" i="9"/>
  <c r="P13" i="9"/>
  <c r="S12" i="9"/>
  <c r="R12" i="9"/>
  <c r="Q12" i="9"/>
  <c r="P12" i="9"/>
  <c r="F17" i="8" l="1"/>
  <c r="E17" i="8"/>
  <c r="C17" i="8"/>
  <c r="D17" i="8"/>
  <c r="S16" i="8"/>
  <c r="R16" i="8"/>
  <c r="Q16" i="8"/>
  <c r="P16" i="8"/>
  <c r="S15" i="8"/>
  <c r="R15" i="8"/>
  <c r="Q15" i="8"/>
  <c r="P15" i="8"/>
  <c r="S13" i="8"/>
  <c r="R13" i="8"/>
  <c r="Q13" i="8"/>
  <c r="P13" i="8"/>
  <c r="S12" i="8"/>
  <c r="R12" i="8"/>
  <c r="Q12" i="8"/>
  <c r="P12" i="8"/>
  <c r="F13" i="7" l="1"/>
  <c r="C13" i="7"/>
  <c r="D13" i="7"/>
  <c r="S12" i="7"/>
  <c r="R12" i="7"/>
  <c r="Q12" i="7"/>
  <c r="P12" i="7"/>
  <c r="C14" i="6" l="1"/>
  <c r="D14" i="6"/>
  <c r="F14" i="6" s="1"/>
  <c r="S13" i="6"/>
  <c r="R13" i="6"/>
  <c r="Q13" i="6"/>
  <c r="P13" i="6"/>
  <c r="F13" i="6"/>
  <c r="S12" i="6"/>
  <c r="R12" i="6"/>
  <c r="Q12" i="6"/>
  <c r="P12" i="6"/>
  <c r="F12" i="6"/>
  <c r="F13" i="5" l="1"/>
  <c r="D13" i="5"/>
  <c r="C13" i="5"/>
  <c r="S12" i="5"/>
  <c r="R12" i="5"/>
  <c r="Q12" i="5"/>
  <c r="P12" i="5"/>
  <c r="F13" i="4" l="1"/>
  <c r="D13" i="4"/>
  <c r="C13" i="4"/>
  <c r="R12" i="4"/>
  <c r="Q12" i="4"/>
  <c r="P12" i="4"/>
  <c r="O12" i="4"/>
  <c r="S16" i="3" l="1"/>
  <c r="R16" i="3"/>
  <c r="Q16" i="3"/>
  <c r="P16" i="3"/>
  <c r="S15" i="3"/>
  <c r="R15" i="3"/>
  <c r="Q15" i="3"/>
  <c r="P15" i="3"/>
  <c r="S14" i="3"/>
  <c r="R14" i="3"/>
  <c r="Q14" i="3"/>
  <c r="P14" i="3"/>
  <c r="S13" i="3"/>
  <c r="R13" i="3"/>
  <c r="Q13" i="3"/>
  <c r="P13" i="3"/>
  <c r="F13" i="3"/>
  <c r="D13" i="3"/>
  <c r="C13" i="3"/>
  <c r="C17" i="3" s="1"/>
  <c r="S12" i="3"/>
  <c r="R12" i="3"/>
  <c r="Q12" i="3"/>
  <c r="P12" i="3"/>
  <c r="F41" i="1" l="1"/>
  <c r="D41" i="1"/>
  <c r="S21" i="1"/>
  <c r="R21" i="1"/>
  <c r="Q21" i="1"/>
  <c r="P21" i="1"/>
  <c r="S12" i="1"/>
  <c r="R12" i="1"/>
  <c r="Q12" i="1"/>
  <c r="P12" i="1"/>
  <c r="C41" i="1" l="1"/>
</calcChain>
</file>

<file path=xl/comments1.xml><?xml version="1.0" encoding="utf-8"?>
<comments xmlns="http://schemas.openxmlformats.org/spreadsheetml/2006/main">
  <authors>
    <author>Michelle Smith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10th of the month (Natwest); 11th of the month (Barclaycard)</t>
        </r>
      </text>
    </comment>
  </commentList>
</comments>
</file>

<file path=xl/comments2.xml><?xml version="1.0" encoding="utf-8"?>
<comments xmlns="http://schemas.openxmlformats.org/spreadsheetml/2006/main">
  <authors>
    <author>Michelle Smith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10th of the month (Natwest); 11th of the month (Barclaycard)</t>
        </r>
      </text>
    </comment>
  </commentList>
</comments>
</file>

<file path=xl/comments3.xml><?xml version="1.0" encoding="utf-8"?>
<comments xmlns="http://schemas.openxmlformats.org/spreadsheetml/2006/main">
  <authors>
    <author>Michelle Smith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10th of the month (Natwest); 11th of the month (Barclaycard)</t>
        </r>
      </text>
    </comment>
  </commentList>
</comments>
</file>

<file path=xl/comments4.xml><?xml version="1.0" encoding="utf-8"?>
<comments xmlns="http://schemas.openxmlformats.org/spreadsheetml/2006/main">
  <authors>
    <author>Michelle Smith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10th of the month (Natwest); 11th of the month (Barclaycard)</t>
        </r>
      </text>
    </comment>
  </commentList>
</comments>
</file>

<file path=xl/comments5.xml><?xml version="1.0" encoding="utf-8"?>
<comments xmlns="http://schemas.openxmlformats.org/spreadsheetml/2006/main">
  <authors>
    <author>Michelle Smith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10th of the month (Natwest); 11th of the month (Barclaycard)</t>
        </r>
      </text>
    </comment>
  </commentList>
</comments>
</file>

<file path=xl/comments6.xml><?xml version="1.0" encoding="utf-8"?>
<comments xmlns="http://schemas.openxmlformats.org/spreadsheetml/2006/main">
  <authors>
    <author>Michelle Smith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10th of the month (Natwest); 11th of the month (Barclaycard)</t>
        </r>
      </text>
    </comment>
  </commentList>
</comments>
</file>

<file path=xl/comments7.xml><?xml version="1.0" encoding="utf-8"?>
<comments xmlns="http://schemas.openxmlformats.org/spreadsheetml/2006/main">
  <authors>
    <author>Michelle Smith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10th of the month (Natwest); 11th of the month (Barclaycard)</t>
        </r>
      </text>
    </comment>
  </commentList>
</comments>
</file>

<file path=xl/comments8.xml><?xml version="1.0" encoding="utf-8"?>
<comments xmlns="http://schemas.openxmlformats.org/spreadsheetml/2006/main">
  <authors>
    <author>Michelle Smith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10th of the month (Natwest); 11th of the month (Barclaycard)</t>
        </r>
      </text>
    </comment>
  </commentList>
</comments>
</file>

<file path=xl/comments9.xml><?xml version="1.0" encoding="utf-8"?>
<comments xmlns="http://schemas.openxmlformats.org/spreadsheetml/2006/main">
  <authors>
    <author>Michelle Smith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10th of the month (Natwest); 11th of the month (Barclaycard)</t>
        </r>
      </text>
    </comment>
  </commentList>
</comments>
</file>

<file path=xl/comments10.xml><?xml version="1.0" encoding="utf-8"?>
<comments xmlns="http://schemas.openxmlformats.org/spreadsheetml/2006/main">
  <authors>
    <author>Michelle Smith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10th of the month (Natwest); 11th of the month (Barclaycard)</t>
        </r>
      </text>
    </comment>
  </commentList>
</comments>
</file>

<file path=xl/comments11.xml><?xml version="1.0" encoding="utf-8"?>
<comments xmlns="http://schemas.openxmlformats.org/spreadsheetml/2006/main">
  <authors>
    <author>Michelle Smith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10th of the month (Natwest); 11th of the month (Barclaycard)</t>
        </r>
      </text>
    </comment>
  </commentList>
</comments>
</file>

<file path=xl/comments12.xml><?xml version="1.0" encoding="utf-8"?>
<comments xmlns="http://schemas.openxmlformats.org/spreadsheetml/2006/main">
  <authors>
    <author>Michelle Smith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10th of the month (Natwest); 11th of the month (Barclaycard)</t>
        </r>
      </text>
    </comment>
  </commentList>
</comments>
</file>

<file path=xl/comments13.xml><?xml version="1.0" encoding="utf-8"?>
<comments xmlns="http://schemas.openxmlformats.org/spreadsheetml/2006/main">
  <authors>
    <author>Michelle Smith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10th of the month (Natwest); 11th of the month (Barclaycard)</t>
        </r>
      </text>
    </comment>
  </commentList>
</comments>
</file>

<file path=xl/comments14.xml><?xml version="1.0" encoding="utf-8"?>
<comments xmlns="http://schemas.openxmlformats.org/spreadsheetml/2006/main">
  <authors>
    <author>Michelle Smith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10th of the month (Natwest); 11th of the month (Barclaycard)</t>
        </r>
      </text>
    </comment>
  </commentList>
</comments>
</file>

<file path=xl/comments15.xml><?xml version="1.0" encoding="utf-8"?>
<comments xmlns="http://schemas.openxmlformats.org/spreadsheetml/2006/main">
  <authors>
    <author>Michelle Smith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10th of the month (Natwest); 11th of the month (Barclaycard)</t>
        </r>
      </text>
    </comment>
  </commentList>
</comments>
</file>

<file path=xl/sharedStrings.xml><?xml version="1.0" encoding="utf-8"?>
<sst xmlns="http://schemas.openxmlformats.org/spreadsheetml/2006/main" count="1097" uniqueCount="167">
  <si>
    <t>CARD:</t>
  </si>
  <si>
    <t>Barclaycard - Procurement Card</t>
  </si>
  <si>
    <t>USER:</t>
  </si>
  <si>
    <t xml:space="preserve">Dates Covered </t>
  </si>
  <si>
    <t>from:</t>
  </si>
  <si>
    <t>to:</t>
  </si>
  <si>
    <t xml:space="preserve">Date </t>
  </si>
  <si>
    <t>VAT</t>
  </si>
  <si>
    <t>Gross</t>
  </si>
  <si>
    <t>Manual VAT</t>
  </si>
  <si>
    <t>Net</t>
  </si>
  <si>
    <t>Account Code</t>
  </si>
  <si>
    <t xml:space="preserve">Department </t>
  </si>
  <si>
    <t>Description</t>
  </si>
  <si>
    <t>Supplier</t>
  </si>
  <si>
    <t>Merchant Category</t>
  </si>
  <si>
    <t xml:space="preserve">of </t>
  </si>
  <si>
    <t>Code</t>
  </si>
  <si>
    <t>Amount</t>
  </si>
  <si>
    <t>Override</t>
  </si>
  <si>
    <t xml:space="preserve">incurring the </t>
  </si>
  <si>
    <t>Summary of the purpose of the expenditure</t>
  </si>
  <si>
    <t>e.g. computers, software etc</t>
  </si>
  <si>
    <t>Transaction</t>
  </si>
  <si>
    <t>S, E, Z, O</t>
  </si>
  <si>
    <t>£</t>
  </si>
  <si>
    <t>CCentre</t>
  </si>
  <si>
    <t>ACode</t>
  </si>
  <si>
    <t>Classification</t>
  </si>
  <si>
    <t>expenditure</t>
  </si>
  <si>
    <t>O</t>
  </si>
  <si>
    <t>Comms and Engagement</t>
  </si>
  <si>
    <t>Google</t>
  </si>
  <si>
    <t>SEP campaign</t>
  </si>
  <si>
    <t>Facebook</t>
  </si>
  <si>
    <t>S</t>
  </si>
  <si>
    <t>Comms &amp; Engagement</t>
  </si>
  <si>
    <t>Image sourcing for campaign artwork</t>
  </si>
  <si>
    <t>iStock</t>
  </si>
  <si>
    <t>Image library</t>
  </si>
  <si>
    <t>SEP campaign amplification</t>
  </si>
  <si>
    <t>Totals</t>
  </si>
  <si>
    <t>VAT indicators</t>
  </si>
  <si>
    <t>E</t>
  </si>
  <si>
    <t>Exempt</t>
  </si>
  <si>
    <t>Outside Scope</t>
  </si>
  <si>
    <t>Standard Rated</t>
  </si>
  <si>
    <t>R</t>
  </si>
  <si>
    <t>Reduced rated</t>
  </si>
  <si>
    <t>Z</t>
  </si>
  <si>
    <t>Zero Rated</t>
  </si>
  <si>
    <t>Amazon</t>
  </si>
  <si>
    <t>Facebook followers campaign</t>
  </si>
  <si>
    <t>Digital channel development</t>
  </si>
  <si>
    <t>WYW Garden waste collection and composting</t>
  </si>
  <si>
    <t>Coronavirus Facebook ads</t>
  </si>
  <si>
    <t>Coronavirus Google ads</t>
  </si>
  <si>
    <t>WYW Food reduction and recycling Google ads</t>
  </si>
  <si>
    <t>WYW Food reduction and recycling Facebook ads</t>
  </si>
  <si>
    <t>WYW Search Tool &amp; App Facebook ads</t>
  </si>
  <si>
    <t>WYW Search Tool &amp; App Google ads</t>
  </si>
  <si>
    <t>JWS(1)</t>
  </si>
  <si>
    <t>BARCLAYCARD</t>
  </si>
  <si>
    <t>Covid</t>
  </si>
  <si>
    <t>Masks</t>
  </si>
  <si>
    <t xml:space="preserve"> </t>
  </si>
  <si>
    <t>Community Alarm</t>
  </si>
  <si>
    <t>Velcro, large plastic bags, gloves</t>
  </si>
  <si>
    <t>Extension Leads</t>
  </si>
  <si>
    <t>Robert Dyas</t>
  </si>
  <si>
    <t>Emergency Planning</t>
  </si>
  <si>
    <t xml:space="preserve">Hi Vis Vests and Torches </t>
  </si>
  <si>
    <t>Meals At Home</t>
  </si>
  <si>
    <t>Hot Plates</t>
  </si>
  <si>
    <t>Community Services</t>
  </si>
  <si>
    <t>T</t>
  </si>
  <si>
    <t>Theatre</t>
  </si>
  <si>
    <t>Batteries for Air Con unit</t>
  </si>
  <si>
    <t>Equipment</t>
  </si>
  <si>
    <t>Theatre(1)</t>
  </si>
  <si>
    <t>18.01.21</t>
  </si>
  <si>
    <t>Museum</t>
  </si>
  <si>
    <t>Victorian dress and crinoline for education worksho[</t>
  </si>
  <si>
    <t>Supplies</t>
  </si>
  <si>
    <t>s</t>
  </si>
  <si>
    <t>Greenspace</t>
  </si>
  <si>
    <t>refund for electric  fencing for goats at Lightwater Counrty Park</t>
  </si>
  <si>
    <t>Voss GmbHH &amp; Co KG</t>
  </si>
  <si>
    <t>Pet Food and Supply</t>
  </si>
  <si>
    <t>Business - Greenspace</t>
  </si>
  <si>
    <t>CORPORATE CARD</t>
  </si>
  <si>
    <t>Marketing and Communications</t>
  </si>
  <si>
    <t>Website domain registration</t>
  </si>
  <si>
    <t>WordPress</t>
  </si>
  <si>
    <t>Software</t>
  </si>
  <si>
    <t>Marketing</t>
  </si>
  <si>
    <t>food items for tea packs</t>
  </si>
  <si>
    <t>Morrisons</t>
  </si>
  <si>
    <t>Food</t>
  </si>
  <si>
    <t>coop</t>
  </si>
  <si>
    <t>baking equipment for tea packs</t>
  </si>
  <si>
    <t>equipment</t>
  </si>
  <si>
    <t>Windle Valley</t>
  </si>
  <si>
    <t>11BAR</t>
  </si>
  <si>
    <t>Beer line guardian treatment for closure period</t>
  </si>
  <si>
    <t>Proton Group</t>
  </si>
  <si>
    <t>Misc</t>
  </si>
  <si>
    <t>FRONT</t>
  </si>
  <si>
    <t>Monthly Spotify Payment</t>
  </si>
  <si>
    <t>Spotify</t>
  </si>
  <si>
    <t>Music</t>
  </si>
  <si>
    <t>Theatre(2)</t>
  </si>
  <si>
    <t>Silicone</t>
  </si>
  <si>
    <t>Screwfix</t>
  </si>
  <si>
    <t>Building</t>
  </si>
  <si>
    <t>25/1/2021</t>
  </si>
  <si>
    <t>Door closer,volume control, digital lock</t>
  </si>
  <si>
    <t>CPC</t>
  </si>
  <si>
    <t>28/1/2021</t>
  </si>
  <si>
    <t>Sander, battery</t>
  </si>
  <si>
    <t>Disks</t>
  </si>
  <si>
    <t>Key Cutting</t>
  </si>
  <si>
    <t>The Range</t>
  </si>
  <si>
    <t>Theatre(3)</t>
  </si>
  <si>
    <t>C05</t>
  </si>
  <si>
    <t>Regulatory - Housing</t>
  </si>
  <si>
    <t xml:space="preserve">Fee for Vehicle Crossover Works </t>
  </si>
  <si>
    <t>Surrey CC</t>
  </si>
  <si>
    <t>Statutory Bodies</t>
  </si>
  <si>
    <t>Housing</t>
  </si>
  <si>
    <t>Theatre advertising</t>
  </si>
  <si>
    <t>Corporate</t>
  </si>
  <si>
    <t>Projects</t>
  </si>
  <si>
    <t>Screws for pulley bin foot pedal trial</t>
  </si>
  <si>
    <t>Building supplies</t>
  </si>
  <si>
    <t xml:space="preserve">Pulley for trial bin lid foot pedal </t>
  </si>
  <si>
    <t>Retail</t>
  </si>
  <si>
    <t>Vertical pulley for bin foot pedal</t>
  </si>
  <si>
    <t>Downpip for battery bin lids</t>
  </si>
  <si>
    <t>National Plastics</t>
  </si>
  <si>
    <t>Scales for team member for bin weighing</t>
  </si>
  <si>
    <t>Downpipe (x3 5.5m) for battery bin bodies</t>
  </si>
  <si>
    <t>Fascia Experts</t>
  </si>
  <si>
    <t>JWS(2)</t>
  </si>
  <si>
    <t>01.02.21</t>
  </si>
  <si>
    <t>Patio cleaning supplies for COVID test centre</t>
  </si>
  <si>
    <t>Wilko</t>
  </si>
  <si>
    <t>05.02.21</t>
  </si>
  <si>
    <t>Decorating supplies for FLP function room</t>
  </si>
  <si>
    <t>Poundland</t>
  </si>
  <si>
    <t>10.02.21</t>
  </si>
  <si>
    <t>Business Greenspace(2)</t>
  </si>
  <si>
    <t>JWS</t>
  </si>
  <si>
    <t>National Food Waste Conference for SH</t>
  </si>
  <si>
    <t>Environment Media Group Limited</t>
  </si>
  <si>
    <t>Training</t>
  </si>
  <si>
    <t>Printer Paper for JWS Office</t>
  </si>
  <si>
    <t>Viking Direct</t>
  </si>
  <si>
    <t>Office Staitionary</t>
  </si>
  <si>
    <t>MSP Training for NM</t>
  </si>
  <si>
    <t>The Knowledge Academy</t>
  </si>
  <si>
    <t>JWS(3)</t>
  </si>
  <si>
    <t xml:space="preserve">Housing </t>
  </si>
  <si>
    <t>Charity fund awarded for gift voucher</t>
  </si>
  <si>
    <t xml:space="preserve">Sainsburys </t>
  </si>
  <si>
    <t xml:space="preserve">voucher </t>
  </si>
  <si>
    <t>Housing(2)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</si>
</sst>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9]d\-mmm\-yy;@"/>
    <numFmt numFmtId="165" formatCode="00"/>
    <numFmt numFmtId="168" formatCode="d\ mmmm"/>
  </numFmts>
  <fonts count="14" x14ac:knownFonts="1">
    <font>
      <sz val="10"/>
      <name val="Arial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</font>
    <font>
      <sz val="10"/>
      <color indexed="8"/>
      <name val="Helvetica"/>
    </font>
    <font>
      <sz val="10"/>
      <color indexed="8"/>
      <name val="Arial"/>
      <family val="2"/>
    </font>
    <font>
      <sz val="12"/>
      <color indexed="8"/>
      <name val="Times New Roman"/>
      <family val="1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3" fillId="0" borderId="0"/>
    <xf numFmtId="0" fontId="10" fillId="0" borderId="0" applyNumberFormat="0" applyFill="0" applyBorder="0" applyProtection="0">
      <alignment vertical="top" wrapText="1"/>
    </xf>
  </cellStyleXfs>
  <cellXfs count="194">
    <xf numFmtId="0" fontId="0" fillId="0" borderId="0" xfId="0"/>
    <xf numFmtId="0" fontId="1" fillId="0" borderId="1" xfId="0" applyFont="1" applyFill="1" applyBorder="1" applyAlignment="1" applyProtection="1"/>
    <xf numFmtId="0" fontId="0" fillId="0" borderId="5" xfId="0" applyFill="1" applyBorder="1" applyAlignment="1"/>
    <xf numFmtId="0" fontId="1" fillId="0" borderId="5" xfId="0" applyFont="1" applyFill="1" applyBorder="1" applyAlignment="1" applyProtection="1"/>
    <xf numFmtId="0" fontId="1" fillId="0" borderId="6" xfId="0" applyFont="1" applyFill="1" applyBorder="1" applyAlignment="1" applyProtection="1"/>
    <xf numFmtId="0" fontId="0" fillId="0" borderId="0" xfId="0" applyFill="1" applyProtection="1"/>
    <xf numFmtId="0" fontId="0" fillId="0" borderId="7" xfId="0" applyFill="1" applyBorder="1" applyProtection="1"/>
    <xf numFmtId="0" fontId="0" fillId="0" borderId="0" xfId="0" applyFill="1" applyBorder="1" applyProtection="1"/>
    <xf numFmtId="0" fontId="0" fillId="0" borderId="8" xfId="0" applyFill="1" applyBorder="1" applyProtection="1"/>
    <xf numFmtId="0" fontId="1" fillId="0" borderId="9" xfId="0" applyFont="1" applyFill="1" applyBorder="1" applyProtection="1"/>
    <xf numFmtId="0" fontId="1" fillId="0" borderId="0" xfId="0" applyFont="1" applyFill="1" applyBorder="1" applyAlignment="1" applyProtection="1"/>
    <xf numFmtId="0" fontId="1" fillId="0" borderId="1" xfId="0" applyFont="1" applyFill="1" applyBorder="1" applyAlignment="1" applyProtection="1">
      <alignment horizontal="center" wrapText="1"/>
    </xf>
    <xf numFmtId="0" fontId="1" fillId="0" borderId="3" xfId="0" applyFont="1" applyFill="1" applyBorder="1" applyAlignment="1" applyProtection="1">
      <alignment horizontal="right"/>
    </xf>
    <xf numFmtId="164" fontId="1" fillId="0" borderId="1" xfId="0" applyNumberFormat="1" applyFont="1" applyFill="1" applyBorder="1" applyAlignment="1" applyProtection="1">
      <alignment horizontal="center"/>
      <protection locked="0"/>
    </xf>
    <xf numFmtId="164" fontId="1" fillId="0" borderId="1" xfId="0" applyNumberFormat="1" applyFont="1" applyFill="1" applyBorder="1" applyAlignment="1" applyProtection="1">
      <alignment horizontal="right"/>
    </xf>
    <xf numFmtId="0" fontId="1" fillId="0" borderId="0" xfId="0" applyFont="1" applyFill="1" applyBorder="1" applyProtection="1"/>
    <xf numFmtId="15" fontId="3" fillId="0" borderId="0" xfId="0" applyNumberFormat="1" applyFont="1" applyFill="1" applyBorder="1" applyAlignment="1" applyProtection="1"/>
    <xf numFmtId="0" fontId="3" fillId="0" borderId="0" xfId="0" applyFont="1" applyFill="1" applyBorder="1" applyAlignment="1" applyProtection="1"/>
    <xf numFmtId="0" fontId="1" fillId="0" borderId="11" xfId="0" applyFont="1" applyFill="1" applyBorder="1" applyAlignment="1" applyProtection="1">
      <alignment horizontal="center"/>
    </xf>
    <xf numFmtId="0" fontId="1" fillId="0" borderId="14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1" fillId="0" borderId="15" xfId="0" applyFont="1" applyFill="1" applyBorder="1" applyAlignment="1" applyProtection="1">
      <alignment horizontal="center"/>
    </xf>
    <xf numFmtId="0" fontId="1" fillId="0" borderId="16" xfId="0" applyFont="1" applyFill="1" applyBorder="1" applyAlignment="1" applyProtection="1">
      <alignment horizontal="center"/>
    </xf>
    <xf numFmtId="0" fontId="1" fillId="0" borderId="20" xfId="0" applyFont="1" applyFill="1" applyBorder="1" applyAlignment="1" applyProtection="1">
      <alignment horizontal="center"/>
    </xf>
    <xf numFmtId="0" fontId="3" fillId="0" borderId="21" xfId="0" applyFont="1" applyFill="1" applyBorder="1" applyAlignment="1" applyProtection="1">
      <alignment horizontal="center"/>
    </xf>
    <xf numFmtId="0" fontId="1" fillId="0" borderId="19" xfId="0" applyFont="1" applyFill="1" applyBorder="1" applyProtection="1"/>
    <xf numFmtId="0" fontId="0" fillId="0" borderId="22" xfId="0" applyFill="1" applyBorder="1" applyAlignment="1" applyProtection="1">
      <alignment horizontal="center"/>
    </xf>
    <xf numFmtId="0" fontId="4" fillId="0" borderId="22" xfId="0" applyFont="1" applyFill="1" applyBorder="1" applyAlignment="1" applyProtection="1">
      <alignment horizontal="center"/>
    </xf>
    <xf numFmtId="0" fontId="1" fillId="0" borderId="22" xfId="0" applyFont="1" applyFill="1" applyBorder="1" applyAlignment="1" applyProtection="1">
      <alignment horizontal="center"/>
    </xf>
    <xf numFmtId="0" fontId="0" fillId="0" borderId="22" xfId="0" applyFill="1" applyBorder="1" applyProtection="1"/>
    <xf numFmtId="0" fontId="0" fillId="0" borderId="17" xfId="0" applyFill="1" applyBorder="1" applyProtection="1"/>
    <xf numFmtId="0" fontId="0" fillId="0" borderId="23" xfId="0" applyFill="1" applyBorder="1" applyProtection="1"/>
    <xf numFmtId="0" fontId="0" fillId="0" borderId="24" xfId="0" applyFill="1" applyBorder="1" applyProtection="1"/>
    <xf numFmtId="14" fontId="3" fillId="0" borderId="25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4" fontId="0" fillId="0" borderId="1" xfId="0" applyNumberFormat="1" applyFill="1" applyBorder="1" applyProtection="1">
      <protection locked="0"/>
    </xf>
    <xf numFmtId="4" fontId="0" fillId="0" borderId="1" xfId="0" applyNumberFormat="1" applyFill="1" applyBorder="1" applyProtection="1"/>
    <xf numFmtId="4" fontId="3" fillId="0" borderId="1" xfId="0" applyNumberFormat="1" applyFont="1" applyFill="1" applyBorder="1" applyProtection="1"/>
    <xf numFmtId="1" fontId="3" fillId="0" borderId="1" xfId="0" applyNumberFormat="1" applyFont="1" applyFill="1" applyBorder="1" applyProtection="1"/>
    <xf numFmtId="165" fontId="6" fillId="0" borderId="1" xfId="1" applyNumberFormat="1" applyFont="1" applyFill="1" applyBorder="1" applyAlignment="1" applyProtection="1">
      <alignment horizontal="center"/>
    </xf>
    <xf numFmtId="165" fontId="6" fillId="0" borderId="1" xfId="1" applyNumberFormat="1" applyFont="1" applyFill="1" applyBorder="1" applyAlignment="1" applyProtection="1">
      <alignment horizontal="center"/>
      <protection locked="0"/>
    </xf>
    <xf numFmtId="165" fontId="6" fillId="0" borderId="1" xfId="1" applyNumberFormat="1" applyFont="1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center"/>
      <protection locked="0"/>
    </xf>
    <xf numFmtId="4" fontId="1" fillId="0" borderId="28" xfId="0" applyNumberFormat="1" applyFont="1" applyFill="1" applyBorder="1" applyProtection="1"/>
    <xf numFmtId="1" fontId="1" fillId="0" borderId="28" xfId="0" applyNumberFormat="1" applyFont="1" applyFill="1" applyBorder="1" applyProtection="1"/>
    <xf numFmtId="0" fontId="0" fillId="0" borderId="29" xfId="0" applyFill="1" applyBorder="1" applyProtection="1"/>
    <xf numFmtId="0" fontId="0" fillId="0" borderId="29" xfId="0" applyFill="1" applyBorder="1" applyAlignment="1" applyProtection="1">
      <alignment horizontal="left"/>
    </xf>
    <xf numFmtId="0" fontId="0" fillId="0" borderId="30" xfId="0" applyFill="1" applyBorder="1" applyAlignment="1" applyProtection="1">
      <alignment horizontal="left"/>
    </xf>
    <xf numFmtId="0" fontId="0" fillId="0" borderId="31" xfId="0" applyFill="1" applyBorder="1" applyAlignment="1" applyProtection="1">
      <alignment horizontal="left"/>
    </xf>
    <xf numFmtId="0" fontId="0" fillId="0" borderId="20" xfId="0" applyFill="1" applyBorder="1" applyProtection="1"/>
    <xf numFmtId="0" fontId="0" fillId="0" borderId="15" xfId="0" applyFill="1" applyBorder="1" applyProtection="1"/>
    <xf numFmtId="0" fontId="0" fillId="0" borderId="19" xfId="0" applyFill="1" applyBorder="1" applyProtection="1"/>
    <xf numFmtId="1" fontId="3" fillId="0" borderId="1" xfId="0" applyNumberFormat="1" applyFont="1" applyFill="1" applyBorder="1"/>
    <xf numFmtId="0" fontId="1" fillId="0" borderId="10" xfId="0" applyFont="1" applyFill="1" applyBorder="1" applyAlignment="1" applyProtection="1">
      <alignment horizontal="center"/>
    </xf>
    <xf numFmtId="4" fontId="3" fillId="0" borderId="1" xfId="0" applyNumberFormat="1" applyFont="1" applyFill="1" applyBorder="1" applyProtection="1">
      <protection locked="0"/>
    </xf>
    <xf numFmtId="165" fontId="6" fillId="0" borderId="1" xfId="1" applyNumberFormat="1" applyFont="1" applyFill="1" applyBorder="1" applyAlignment="1">
      <alignment horizontal="center"/>
    </xf>
    <xf numFmtId="4" fontId="3" fillId="0" borderId="1" xfId="0" applyNumberFormat="1" applyFont="1" applyFill="1" applyBorder="1"/>
    <xf numFmtId="165" fontId="6" fillId="0" borderId="29" xfId="1" applyNumberFormat="1" applyFont="1" applyBorder="1" applyAlignment="1">
      <alignment horizontal="center"/>
    </xf>
    <xf numFmtId="4" fontId="0" fillId="0" borderId="1" xfId="0" applyNumberFormat="1" applyFill="1" applyBorder="1"/>
    <xf numFmtId="0" fontId="1" fillId="0" borderId="12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</xf>
    <xf numFmtId="0" fontId="1" fillId="0" borderId="17" xfId="0" applyFont="1" applyFill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/>
    </xf>
    <xf numFmtId="0" fontId="1" fillId="0" borderId="19" xfId="0" applyFont="1" applyFill="1" applyBorder="1" applyAlignment="1" applyProtection="1">
      <alignment horizontal="center"/>
    </xf>
    <xf numFmtId="0" fontId="1" fillId="0" borderId="26" xfId="0" applyFont="1" applyFill="1" applyBorder="1" applyAlignment="1" applyProtection="1">
      <alignment horizontal="center"/>
    </xf>
    <xf numFmtId="0" fontId="1" fillId="0" borderId="27" xfId="0" applyFont="1" applyFill="1" applyBorder="1" applyAlignment="1" applyProtection="1">
      <alignment horizontal="center"/>
    </xf>
    <xf numFmtId="0" fontId="1" fillId="0" borderId="1" xfId="2" applyFont="1" applyFill="1" applyBorder="1" applyAlignment="1" applyProtection="1"/>
    <xf numFmtId="0" fontId="2" fillId="0" borderId="2" xfId="2" applyFont="1" applyFill="1" applyBorder="1" applyAlignment="1" applyProtection="1">
      <alignment horizontal="center"/>
      <protection locked="0"/>
    </xf>
    <xf numFmtId="0" fontId="2" fillId="0" borderId="3" xfId="2" applyFont="1" applyFill="1" applyBorder="1" applyAlignment="1" applyProtection="1">
      <alignment horizontal="center"/>
      <protection locked="0"/>
    </xf>
    <xf numFmtId="0" fontId="2" fillId="0" borderId="4" xfId="2" applyFont="1" applyFill="1" applyBorder="1" applyAlignment="1" applyProtection="1">
      <alignment horizontal="center"/>
      <protection locked="0"/>
    </xf>
    <xf numFmtId="0" fontId="3" fillId="0" borderId="5" xfId="2" applyFill="1" applyBorder="1" applyAlignment="1"/>
    <xf numFmtId="0" fontId="1" fillId="0" borderId="5" xfId="2" applyFont="1" applyFill="1" applyBorder="1" applyAlignment="1" applyProtection="1"/>
    <xf numFmtId="0" fontId="1" fillId="0" borderId="6" xfId="2" applyFont="1" applyFill="1" applyBorder="1" applyAlignment="1" applyProtection="1"/>
    <xf numFmtId="0" fontId="3" fillId="0" borderId="0" xfId="2" applyFill="1" applyProtection="1"/>
    <xf numFmtId="0" fontId="3" fillId="0" borderId="7" xfId="2" applyFill="1" applyBorder="1" applyProtection="1"/>
    <xf numFmtId="0" fontId="3" fillId="0" borderId="0" xfId="2" applyFill="1" applyBorder="1" applyProtection="1"/>
    <xf numFmtId="0" fontId="3" fillId="0" borderId="8" xfId="2" applyFill="1" applyBorder="1" applyProtection="1"/>
    <xf numFmtId="0" fontId="1" fillId="0" borderId="9" xfId="2" applyFont="1" applyFill="1" applyBorder="1" applyProtection="1"/>
    <xf numFmtId="0" fontId="1" fillId="0" borderId="0" xfId="2" applyFont="1" applyFill="1" applyBorder="1" applyAlignment="1" applyProtection="1"/>
    <xf numFmtId="0" fontId="1" fillId="0" borderId="1" xfId="2" applyFont="1" applyFill="1" applyBorder="1" applyAlignment="1" applyProtection="1">
      <alignment horizontal="center" wrapText="1"/>
    </xf>
    <xf numFmtId="0" fontId="1" fillId="0" borderId="3" xfId="2" applyFont="1" applyFill="1" applyBorder="1" applyAlignment="1" applyProtection="1">
      <alignment horizontal="right"/>
    </xf>
    <xf numFmtId="0" fontId="1" fillId="0" borderId="0" xfId="2" applyFont="1" applyFill="1" applyBorder="1" applyProtection="1"/>
    <xf numFmtId="15" fontId="3" fillId="0" borderId="0" xfId="2" applyNumberFormat="1" applyFont="1" applyFill="1" applyBorder="1" applyAlignment="1" applyProtection="1"/>
    <xf numFmtId="0" fontId="3" fillId="0" borderId="0" xfId="2" applyFont="1" applyFill="1" applyBorder="1" applyAlignment="1" applyProtection="1"/>
    <xf numFmtId="0" fontId="1" fillId="0" borderId="10" xfId="2" applyFont="1" applyFill="1" applyBorder="1" applyAlignment="1" applyProtection="1">
      <alignment horizontal="center"/>
    </xf>
    <xf numFmtId="0" fontId="1" fillId="0" borderId="11" xfId="2" applyFont="1" applyFill="1" applyBorder="1" applyAlignment="1" applyProtection="1">
      <alignment horizontal="center"/>
    </xf>
    <xf numFmtId="0" fontId="1" fillId="0" borderId="12" xfId="2" applyFont="1" applyFill="1" applyBorder="1" applyAlignment="1" applyProtection="1">
      <alignment horizontal="center"/>
    </xf>
    <xf numFmtId="0" fontId="1" fillId="0" borderId="13" xfId="2" applyFont="1" applyFill="1" applyBorder="1" applyAlignment="1" applyProtection="1">
      <alignment horizontal="center"/>
    </xf>
    <xf numFmtId="0" fontId="1" fillId="0" borderId="10" xfId="2" applyFont="1" applyFill="1" applyBorder="1" applyAlignment="1" applyProtection="1">
      <alignment horizontal="center"/>
    </xf>
    <xf numFmtId="0" fontId="1" fillId="0" borderId="14" xfId="2" applyFont="1" applyFill="1" applyBorder="1" applyAlignment="1" applyProtection="1">
      <alignment horizontal="center"/>
    </xf>
    <xf numFmtId="0" fontId="3" fillId="0" borderId="0" xfId="2" applyFill="1" applyAlignment="1" applyProtection="1">
      <alignment horizontal="center"/>
    </xf>
    <xf numFmtId="0" fontId="1" fillId="0" borderId="15" xfId="2" applyFont="1" applyFill="1" applyBorder="1" applyAlignment="1" applyProtection="1">
      <alignment horizontal="center"/>
    </xf>
    <xf numFmtId="0" fontId="1" fillId="0" borderId="16" xfId="2" applyFont="1" applyFill="1" applyBorder="1" applyAlignment="1" applyProtection="1">
      <alignment horizontal="center"/>
    </xf>
    <xf numFmtId="0" fontId="1" fillId="0" borderId="17" xfId="2" applyFont="1" applyFill="1" applyBorder="1" applyAlignment="1" applyProtection="1">
      <alignment horizontal="center"/>
    </xf>
    <xf numFmtId="0" fontId="1" fillId="0" borderId="18" xfId="2" applyFont="1" applyFill="1" applyBorder="1" applyAlignment="1" applyProtection="1">
      <alignment horizontal="center"/>
    </xf>
    <xf numFmtId="0" fontId="1" fillId="0" borderId="19" xfId="2" applyFont="1" applyFill="1" applyBorder="1" applyAlignment="1" applyProtection="1">
      <alignment horizontal="center"/>
    </xf>
    <xf numFmtId="0" fontId="1" fillId="0" borderId="20" xfId="2" applyFont="1" applyFill="1" applyBorder="1" applyAlignment="1" applyProtection="1">
      <alignment horizontal="center"/>
    </xf>
    <xf numFmtId="0" fontId="3" fillId="0" borderId="21" xfId="2" applyFont="1" applyFill="1" applyBorder="1" applyAlignment="1" applyProtection="1">
      <alignment horizontal="center"/>
    </xf>
    <xf numFmtId="0" fontId="1" fillId="0" borderId="19" xfId="2" applyFont="1" applyFill="1" applyBorder="1" applyProtection="1"/>
    <xf numFmtId="0" fontId="3" fillId="0" borderId="22" xfId="2" applyFill="1" applyBorder="1" applyAlignment="1" applyProtection="1">
      <alignment horizontal="center"/>
    </xf>
    <xf numFmtId="0" fontId="4" fillId="0" borderId="22" xfId="2" applyFont="1" applyFill="1" applyBorder="1" applyAlignment="1" applyProtection="1">
      <alignment horizontal="center"/>
    </xf>
    <xf numFmtId="0" fontId="1" fillId="0" borderId="22" xfId="2" applyFont="1" applyFill="1" applyBorder="1" applyAlignment="1" applyProtection="1">
      <alignment horizontal="center"/>
    </xf>
    <xf numFmtId="0" fontId="3" fillId="0" borderId="22" xfId="2" applyFill="1" applyBorder="1" applyProtection="1"/>
    <xf numFmtId="0" fontId="3" fillId="0" borderId="17" xfId="2" applyFill="1" applyBorder="1" applyProtection="1"/>
    <xf numFmtId="0" fontId="3" fillId="0" borderId="23" xfId="2" applyFill="1" applyBorder="1" applyProtection="1"/>
    <xf numFmtId="0" fontId="3" fillId="0" borderId="24" xfId="2" applyFill="1" applyBorder="1" applyProtection="1"/>
    <xf numFmtId="14" fontId="3" fillId="0" borderId="25" xfId="2" applyNumberFormat="1" applyFont="1" applyFill="1" applyBorder="1" applyProtection="1">
      <protection locked="0"/>
    </xf>
    <xf numFmtId="0" fontId="3" fillId="0" borderId="1" xfId="2" applyFill="1" applyBorder="1" applyAlignment="1" applyProtection="1">
      <alignment horizontal="center"/>
      <protection locked="0"/>
    </xf>
    <xf numFmtId="4" fontId="3" fillId="0" borderId="1" xfId="2" applyNumberFormat="1" applyFill="1" applyBorder="1" applyProtection="1">
      <protection locked="0"/>
    </xf>
    <xf numFmtId="4" fontId="3" fillId="0" borderId="1" xfId="2" applyNumberFormat="1" applyFill="1" applyBorder="1" applyProtection="1"/>
    <xf numFmtId="4" fontId="3" fillId="0" borderId="1" xfId="2" applyNumberFormat="1" applyFont="1" applyFill="1" applyBorder="1" applyProtection="1"/>
    <xf numFmtId="1" fontId="3" fillId="0" borderId="1" xfId="2" applyNumberFormat="1" applyFont="1" applyFill="1" applyBorder="1" applyProtection="1"/>
    <xf numFmtId="0" fontId="3" fillId="0" borderId="1" xfId="2" applyFont="1" applyFill="1" applyBorder="1" applyAlignment="1" applyProtection="1">
      <alignment horizontal="center"/>
      <protection locked="0"/>
    </xf>
    <xf numFmtId="0" fontId="1" fillId="0" borderId="26" xfId="2" applyFont="1" applyFill="1" applyBorder="1" applyAlignment="1" applyProtection="1">
      <alignment horizontal="center"/>
    </xf>
    <xf numFmtId="0" fontId="1" fillId="0" borderId="27" xfId="2" applyFont="1" applyFill="1" applyBorder="1" applyAlignment="1" applyProtection="1">
      <alignment horizontal="center"/>
    </xf>
    <xf numFmtId="4" fontId="1" fillId="0" borderId="28" xfId="2" applyNumberFormat="1" applyFont="1" applyFill="1" applyBorder="1" applyProtection="1"/>
    <xf numFmtId="1" fontId="1" fillId="0" borderId="28" xfId="2" applyNumberFormat="1" applyFont="1" applyFill="1" applyBorder="1" applyProtection="1"/>
    <xf numFmtId="0" fontId="3" fillId="0" borderId="29" xfId="2" applyFill="1" applyBorder="1" applyProtection="1"/>
    <xf numFmtId="0" fontId="3" fillId="0" borderId="29" xfId="2" applyFill="1" applyBorder="1" applyAlignment="1" applyProtection="1">
      <alignment horizontal="left"/>
    </xf>
    <xf numFmtId="0" fontId="3" fillId="0" borderId="30" xfId="2" applyFill="1" applyBorder="1" applyAlignment="1" applyProtection="1">
      <alignment horizontal="left"/>
    </xf>
    <xf numFmtId="0" fontId="3" fillId="0" borderId="31" xfId="2" applyFill="1" applyBorder="1" applyAlignment="1" applyProtection="1">
      <alignment horizontal="left"/>
    </xf>
    <xf numFmtId="4" fontId="3" fillId="0" borderId="0" xfId="2" applyNumberFormat="1" applyFill="1" applyProtection="1"/>
    <xf numFmtId="0" fontId="3" fillId="0" borderId="20" xfId="2" applyFill="1" applyBorder="1" applyProtection="1"/>
    <xf numFmtId="0" fontId="3" fillId="0" borderId="15" xfId="2" applyFill="1" applyBorder="1" applyProtection="1"/>
    <xf numFmtId="0" fontId="3" fillId="0" borderId="19" xfId="2" applyFill="1" applyBorder="1" applyProtection="1"/>
    <xf numFmtId="0" fontId="4" fillId="0" borderId="17" xfId="2" applyFont="1" applyFill="1" applyBorder="1" applyAlignment="1" applyProtection="1">
      <alignment horizontal="center"/>
    </xf>
    <xf numFmtId="0" fontId="4" fillId="0" borderId="16" xfId="2" applyFont="1" applyFill="1" applyBorder="1" applyAlignment="1" applyProtection="1">
      <alignment horizontal="center"/>
    </xf>
    <xf numFmtId="4" fontId="3" fillId="0" borderId="1" xfId="2" applyNumberFormat="1" applyFont="1" applyFill="1" applyBorder="1" applyProtection="1">
      <protection locked="0"/>
    </xf>
    <xf numFmtId="0" fontId="3" fillId="0" borderId="0" xfId="2" applyAlignment="1">
      <alignment horizontal="center" wrapText="1"/>
    </xf>
    <xf numFmtId="1" fontId="3" fillId="0" borderId="32" xfId="2" applyNumberFormat="1" applyFont="1" applyFill="1" applyBorder="1" applyProtection="1"/>
    <xf numFmtId="165" fontId="6" fillId="0" borderId="4" xfId="1" applyNumberFormat="1" applyFont="1" applyFill="1" applyBorder="1" applyAlignment="1" applyProtection="1">
      <alignment horizontal="center"/>
    </xf>
    <xf numFmtId="165" fontId="6" fillId="0" borderId="1" xfId="1" applyNumberFormat="1" applyFont="1" applyFill="1" applyBorder="1" applyAlignment="1" applyProtection="1">
      <alignment horizontal="left" wrapText="1"/>
      <protection locked="0"/>
    </xf>
    <xf numFmtId="14" fontId="3" fillId="0" borderId="25" xfId="2" applyNumberFormat="1" applyFill="1" applyBorder="1" applyProtection="1">
      <protection locked="0"/>
    </xf>
    <xf numFmtId="4" fontId="1" fillId="0" borderId="33" xfId="2" applyNumberFormat="1" applyFont="1" applyFill="1" applyBorder="1" applyProtection="1"/>
    <xf numFmtId="1" fontId="1" fillId="0" borderId="34" xfId="2" applyNumberFormat="1" applyFont="1" applyFill="1" applyBorder="1" applyProtection="1"/>
    <xf numFmtId="1" fontId="1" fillId="0" borderId="35" xfId="2" applyNumberFormat="1" applyFont="1" applyFill="1" applyBorder="1" applyProtection="1"/>
    <xf numFmtId="0" fontId="3" fillId="0" borderId="27" xfId="2" applyFill="1" applyBorder="1" applyProtection="1"/>
    <xf numFmtId="1" fontId="3" fillId="0" borderId="16" xfId="2" applyNumberFormat="1" applyFont="1" applyFill="1" applyBorder="1" applyProtection="1"/>
    <xf numFmtId="0" fontId="1" fillId="0" borderId="0" xfId="2" applyFont="1" applyFill="1" applyBorder="1" applyAlignment="1" applyProtection="1">
      <alignment horizontal="center"/>
    </xf>
    <xf numFmtId="15" fontId="1" fillId="0" borderId="0" xfId="2" applyNumberFormat="1" applyFont="1" applyFill="1" applyBorder="1" applyProtection="1"/>
    <xf numFmtId="1" fontId="3" fillId="0" borderId="1" xfId="2" quotePrefix="1" applyNumberFormat="1" applyFont="1" applyFill="1" applyBorder="1" applyProtection="1"/>
    <xf numFmtId="4" fontId="1" fillId="0" borderId="1" xfId="2" applyNumberFormat="1" applyFont="1" applyFill="1" applyBorder="1" applyProtection="1"/>
    <xf numFmtId="0" fontId="3" fillId="0" borderId="0" xfId="2" quotePrefix="1" applyFill="1" applyProtection="1"/>
    <xf numFmtId="0" fontId="9" fillId="0" borderId="0" xfId="2" applyFont="1" applyAlignment="1">
      <alignment vertical="center"/>
    </xf>
    <xf numFmtId="16" fontId="3" fillId="0" borderId="25" xfId="2" applyNumberFormat="1" applyFill="1" applyBorder="1" applyProtection="1">
      <protection locked="0"/>
    </xf>
    <xf numFmtId="0" fontId="3" fillId="0" borderId="1" xfId="2" applyFill="1" applyBorder="1" applyAlignment="1" applyProtection="1">
      <alignment horizontal="center"/>
    </xf>
    <xf numFmtId="0" fontId="3" fillId="0" borderId="1" xfId="2" applyFill="1" applyBorder="1" applyProtection="1"/>
    <xf numFmtId="0" fontId="1" fillId="0" borderId="26" xfId="2" applyFont="1" applyFill="1" applyBorder="1" applyAlignment="1" applyProtection="1">
      <alignment horizontal="center"/>
    </xf>
    <xf numFmtId="0" fontId="1" fillId="0" borderId="27" xfId="2" applyFont="1" applyFill="1" applyBorder="1" applyAlignment="1" applyProtection="1">
      <alignment horizontal="center"/>
    </xf>
    <xf numFmtId="165" fontId="6" fillId="0" borderId="1" xfId="1" applyNumberFormat="1" applyFont="1" applyFill="1" applyBorder="1" applyAlignment="1" applyProtection="1"/>
    <xf numFmtId="14" fontId="3" fillId="0" borderId="25" xfId="2" applyNumberFormat="1" applyFill="1" applyBorder="1" applyAlignment="1" applyProtection="1">
      <alignment horizontal="right"/>
      <protection locked="0"/>
    </xf>
    <xf numFmtId="0" fontId="6" fillId="0" borderId="0" xfId="2" applyFont="1" applyFill="1" applyProtection="1"/>
    <xf numFmtId="168" fontId="11" fillId="2" borderId="37" xfId="3" applyNumberFormat="1" applyFont="1" applyFill="1" applyBorder="1" applyAlignment="1"/>
    <xf numFmtId="49" fontId="11" fillId="2" borderId="36" xfId="3" applyNumberFormat="1" applyFont="1" applyFill="1" applyBorder="1" applyAlignment="1">
      <alignment horizontal="center"/>
    </xf>
    <xf numFmtId="4" fontId="11" fillId="2" borderId="36" xfId="3" applyNumberFormat="1" applyFont="1" applyFill="1" applyBorder="1" applyAlignment="1"/>
    <xf numFmtId="1" fontId="11" fillId="2" borderId="36" xfId="3" applyNumberFormat="1" applyFont="1" applyFill="1" applyBorder="1" applyAlignment="1"/>
    <xf numFmtId="49" fontId="12" fillId="2" borderId="36" xfId="3" applyNumberFormat="1" applyFont="1" applyFill="1" applyBorder="1" applyAlignment="1">
      <alignment horizontal="center"/>
    </xf>
    <xf numFmtId="49" fontId="12" fillId="2" borderId="36" xfId="3" applyNumberFormat="1" applyFont="1" applyFill="1" applyBorder="1" applyAlignment="1">
      <alignment horizontal="left"/>
    </xf>
    <xf numFmtId="0" fontId="3" fillId="0" borderId="5" xfId="2" applyFont="1" applyFill="1" applyBorder="1" applyAlignment="1"/>
    <xf numFmtId="0" fontId="3" fillId="0" borderId="5" xfId="2" applyFont="1" applyFill="1" applyBorder="1" applyAlignment="1" applyProtection="1"/>
    <xf numFmtId="0" fontId="3" fillId="0" borderId="0" xfId="2" applyFont="1" applyFill="1" applyProtection="1"/>
    <xf numFmtId="0" fontId="3" fillId="0" borderId="0" xfId="2"/>
    <xf numFmtId="0" fontId="3" fillId="0" borderId="7" xfId="2" applyFont="1" applyFill="1" applyBorder="1" applyProtection="1"/>
    <xf numFmtId="0" fontId="3" fillId="0" borderId="0" xfId="2" applyFont="1" applyFill="1" applyBorder="1" applyProtection="1"/>
    <xf numFmtId="0" fontId="3" fillId="0" borderId="8" xfId="2" applyFont="1" applyFill="1" applyBorder="1" applyProtection="1"/>
    <xf numFmtId="0" fontId="3" fillId="0" borderId="11" xfId="2" applyFont="1" applyFill="1" applyBorder="1" applyAlignment="1" applyProtection="1">
      <alignment horizontal="center"/>
    </xf>
    <xf numFmtId="0" fontId="3" fillId="0" borderId="0" xfId="2" applyFont="1" applyFill="1" applyAlignment="1" applyProtection="1">
      <alignment horizontal="center"/>
    </xf>
    <xf numFmtId="0" fontId="3" fillId="0" borderId="16" xfId="2" applyFont="1" applyFill="1" applyBorder="1" applyAlignment="1" applyProtection="1">
      <alignment horizontal="center"/>
    </xf>
    <xf numFmtId="0" fontId="3" fillId="0" borderId="22" xfId="2" applyFont="1" applyFill="1" applyBorder="1" applyAlignment="1" applyProtection="1">
      <alignment horizontal="center"/>
    </xf>
    <xf numFmtId="0" fontId="3" fillId="0" borderId="22" xfId="2" applyFont="1" applyFill="1" applyBorder="1" applyProtection="1"/>
    <xf numFmtId="0" fontId="3" fillId="0" borderId="17" xfId="2" applyFont="1" applyFill="1" applyBorder="1" applyProtection="1"/>
    <xf numFmtId="0" fontId="3" fillId="0" borderId="23" xfId="2" applyFont="1" applyFill="1" applyBorder="1" applyProtection="1"/>
    <xf numFmtId="0" fontId="3" fillId="0" borderId="24" xfId="2" applyFont="1" applyFill="1" applyBorder="1" applyProtection="1"/>
    <xf numFmtId="4" fontId="3" fillId="0" borderId="11" xfId="2" applyNumberFormat="1" applyFont="1" applyFill="1" applyBorder="1" applyProtection="1"/>
    <xf numFmtId="165" fontId="13" fillId="0" borderId="1" xfId="1" applyNumberFormat="1" applyFont="1" applyFill="1" applyBorder="1" applyAlignment="1" applyProtection="1">
      <alignment horizontal="center"/>
    </xf>
    <xf numFmtId="165" fontId="3" fillId="0" borderId="1" xfId="1" applyNumberFormat="1" applyFont="1" applyFill="1" applyBorder="1" applyAlignment="1" applyProtection="1">
      <alignment horizontal="center"/>
    </xf>
    <xf numFmtId="165" fontId="3" fillId="0" borderId="1" xfId="1" applyNumberFormat="1" applyFont="1" applyFill="1" applyBorder="1" applyAlignment="1" applyProtection="1">
      <alignment horizontal="left"/>
      <protection locked="0"/>
    </xf>
    <xf numFmtId="0" fontId="3" fillId="0" borderId="0" xfId="2" applyFill="1"/>
    <xf numFmtId="4" fontId="1" fillId="0" borderId="38" xfId="2" applyNumberFormat="1" applyFont="1" applyFill="1" applyBorder="1" applyAlignment="1" applyProtection="1">
      <alignment horizontal="center" vertical="center"/>
    </xf>
    <xf numFmtId="1" fontId="1" fillId="0" borderId="38" xfId="2" applyNumberFormat="1" applyFont="1" applyFill="1" applyBorder="1" applyProtection="1"/>
    <xf numFmtId="0" fontId="3" fillId="0" borderId="38" xfId="2" applyFont="1" applyFill="1" applyBorder="1" applyProtection="1"/>
    <xf numFmtId="0" fontId="3" fillId="0" borderId="38" xfId="2" applyFont="1" applyFill="1" applyBorder="1" applyAlignment="1" applyProtection="1">
      <alignment horizontal="left"/>
    </xf>
    <xf numFmtId="0" fontId="3" fillId="0" borderId="39" xfId="2" applyFont="1" applyFill="1" applyBorder="1" applyAlignment="1" applyProtection="1">
      <alignment horizontal="left"/>
    </xf>
    <xf numFmtId="0" fontId="3" fillId="0" borderId="40" xfId="2" applyFont="1" applyFill="1" applyBorder="1" applyAlignment="1" applyProtection="1">
      <alignment horizontal="left"/>
    </xf>
    <xf numFmtId="0" fontId="3" fillId="0" borderId="20" xfId="2" applyFont="1" applyFill="1" applyBorder="1" applyProtection="1"/>
    <xf numFmtId="0" fontId="3" fillId="0" borderId="15" xfId="2" applyFont="1" applyFill="1" applyBorder="1" applyProtection="1"/>
    <xf numFmtId="0" fontId="3" fillId="0" borderId="19" xfId="2" applyFont="1" applyFill="1" applyBorder="1" applyProtection="1"/>
    <xf numFmtId="165" fontId="6" fillId="0" borderId="1" xfId="1" applyNumberFormat="1" applyFont="1" applyFill="1" applyBorder="1" applyAlignment="1" applyProtection="1">
      <alignment horizontal="center" wrapText="1"/>
      <protection locked="0"/>
    </xf>
    <xf numFmtId="15" fontId="3" fillId="0" borderId="25" xfId="2" applyNumberFormat="1" applyFont="1" applyFill="1" applyBorder="1" applyProtection="1">
      <protection locked="0"/>
    </xf>
  </cellXfs>
  <cellStyles count="4">
    <cellStyle name="Normal" xfId="0" builtinId="0"/>
    <cellStyle name="Normal 2" xfId="2"/>
    <cellStyle name="Normal 3" xfId="3"/>
    <cellStyle name="Normal_Redistribution and journal forms.xls 2" xfId="1"/>
  </cellStyles>
  <dxfs count="210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3399FF"/>
      <color rgb="FF6699FF"/>
      <color rgb="FF0066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elle.Smith/Box/Transactions/Purchasing%20cards%20-%20Barclaycard/February%202021/February%202021%20Mark%20Chalkley/Mark%2002%20Feb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elle.Smith/Box/Transactions/Purchasing%20cards%20-%20Barclaycard/February%202021/February%202021%20Paul%20Hobbs/Barclaycard%20-%20February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elle.Smith/Box/Transactions/Purchasing%20cards%20-%20Barclaycard/February%202021/February%202021%20Tim%20Coward/Spreadsheet%20Feb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Sheet2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Sheet2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1"/>
  <sheetViews>
    <sheetView tabSelected="1" zoomScale="80" zoomScaleNormal="80" workbookViewId="0">
      <selection activeCell="C5" sqref="C5:E5"/>
    </sheetView>
  </sheetViews>
  <sheetFormatPr defaultColWidth="9.140625" defaultRowHeight="12.75" outlineLevelCol="1" x14ac:dyDescent="0.2"/>
  <cols>
    <col min="1" max="1" width="11.85546875" style="78" bestFit="1" customWidth="1"/>
    <col min="2" max="2" width="10.42578125" style="78" customWidth="1"/>
    <col min="3" max="6" width="15.7109375" style="78" customWidth="1"/>
    <col min="7" max="7" width="8.42578125" style="78" customWidth="1"/>
    <col min="8" max="8" width="9" style="78" customWidth="1"/>
    <col min="9" max="9" width="11.7109375" style="78" bestFit="1" customWidth="1"/>
    <col min="10" max="10" width="3" style="78" customWidth="1"/>
    <col min="11" max="11" width="29.7109375" style="78" customWidth="1"/>
    <col min="12" max="12" width="56.5703125" style="78" bestFit="1" customWidth="1"/>
    <col min="13" max="14" width="27.42578125" style="78" customWidth="1"/>
    <col min="15" max="15" width="9.140625" style="78"/>
    <col min="16" max="19" width="0" style="78" hidden="1" customWidth="1" outlineLevel="1"/>
    <col min="20" max="20" width="9.140625" style="78" collapsed="1"/>
    <col min="21" max="16384" width="9.140625" style="78"/>
  </cols>
  <sheetData>
    <row r="1" spans="1:26" ht="36.75" customHeight="1" x14ac:dyDescent="0.2">
      <c r="A1" s="71" t="s">
        <v>0</v>
      </c>
      <c r="B1" s="72" t="s">
        <v>62</v>
      </c>
      <c r="C1" s="73"/>
      <c r="D1" s="73"/>
      <c r="E1" s="74"/>
      <c r="F1" s="75"/>
      <c r="G1" s="75"/>
      <c r="H1" s="75"/>
      <c r="I1" s="75"/>
      <c r="J1" s="75"/>
      <c r="K1" s="75"/>
      <c r="L1" s="76"/>
      <c r="M1" s="76"/>
      <c r="N1" s="77"/>
    </row>
    <row r="2" spans="1:26" x14ac:dyDescent="0.2">
      <c r="A2" s="79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1"/>
    </row>
    <row r="3" spans="1:26" ht="36.75" customHeight="1" x14ac:dyDescent="0.2">
      <c r="A3" s="82" t="s">
        <v>2</v>
      </c>
      <c r="B3" s="72" t="s">
        <v>89</v>
      </c>
      <c r="C3" s="73"/>
      <c r="D3" s="73"/>
      <c r="E3" s="74"/>
      <c r="F3" s="83"/>
      <c r="G3" s="83"/>
      <c r="H3" s="83"/>
      <c r="I3" s="83"/>
      <c r="J3" s="83"/>
      <c r="K3" s="83"/>
      <c r="L3" s="80"/>
      <c r="M3" s="80"/>
      <c r="N3" s="81"/>
    </row>
    <row r="4" spans="1:26" x14ac:dyDescent="0.2">
      <c r="A4" s="79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1"/>
    </row>
    <row r="5" spans="1:26" ht="36" customHeight="1" x14ac:dyDescent="0.2">
      <c r="A5" s="84" t="s">
        <v>3</v>
      </c>
      <c r="B5" s="85" t="s">
        <v>4</v>
      </c>
      <c r="C5" s="13">
        <v>44208</v>
      </c>
      <c r="D5" s="12" t="s">
        <v>5</v>
      </c>
      <c r="E5" s="14">
        <v>44238</v>
      </c>
      <c r="F5" s="144"/>
      <c r="G5" s="87"/>
      <c r="H5" s="88"/>
      <c r="I5" s="88"/>
      <c r="J5" s="88"/>
      <c r="K5" s="88"/>
      <c r="L5" s="80"/>
      <c r="M5" s="80"/>
      <c r="N5" s="81"/>
    </row>
    <row r="6" spans="1:26" x14ac:dyDescent="0.2">
      <c r="A6" s="79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1"/>
    </row>
    <row r="7" spans="1:26" x14ac:dyDescent="0.2">
      <c r="A7" s="79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1"/>
    </row>
    <row r="8" spans="1:26" x14ac:dyDescent="0.2">
      <c r="A8" s="89" t="s">
        <v>6</v>
      </c>
      <c r="B8" s="90" t="s">
        <v>7</v>
      </c>
      <c r="C8" s="90" t="s">
        <v>8</v>
      </c>
      <c r="D8" s="90" t="s">
        <v>7</v>
      </c>
      <c r="E8" s="90" t="s">
        <v>9</v>
      </c>
      <c r="F8" s="90" t="s">
        <v>10</v>
      </c>
      <c r="G8" s="91" t="s">
        <v>11</v>
      </c>
      <c r="H8" s="92"/>
      <c r="I8" s="92"/>
      <c r="J8" s="93"/>
      <c r="K8" s="89" t="s">
        <v>12</v>
      </c>
      <c r="L8" s="90" t="s">
        <v>13</v>
      </c>
      <c r="M8" s="94" t="s">
        <v>14</v>
      </c>
      <c r="N8" s="94" t="s">
        <v>15</v>
      </c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</row>
    <row r="9" spans="1:26" x14ac:dyDescent="0.2">
      <c r="A9" s="96" t="s">
        <v>16</v>
      </c>
      <c r="B9" s="97" t="s">
        <v>17</v>
      </c>
      <c r="C9" s="97" t="s">
        <v>18</v>
      </c>
      <c r="D9" s="97" t="s">
        <v>18</v>
      </c>
      <c r="E9" s="97" t="s">
        <v>19</v>
      </c>
      <c r="F9" s="97" t="s">
        <v>18</v>
      </c>
      <c r="G9" s="98"/>
      <c r="H9" s="99"/>
      <c r="I9" s="99"/>
      <c r="J9" s="100"/>
      <c r="K9" s="96" t="s">
        <v>20</v>
      </c>
      <c r="L9" s="97" t="s">
        <v>21</v>
      </c>
      <c r="M9" s="101"/>
      <c r="N9" s="102" t="s">
        <v>22</v>
      </c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</row>
    <row r="10" spans="1:26" x14ac:dyDescent="0.2">
      <c r="A10" s="103" t="s">
        <v>23</v>
      </c>
      <c r="B10" s="104" t="s">
        <v>24</v>
      </c>
      <c r="C10" s="104" t="s">
        <v>25</v>
      </c>
      <c r="D10" s="104" t="s">
        <v>25</v>
      </c>
      <c r="E10" s="104" t="s">
        <v>25</v>
      </c>
      <c r="F10" s="104" t="s">
        <v>25</v>
      </c>
      <c r="G10" s="105" t="s">
        <v>26</v>
      </c>
      <c r="H10" s="105" t="s">
        <v>27</v>
      </c>
      <c r="I10" s="105" t="s">
        <v>28</v>
      </c>
      <c r="J10" s="105"/>
      <c r="K10" s="106" t="s">
        <v>29</v>
      </c>
      <c r="L10" s="107"/>
      <c r="M10" s="108"/>
      <c r="N10" s="109"/>
    </row>
    <row r="11" spans="1:26" ht="0.75" customHeight="1" x14ac:dyDescent="0.2">
      <c r="A11" s="110"/>
      <c r="B11" s="104"/>
      <c r="C11" s="104"/>
      <c r="D11" s="104"/>
      <c r="E11" s="104"/>
      <c r="F11" s="104"/>
      <c r="G11" s="105"/>
      <c r="H11" s="105"/>
      <c r="I11" s="105"/>
      <c r="J11" s="105"/>
      <c r="K11" s="105"/>
      <c r="L11" s="107"/>
      <c r="M11" s="108"/>
      <c r="N11" s="108"/>
    </row>
    <row r="12" spans="1:26" ht="20.100000000000001" customHeight="1" x14ac:dyDescent="0.25">
      <c r="A12" s="137">
        <v>44228</v>
      </c>
      <c r="B12" s="112" t="s">
        <v>30</v>
      </c>
      <c r="C12" s="113">
        <v>-334.45</v>
      </c>
      <c r="D12" s="114">
        <v>0</v>
      </c>
      <c r="E12" s="113"/>
      <c r="F12" s="115">
        <f t="shared" ref="F12:F14" si="0">C12-D12</f>
        <v>-334.45</v>
      </c>
      <c r="G12" s="116">
        <v>516</v>
      </c>
      <c r="H12" s="116">
        <v>2216</v>
      </c>
      <c r="I12" s="145"/>
      <c r="J12" s="39" t="s">
        <v>84</v>
      </c>
      <c r="K12" s="39" t="s">
        <v>85</v>
      </c>
      <c r="L12" s="41" t="s">
        <v>86</v>
      </c>
      <c r="M12" s="41" t="s">
        <v>87</v>
      </c>
      <c r="N12" s="41" t="s">
        <v>88</v>
      </c>
      <c r="P12" s="78" t="b">
        <f t="shared" ref="P12:P13" si="1">OR(G12&lt;100,LEN(G12)=2)</f>
        <v>0</v>
      </c>
      <c r="Q12" s="78" t="b">
        <f t="shared" ref="Q12:Q13" si="2">OR(H12&lt;1000,LEN(H12)=3)</f>
        <v>0</v>
      </c>
      <c r="R12" s="78" t="b">
        <f t="shared" ref="R12:R13" si="3">IF(I12&lt;1000,TRUE)</f>
        <v>1</v>
      </c>
      <c r="S12" s="78" t="e">
        <f>OR(#REF!&lt;100000,LEN(#REF!)=5)</f>
        <v>#REF!</v>
      </c>
    </row>
    <row r="13" spans="1:26" ht="20.100000000000001" customHeight="1" x14ac:dyDescent="0.25">
      <c r="A13" s="137">
        <v>44228</v>
      </c>
      <c r="B13" s="112" t="s">
        <v>30</v>
      </c>
      <c r="C13" s="113">
        <v>-279.99</v>
      </c>
      <c r="D13" s="114">
        <v>0</v>
      </c>
      <c r="E13" s="113"/>
      <c r="F13" s="115">
        <f t="shared" si="0"/>
        <v>-279.99</v>
      </c>
      <c r="G13" s="116">
        <v>516</v>
      </c>
      <c r="H13" s="116">
        <v>2216</v>
      </c>
      <c r="I13" s="145"/>
      <c r="J13" s="39" t="s">
        <v>35</v>
      </c>
      <c r="K13" s="39" t="s">
        <v>85</v>
      </c>
      <c r="L13" s="41" t="s">
        <v>86</v>
      </c>
      <c r="M13" s="41" t="s">
        <v>87</v>
      </c>
      <c r="N13" s="41" t="s">
        <v>88</v>
      </c>
      <c r="P13" s="78" t="b">
        <f t="shared" si="1"/>
        <v>0</v>
      </c>
      <c r="Q13" s="78" t="b">
        <f t="shared" si="2"/>
        <v>0</v>
      </c>
      <c r="R13" s="78" t="b">
        <f t="shared" si="3"/>
        <v>1</v>
      </c>
      <c r="S13" s="78" t="e">
        <f>OR(#REF!&lt;100000,LEN(#REF!)=5)</f>
        <v>#REF!</v>
      </c>
    </row>
    <row r="14" spans="1:26" ht="20.100000000000001" customHeight="1" thickBot="1" x14ac:dyDescent="0.25">
      <c r="A14" s="118" t="s">
        <v>41</v>
      </c>
      <c r="B14" s="119"/>
      <c r="C14" s="120">
        <f>SUM(C12:C13)</f>
        <v>-614.44000000000005</v>
      </c>
      <c r="D14" s="120">
        <f>SUM(D12:D13)</f>
        <v>0</v>
      </c>
      <c r="E14" s="120"/>
      <c r="F14" s="146">
        <f t="shared" si="0"/>
        <v>-614.44000000000005</v>
      </c>
      <c r="G14" s="121"/>
      <c r="H14" s="121"/>
      <c r="I14" s="121"/>
      <c r="J14" s="122"/>
      <c r="K14" s="122"/>
      <c r="L14" s="123"/>
      <c r="M14" s="124"/>
      <c r="N14" s="125"/>
    </row>
    <row r="16" spans="1:26" x14ac:dyDescent="0.2">
      <c r="B16" s="91" t="s">
        <v>42</v>
      </c>
      <c r="C16" s="93"/>
    </row>
    <row r="17" spans="2:11" x14ac:dyDescent="0.2">
      <c r="B17" s="127" t="s">
        <v>43</v>
      </c>
      <c r="C17" s="128" t="s">
        <v>44</v>
      </c>
    </row>
    <row r="18" spans="2:11" x14ac:dyDescent="0.2">
      <c r="B18" s="127" t="s">
        <v>30</v>
      </c>
      <c r="C18" s="128" t="s">
        <v>45</v>
      </c>
      <c r="I18" s="147"/>
      <c r="K18" s="126"/>
    </row>
    <row r="19" spans="2:11" x14ac:dyDescent="0.2">
      <c r="B19" s="127" t="s">
        <v>35</v>
      </c>
      <c r="C19" s="128" t="s">
        <v>46</v>
      </c>
      <c r="I19" s="147"/>
      <c r="K19" s="126"/>
    </row>
    <row r="20" spans="2:11" x14ac:dyDescent="0.2">
      <c r="B20" s="108" t="s">
        <v>49</v>
      </c>
      <c r="C20" s="129" t="s">
        <v>50</v>
      </c>
      <c r="I20" s="147"/>
      <c r="K20" s="126"/>
    </row>
    <row r="21" spans="2:11" x14ac:dyDescent="0.2">
      <c r="I21" s="147"/>
      <c r="K21" s="126"/>
    </row>
  </sheetData>
  <mergeCells count="6">
    <mergeCell ref="B1:E1"/>
    <mergeCell ref="B3:E3"/>
    <mergeCell ref="G8:J8"/>
    <mergeCell ref="G9:J9"/>
    <mergeCell ref="A14:B14"/>
    <mergeCell ref="B16:C16"/>
  </mergeCells>
  <conditionalFormatting sqref="J12">
    <cfRule type="expression" priority="102" stopIfTrue="1">
      <formula>AND(SUM($P12:$T12)&gt;0,NOT(ISBLANK(J12)))</formula>
    </cfRule>
    <cfRule type="expression" dxfId="110" priority="103" stopIfTrue="1">
      <formula>SUM($P12:$T12)&gt;0</formula>
    </cfRule>
  </conditionalFormatting>
  <conditionalFormatting sqref="B1:E1 B3:E3 C12">
    <cfRule type="expression" dxfId="109" priority="104" stopIfTrue="1">
      <formula>ISBLANK(B1)</formula>
    </cfRule>
  </conditionalFormatting>
  <conditionalFormatting sqref="B12">
    <cfRule type="expression" dxfId="108" priority="106" stopIfTrue="1">
      <formula>AND(NOT(ISBLANK(C12)),ISBLANK(B12))</formula>
    </cfRule>
  </conditionalFormatting>
  <conditionalFormatting sqref="A12">
    <cfRule type="expression" dxfId="107" priority="107" stopIfTrue="1">
      <formula>AND(NOT(ISBLANK(C12)),ISBLANK(A12))</formula>
    </cfRule>
  </conditionalFormatting>
  <conditionalFormatting sqref="C13">
    <cfRule type="expression" dxfId="106" priority="98" stopIfTrue="1">
      <formula>ISBLANK(C13)</formula>
    </cfRule>
  </conditionalFormatting>
  <conditionalFormatting sqref="B13">
    <cfRule type="expression" dxfId="105" priority="99" stopIfTrue="1">
      <formula>AND(NOT(ISBLANK(C13)),ISBLANK(B13))</formula>
    </cfRule>
  </conditionalFormatting>
  <conditionalFormatting sqref="A13">
    <cfRule type="expression" dxfId="104" priority="100" stopIfTrue="1">
      <formula>AND(NOT(ISBLANK(C13)),ISBLANK(A13))</formula>
    </cfRule>
  </conditionalFormatting>
  <conditionalFormatting sqref="E12:E13">
    <cfRule type="expression" dxfId="103" priority="101" stopIfTrue="1">
      <formula>AND(NOT(ISBLANK(C12)),ISBLANK(E12),B12="S")</formula>
    </cfRule>
  </conditionalFormatting>
  <conditionalFormatting sqref="J13">
    <cfRule type="expression" priority="96" stopIfTrue="1">
      <formula>AND(SUM($P13:$T13)&gt;0,NOT(ISBLANK(J13)))</formula>
    </cfRule>
    <cfRule type="expression" dxfId="102" priority="97" stopIfTrue="1">
      <formula>SUM($P13:$T13)&gt;0</formula>
    </cfRule>
  </conditionalFormatting>
  <conditionalFormatting sqref="K12">
    <cfRule type="expression" priority="84" stopIfTrue="1">
      <formula>AND(SUM($P12:$T12)&gt;0,NOT(ISBLANK(K12)))</formula>
    </cfRule>
    <cfRule type="expression" dxfId="101" priority="85" stopIfTrue="1">
      <formula>SUM($P12:$T12)&gt;0</formula>
    </cfRule>
  </conditionalFormatting>
  <conditionalFormatting sqref="N12">
    <cfRule type="expression" dxfId="100" priority="86" stopIfTrue="1">
      <formula>AND(NOT(ISBLANK($C12)),ISBLANK(N12))</formula>
    </cfRule>
  </conditionalFormatting>
  <conditionalFormatting sqref="M12">
    <cfRule type="expression" dxfId="99" priority="83" stopIfTrue="1">
      <formula>AND(NOT(ISBLANK($C12)),ISBLANK(M12))</formula>
    </cfRule>
  </conditionalFormatting>
  <conditionalFormatting sqref="K13">
    <cfRule type="expression" priority="80" stopIfTrue="1">
      <formula>AND(SUM($P13:$T13)&gt;0,NOT(ISBLANK(K13)))</formula>
    </cfRule>
    <cfRule type="expression" dxfId="98" priority="81" stopIfTrue="1">
      <formula>SUM($P13:$T13)&gt;0</formula>
    </cfRule>
  </conditionalFormatting>
  <conditionalFormatting sqref="N13">
    <cfRule type="expression" dxfId="97" priority="82" stopIfTrue="1">
      <formula>AND(NOT(ISBLANK($C13)),ISBLANK(N13))</formula>
    </cfRule>
  </conditionalFormatting>
  <conditionalFormatting sqref="M13">
    <cfRule type="expression" dxfId="96" priority="79" stopIfTrue="1">
      <formula>AND(NOT(ISBLANK($C13)),ISBLANK(M13))</formula>
    </cfRule>
  </conditionalFormatting>
  <conditionalFormatting sqref="L13">
    <cfRule type="expression" dxfId="95" priority="3" stopIfTrue="1">
      <formula>AND(NOT(ISBLANK($C13)),ISBLANK(L13))</formula>
    </cfRule>
  </conditionalFormatting>
  <conditionalFormatting sqref="L12">
    <cfRule type="expression" dxfId="94" priority="2" stopIfTrue="1">
      <formula>AND(NOT(ISBLANK($C12)),ISBLANK(L12))</formula>
    </cfRule>
  </conditionalFormatting>
  <conditionalFormatting sqref="C5">
    <cfRule type="expression" dxfId="93" priority="1" stopIfTrue="1">
      <formula>ISBLANK(C5)</formula>
    </cfRule>
  </conditionalFormatting>
  <dataValidations count="3"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  <dataValidation type="list" allowBlank="1" showInputMessage="1" showErrorMessage="1" sqref="B12:B13">
      <formula1>$B$17:$B$20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2"/>
  <sheetViews>
    <sheetView zoomScale="80" zoomScaleNormal="80" workbookViewId="0">
      <selection activeCell="F15" sqref="D15:F15"/>
    </sheetView>
  </sheetViews>
  <sheetFormatPr defaultColWidth="9.140625" defaultRowHeight="12.75" outlineLevelCol="1" x14ac:dyDescent="0.2"/>
  <cols>
    <col min="1" max="1" width="11.85546875" style="78" bestFit="1" customWidth="1"/>
    <col min="2" max="2" width="10.42578125" style="78" customWidth="1"/>
    <col min="3" max="6" width="15.7109375" style="78" customWidth="1"/>
    <col min="7" max="7" width="8.42578125" style="78" customWidth="1"/>
    <col min="8" max="8" width="9" style="78" customWidth="1"/>
    <col min="9" max="9" width="11.7109375" style="78" bestFit="1" customWidth="1"/>
    <col min="10" max="10" width="3" style="78" customWidth="1"/>
    <col min="11" max="11" width="29.7109375" style="78" customWidth="1"/>
    <col min="12" max="12" width="50.7109375" style="78" customWidth="1"/>
    <col min="13" max="14" width="27.42578125" style="78" customWidth="1"/>
    <col min="15" max="15" width="9.140625" style="78"/>
    <col min="16" max="19" width="0" style="78" hidden="1" customWidth="1" outlineLevel="1"/>
    <col min="20" max="20" width="9.140625" style="78" collapsed="1"/>
    <col min="21" max="16384" width="9.140625" style="78"/>
  </cols>
  <sheetData>
    <row r="1" spans="1:26" ht="36.75" customHeight="1" x14ac:dyDescent="0.2">
      <c r="A1" s="71" t="s">
        <v>0</v>
      </c>
      <c r="B1" s="72" t="s">
        <v>62</v>
      </c>
      <c r="C1" s="73"/>
      <c r="D1" s="73"/>
      <c r="E1" s="74"/>
      <c r="F1" s="75"/>
      <c r="G1" s="75"/>
      <c r="H1" s="75"/>
      <c r="I1" s="75"/>
      <c r="J1" s="75"/>
      <c r="K1" s="75"/>
      <c r="L1" s="76"/>
      <c r="M1" s="76"/>
      <c r="N1" s="77"/>
    </row>
    <row r="2" spans="1:26" x14ac:dyDescent="0.2">
      <c r="A2" s="79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1"/>
    </row>
    <row r="3" spans="1:26" ht="36.75" customHeight="1" x14ac:dyDescent="0.2">
      <c r="A3" s="82" t="s">
        <v>2</v>
      </c>
      <c r="B3" s="72" t="s">
        <v>151</v>
      </c>
      <c r="C3" s="73"/>
      <c r="D3" s="73"/>
      <c r="E3" s="74"/>
      <c r="F3" s="83"/>
      <c r="G3" s="83"/>
      <c r="H3" s="83"/>
      <c r="I3" s="83"/>
      <c r="J3" s="83"/>
      <c r="K3" s="83"/>
      <c r="L3" s="80"/>
      <c r="M3" s="80"/>
      <c r="N3" s="81"/>
    </row>
    <row r="4" spans="1:26" x14ac:dyDescent="0.2">
      <c r="A4" s="79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1"/>
    </row>
    <row r="5" spans="1:26" ht="36" customHeight="1" x14ac:dyDescent="0.2">
      <c r="A5" s="84" t="s">
        <v>3</v>
      </c>
      <c r="B5" s="85" t="s">
        <v>4</v>
      </c>
      <c r="C5" s="13">
        <v>44208</v>
      </c>
      <c r="D5" s="12" t="s">
        <v>5</v>
      </c>
      <c r="E5" s="14">
        <v>44238</v>
      </c>
      <c r="F5" s="144"/>
      <c r="G5" s="87"/>
      <c r="H5" s="88"/>
      <c r="I5" s="88"/>
      <c r="J5" s="88"/>
      <c r="K5" s="88"/>
      <c r="L5" s="80"/>
      <c r="M5" s="80"/>
      <c r="N5" s="81"/>
    </row>
    <row r="6" spans="1:26" x14ac:dyDescent="0.2">
      <c r="A6" s="79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1"/>
    </row>
    <row r="7" spans="1:26" x14ac:dyDescent="0.2">
      <c r="A7" s="79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1"/>
    </row>
    <row r="8" spans="1:26" x14ac:dyDescent="0.2">
      <c r="A8" s="89" t="s">
        <v>6</v>
      </c>
      <c r="B8" s="90" t="s">
        <v>7</v>
      </c>
      <c r="C8" s="90" t="s">
        <v>8</v>
      </c>
      <c r="D8" s="90" t="s">
        <v>7</v>
      </c>
      <c r="E8" s="90" t="s">
        <v>9</v>
      </c>
      <c r="F8" s="90" t="s">
        <v>10</v>
      </c>
      <c r="G8" s="91" t="s">
        <v>11</v>
      </c>
      <c r="H8" s="92"/>
      <c r="I8" s="92"/>
      <c r="J8" s="93"/>
      <c r="K8" s="89" t="s">
        <v>12</v>
      </c>
      <c r="L8" s="90" t="s">
        <v>13</v>
      </c>
      <c r="M8" s="94" t="s">
        <v>14</v>
      </c>
      <c r="N8" s="94" t="s">
        <v>15</v>
      </c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</row>
    <row r="9" spans="1:26" x14ac:dyDescent="0.2">
      <c r="A9" s="96" t="s">
        <v>16</v>
      </c>
      <c r="B9" s="97" t="s">
        <v>17</v>
      </c>
      <c r="C9" s="97" t="s">
        <v>18</v>
      </c>
      <c r="D9" s="97" t="s">
        <v>18</v>
      </c>
      <c r="E9" s="97" t="s">
        <v>19</v>
      </c>
      <c r="F9" s="97" t="s">
        <v>18</v>
      </c>
      <c r="G9" s="98"/>
      <c r="H9" s="99"/>
      <c r="I9" s="99"/>
      <c r="J9" s="100"/>
      <c r="K9" s="96" t="s">
        <v>20</v>
      </c>
      <c r="L9" s="97" t="s">
        <v>21</v>
      </c>
      <c r="M9" s="101"/>
      <c r="N9" s="102" t="s">
        <v>22</v>
      </c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</row>
    <row r="10" spans="1:26" x14ac:dyDescent="0.2">
      <c r="A10" s="103" t="s">
        <v>23</v>
      </c>
      <c r="B10" s="104" t="s">
        <v>24</v>
      </c>
      <c r="C10" s="104" t="s">
        <v>25</v>
      </c>
      <c r="D10" s="104" t="s">
        <v>25</v>
      </c>
      <c r="E10" s="104" t="s">
        <v>25</v>
      </c>
      <c r="F10" s="104" t="s">
        <v>25</v>
      </c>
      <c r="G10" s="105" t="s">
        <v>26</v>
      </c>
      <c r="H10" s="105" t="s">
        <v>27</v>
      </c>
      <c r="I10" s="105" t="s">
        <v>28</v>
      </c>
      <c r="J10" s="105"/>
      <c r="K10" s="106" t="s">
        <v>29</v>
      </c>
      <c r="L10" s="107"/>
      <c r="M10" s="108"/>
      <c r="N10" s="109"/>
    </row>
    <row r="11" spans="1:26" ht="0.75" customHeight="1" x14ac:dyDescent="0.2">
      <c r="A11" s="110"/>
      <c r="B11" s="104"/>
      <c r="C11" s="104"/>
      <c r="D11" s="104"/>
      <c r="E11" s="104"/>
      <c r="F11" s="104"/>
      <c r="G11" s="105"/>
      <c r="H11" s="105"/>
      <c r="I11" s="105"/>
      <c r="J11" s="105"/>
      <c r="K11" s="105"/>
      <c r="L11" s="107"/>
      <c r="M11" s="108"/>
      <c r="N11" s="108"/>
    </row>
    <row r="12" spans="1:26" ht="15.75" x14ac:dyDescent="0.25">
      <c r="A12" s="137" t="s">
        <v>144</v>
      </c>
      <c r="B12" s="112" t="s">
        <v>35</v>
      </c>
      <c r="C12" s="113">
        <v>33.5</v>
      </c>
      <c r="D12" s="114">
        <v>5.58</v>
      </c>
      <c r="E12" s="113"/>
      <c r="F12" s="115">
        <f t="shared" ref="F12:F15" si="0">C12-D12</f>
        <v>27.92</v>
      </c>
      <c r="G12" s="116">
        <v>110</v>
      </c>
      <c r="H12" s="116">
        <v>4001</v>
      </c>
      <c r="I12" s="145"/>
      <c r="J12" s="39" t="s">
        <v>84</v>
      </c>
      <c r="K12" s="39" t="s">
        <v>131</v>
      </c>
      <c r="L12" s="41" t="s">
        <v>145</v>
      </c>
      <c r="M12" s="41" t="s">
        <v>146</v>
      </c>
      <c r="N12" s="136" t="s">
        <v>106</v>
      </c>
      <c r="P12" s="78" t="b">
        <f t="shared" ref="P12:P13" si="1">OR(G12&lt;100,LEN(G12)=2)</f>
        <v>0</v>
      </c>
      <c r="Q12" s="78" t="b">
        <f t="shared" ref="Q12:Q13" si="2">OR(H12&lt;1000,LEN(H12)=3)</f>
        <v>0</v>
      </c>
      <c r="R12" s="78" t="b">
        <f t="shared" ref="R12:R13" si="3">IF(I12&lt;1000,TRUE)</f>
        <v>1</v>
      </c>
      <c r="S12" s="78" t="e">
        <f>OR(#REF!&lt;100000,LEN(#REF!)=5)</f>
        <v>#REF!</v>
      </c>
    </row>
    <row r="13" spans="1:26" ht="20.100000000000001" customHeight="1" x14ac:dyDescent="0.25">
      <c r="A13" s="137" t="s">
        <v>147</v>
      </c>
      <c r="B13" s="112" t="s">
        <v>84</v>
      </c>
      <c r="C13" s="113">
        <v>17</v>
      </c>
      <c r="D13" s="114">
        <f t="shared" ref="D13:D14" si="4">IF(B13="S",IF(ISBLANK(E13),ROUND(C13*0.2/1.2,2),E13),"")</f>
        <v>2.83</v>
      </c>
      <c r="E13" s="113"/>
      <c r="F13" s="115">
        <f t="shared" si="0"/>
        <v>14.17</v>
      </c>
      <c r="G13" s="116">
        <v>517</v>
      </c>
      <c r="H13" s="116">
        <v>2001</v>
      </c>
      <c r="I13" s="145"/>
      <c r="J13" s="39" t="s">
        <v>35</v>
      </c>
      <c r="K13" s="39" t="s">
        <v>85</v>
      </c>
      <c r="L13" s="41" t="s">
        <v>148</v>
      </c>
      <c r="M13" s="41" t="s">
        <v>149</v>
      </c>
      <c r="N13" s="41" t="s">
        <v>106</v>
      </c>
      <c r="P13" s="78" t="b">
        <f t="shared" si="1"/>
        <v>0</v>
      </c>
      <c r="Q13" s="78" t="b">
        <f t="shared" si="2"/>
        <v>0</v>
      </c>
      <c r="R13" s="78" t="b">
        <f t="shared" si="3"/>
        <v>1</v>
      </c>
      <c r="S13" s="78" t="e">
        <f>OR(#REF!&lt;100000,LEN(#REF!)=5)</f>
        <v>#REF!</v>
      </c>
    </row>
    <row r="14" spans="1:26" ht="20.100000000000001" customHeight="1" x14ac:dyDescent="0.25">
      <c r="A14" s="137" t="s">
        <v>150</v>
      </c>
      <c r="B14" s="112" t="s">
        <v>35</v>
      </c>
      <c r="C14" s="113">
        <v>15.3</v>
      </c>
      <c r="D14" s="114">
        <f t="shared" si="4"/>
        <v>2.5499999999999998</v>
      </c>
      <c r="E14" s="113"/>
      <c r="F14" s="115">
        <f t="shared" si="0"/>
        <v>12.75</v>
      </c>
      <c r="G14" s="116">
        <v>517</v>
      </c>
      <c r="H14" s="116">
        <v>2001</v>
      </c>
      <c r="I14" s="145"/>
      <c r="J14" s="39" t="s">
        <v>35</v>
      </c>
      <c r="K14" s="39" t="s">
        <v>85</v>
      </c>
      <c r="L14" s="41" t="s">
        <v>148</v>
      </c>
      <c r="M14" s="41" t="s">
        <v>146</v>
      </c>
      <c r="N14" s="41" t="s">
        <v>106</v>
      </c>
    </row>
    <row r="15" spans="1:26" ht="20.100000000000001" customHeight="1" thickBot="1" x14ac:dyDescent="0.25">
      <c r="A15" s="118" t="s">
        <v>41</v>
      </c>
      <c r="B15" s="119"/>
      <c r="C15" s="120">
        <f>SUM(C12:C14)</f>
        <v>65.8</v>
      </c>
      <c r="D15" s="120">
        <f>SUM(D12:D14)</f>
        <v>10.96</v>
      </c>
      <c r="E15" s="120"/>
      <c r="F15" s="146">
        <f t="shared" si="0"/>
        <v>54.839999999999996</v>
      </c>
      <c r="G15" s="121"/>
      <c r="H15" s="121"/>
      <c r="I15" s="121"/>
      <c r="J15" s="122"/>
      <c r="K15" s="122"/>
      <c r="L15" s="123"/>
      <c r="M15" s="124"/>
      <c r="N15" s="125"/>
    </row>
    <row r="17" spans="2:11" x14ac:dyDescent="0.2">
      <c r="B17" s="91" t="s">
        <v>42</v>
      </c>
      <c r="C17" s="93"/>
    </row>
    <row r="18" spans="2:11" x14ac:dyDescent="0.2">
      <c r="B18" s="127" t="s">
        <v>43</v>
      </c>
      <c r="C18" s="128" t="s">
        <v>44</v>
      </c>
    </row>
    <row r="19" spans="2:11" x14ac:dyDescent="0.2">
      <c r="B19" s="127" t="s">
        <v>30</v>
      </c>
      <c r="C19" s="128" t="s">
        <v>45</v>
      </c>
      <c r="I19" s="147"/>
      <c r="K19" s="126"/>
    </row>
    <row r="20" spans="2:11" x14ac:dyDescent="0.2">
      <c r="B20" s="127" t="s">
        <v>35</v>
      </c>
      <c r="C20" s="128" t="s">
        <v>46</v>
      </c>
      <c r="I20" s="147"/>
      <c r="K20" s="126"/>
    </row>
    <row r="21" spans="2:11" x14ac:dyDescent="0.2">
      <c r="B21" s="108" t="s">
        <v>49</v>
      </c>
      <c r="C21" s="129" t="s">
        <v>50</v>
      </c>
      <c r="I21" s="147"/>
      <c r="K21" s="126"/>
    </row>
    <row r="22" spans="2:11" x14ac:dyDescent="0.2">
      <c r="I22" s="147"/>
      <c r="K22" s="126"/>
    </row>
  </sheetData>
  <mergeCells count="6">
    <mergeCell ref="B1:E1"/>
    <mergeCell ref="B3:E3"/>
    <mergeCell ref="G8:J8"/>
    <mergeCell ref="G9:J9"/>
    <mergeCell ref="A15:B15"/>
    <mergeCell ref="B17:C17"/>
  </mergeCells>
  <conditionalFormatting sqref="J12">
    <cfRule type="expression" priority="102" stopIfTrue="1">
      <formula>AND(SUM($P12:$T12)&gt;0,NOT(ISBLANK(J12)))</formula>
    </cfRule>
    <cfRule type="expression" dxfId="25" priority="103" stopIfTrue="1">
      <formula>SUM($P12:$T12)&gt;0</formula>
    </cfRule>
  </conditionalFormatting>
  <conditionalFormatting sqref="B1:E1 B3:E3 C12 C14">
    <cfRule type="expression" dxfId="24" priority="104" stopIfTrue="1">
      <formula>ISBLANK(B1)</formula>
    </cfRule>
  </conditionalFormatting>
  <conditionalFormatting sqref="B12">
    <cfRule type="expression" dxfId="23" priority="106" stopIfTrue="1">
      <formula>AND(NOT(ISBLANK(C12)),ISBLANK(B12))</formula>
    </cfRule>
  </conditionalFormatting>
  <conditionalFormatting sqref="A12 A14">
    <cfRule type="expression" dxfId="22" priority="107" stopIfTrue="1">
      <formula>AND(NOT(ISBLANK(C12)),ISBLANK(A12))</formula>
    </cfRule>
  </conditionalFormatting>
  <conditionalFormatting sqref="E14">
    <cfRule type="expression" dxfId="21" priority="108" stopIfTrue="1">
      <formula>AND(NOT(ISBLANK(C14)),ISBLANK(E14),B14="S")</formula>
    </cfRule>
  </conditionalFormatting>
  <conditionalFormatting sqref="C13">
    <cfRule type="expression" dxfId="20" priority="98" stopIfTrue="1">
      <formula>ISBLANK(C13)</formula>
    </cfRule>
  </conditionalFormatting>
  <conditionalFormatting sqref="B13">
    <cfRule type="expression" dxfId="19" priority="99" stopIfTrue="1">
      <formula>AND(NOT(ISBLANK(C13)),ISBLANK(B13))</formula>
    </cfRule>
  </conditionalFormatting>
  <conditionalFormatting sqref="A13">
    <cfRule type="expression" dxfId="18" priority="100" stopIfTrue="1">
      <formula>AND(NOT(ISBLANK(C13)),ISBLANK(A13))</formula>
    </cfRule>
  </conditionalFormatting>
  <conditionalFormatting sqref="E12:E13">
    <cfRule type="expression" dxfId="17" priority="101" stopIfTrue="1">
      <formula>AND(NOT(ISBLANK(C12)),ISBLANK(E12),B12="S")</formula>
    </cfRule>
  </conditionalFormatting>
  <conditionalFormatting sqref="J13:J14">
    <cfRule type="expression" priority="96" stopIfTrue="1">
      <formula>AND(SUM($P13:$T13)&gt;0,NOT(ISBLANK(J13)))</formula>
    </cfRule>
    <cfRule type="expression" dxfId="16" priority="97" stopIfTrue="1">
      <formula>SUM($P13:$T13)&gt;0</formula>
    </cfRule>
  </conditionalFormatting>
  <conditionalFormatting sqref="K12">
    <cfRule type="expression" priority="84" stopIfTrue="1">
      <formula>AND(SUM($P12:$T12)&gt;0,NOT(ISBLANK(K12)))</formula>
    </cfRule>
    <cfRule type="expression" dxfId="15" priority="85" stopIfTrue="1">
      <formula>SUM($P12:$T12)&gt;0</formula>
    </cfRule>
  </conditionalFormatting>
  <conditionalFormatting sqref="N12">
    <cfRule type="expression" dxfId="14" priority="86" stopIfTrue="1">
      <formula>AND(NOT(ISBLANK($C12)),ISBLANK(N12))</formula>
    </cfRule>
  </conditionalFormatting>
  <conditionalFormatting sqref="M12">
    <cfRule type="expression" dxfId="13" priority="83" stopIfTrue="1">
      <formula>AND(NOT(ISBLANK($C12)),ISBLANK(M12))</formula>
    </cfRule>
  </conditionalFormatting>
  <conditionalFormatting sqref="L12">
    <cfRule type="expression" dxfId="12" priority="82" stopIfTrue="1">
      <formula>AND(NOT(ISBLANK($C12)),ISBLANK(L12))</formula>
    </cfRule>
  </conditionalFormatting>
  <conditionalFormatting sqref="K13">
    <cfRule type="expression" priority="79" stopIfTrue="1">
      <formula>AND(SUM($P13:$T13)&gt;0,NOT(ISBLANK(K13)))</formula>
    </cfRule>
    <cfRule type="expression" dxfId="11" priority="80" stopIfTrue="1">
      <formula>SUM($P13:$T13)&gt;0</formula>
    </cfRule>
  </conditionalFormatting>
  <conditionalFormatting sqref="N13">
    <cfRule type="expression" dxfId="10" priority="81" stopIfTrue="1">
      <formula>AND(NOT(ISBLANK($C13)),ISBLANK(N13))</formula>
    </cfRule>
  </conditionalFormatting>
  <conditionalFormatting sqref="M13">
    <cfRule type="expression" dxfId="9" priority="78" stopIfTrue="1">
      <formula>AND(NOT(ISBLANK($C13)),ISBLANK(M13))</formula>
    </cfRule>
  </conditionalFormatting>
  <conditionalFormatting sqref="L13">
    <cfRule type="expression" dxfId="8" priority="77" stopIfTrue="1">
      <formula>AND(NOT(ISBLANK($C13)),ISBLANK(L13))</formula>
    </cfRule>
  </conditionalFormatting>
  <conditionalFormatting sqref="K14">
    <cfRule type="expression" priority="74" stopIfTrue="1">
      <formula>AND(SUM($P14:$T14)&gt;0,NOT(ISBLANK(K14)))</formula>
    </cfRule>
    <cfRule type="expression" dxfId="7" priority="75" stopIfTrue="1">
      <formula>SUM($P14:$T14)&gt;0</formula>
    </cfRule>
  </conditionalFormatting>
  <conditionalFormatting sqref="N14">
    <cfRule type="expression" dxfId="6" priority="76" stopIfTrue="1">
      <formula>AND(NOT(ISBLANK($C14)),ISBLANK(N14))</formula>
    </cfRule>
  </conditionalFormatting>
  <conditionalFormatting sqref="M14">
    <cfRule type="expression" dxfId="5" priority="73" stopIfTrue="1">
      <formula>AND(NOT(ISBLANK($C14)),ISBLANK(M14))</formula>
    </cfRule>
  </conditionalFormatting>
  <conditionalFormatting sqref="L14">
    <cfRule type="expression" dxfId="4" priority="72" stopIfTrue="1">
      <formula>AND(NOT(ISBLANK($C14)),ISBLANK(L14))</formula>
    </cfRule>
  </conditionalFormatting>
  <conditionalFormatting sqref="B14">
    <cfRule type="expression" dxfId="3" priority="4" stopIfTrue="1">
      <formula>AND(NOT(ISBLANK(C14)),ISBLANK(B14))</formula>
    </cfRule>
  </conditionalFormatting>
  <conditionalFormatting sqref="C5">
    <cfRule type="expression" dxfId="2" priority="1" stopIfTrue="1">
      <formula>ISBLANK(C5)</formula>
    </cfRule>
  </conditionalFormatting>
  <dataValidations count="3"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  <dataValidation type="list" allowBlank="1" showInputMessage="1" showErrorMessage="1" sqref="B12:B14">
      <formula1>$B$18:$B$21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3"/>
  <sheetViews>
    <sheetView zoomScale="90" workbookViewId="0">
      <selection activeCell="C5" sqref="C5:E5"/>
    </sheetView>
  </sheetViews>
  <sheetFormatPr defaultColWidth="9.140625" defaultRowHeight="12.75" outlineLevelCol="1" x14ac:dyDescent="0.2"/>
  <cols>
    <col min="1" max="1" width="11.85546875" style="78" bestFit="1" customWidth="1"/>
    <col min="2" max="2" width="10.42578125" style="78" customWidth="1"/>
    <col min="3" max="6" width="15.7109375" style="78" customWidth="1"/>
    <col min="7" max="7" width="8.42578125" style="78" customWidth="1"/>
    <col min="8" max="8" width="9" style="78" customWidth="1"/>
    <col min="9" max="9" width="11.7109375" style="78" bestFit="1" customWidth="1"/>
    <col min="10" max="10" width="3" style="78" customWidth="1"/>
    <col min="11" max="11" width="29.7109375" style="78" customWidth="1"/>
    <col min="12" max="12" width="50.7109375" style="78" customWidth="1"/>
    <col min="13" max="14" width="27.42578125" style="78" customWidth="1"/>
    <col min="15" max="15" width="9.140625" style="78"/>
    <col min="16" max="19" width="0" style="78" hidden="1" customWidth="1" outlineLevel="1"/>
    <col min="20" max="20" width="9.140625" style="78" collapsed="1"/>
    <col min="21" max="16384" width="9.140625" style="78"/>
  </cols>
  <sheetData>
    <row r="1" spans="1:26" ht="36.75" customHeight="1" x14ac:dyDescent="0.2">
      <c r="A1" s="71" t="s">
        <v>0</v>
      </c>
      <c r="B1" s="72" t="s">
        <v>62</v>
      </c>
      <c r="C1" s="73"/>
      <c r="D1" s="73"/>
      <c r="E1" s="74"/>
      <c r="F1" s="75"/>
      <c r="G1" s="75"/>
      <c r="H1" s="75"/>
      <c r="I1" s="75"/>
      <c r="J1" s="75"/>
      <c r="K1" s="75"/>
      <c r="L1" s="76"/>
      <c r="M1" s="76"/>
      <c r="N1" s="77"/>
    </row>
    <row r="2" spans="1:26" x14ac:dyDescent="0.2">
      <c r="A2" s="79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1"/>
    </row>
    <row r="3" spans="1:26" ht="36.75" customHeight="1" x14ac:dyDescent="0.2">
      <c r="A3" s="82" t="s">
        <v>2</v>
      </c>
      <c r="B3" s="72" t="s">
        <v>74</v>
      </c>
      <c r="C3" s="73"/>
      <c r="D3" s="73"/>
      <c r="E3" s="74"/>
      <c r="F3" s="83"/>
      <c r="G3" s="83"/>
      <c r="H3" s="83"/>
      <c r="I3" s="83"/>
      <c r="J3" s="83"/>
      <c r="K3" s="83"/>
      <c r="L3" s="80"/>
      <c r="M3" s="80"/>
      <c r="N3" s="81"/>
    </row>
    <row r="4" spans="1:26" x14ac:dyDescent="0.2">
      <c r="A4" s="79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1"/>
    </row>
    <row r="5" spans="1:26" ht="36" customHeight="1" x14ac:dyDescent="0.2">
      <c r="A5" s="84" t="s">
        <v>3</v>
      </c>
      <c r="B5" s="85" t="s">
        <v>4</v>
      </c>
      <c r="C5" s="13">
        <v>44208</v>
      </c>
      <c r="D5" s="12" t="s">
        <v>5</v>
      </c>
      <c r="E5" s="14">
        <v>44238</v>
      </c>
      <c r="F5" s="86"/>
      <c r="G5" s="87"/>
      <c r="H5" s="88"/>
      <c r="I5" s="88"/>
      <c r="J5" s="88"/>
      <c r="K5" s="88"/>
      <c r="L5" s="80"/>
      <c r="M5" s="80"/>
      <c r="N5" s="81"/>
    </row>
    <row r="6" spans="1:26" x14ac:dyDescent="0.2">
      <c r="A6" s="79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1"/>
    </row>
    <row r="7" spans="1:26" x14ac:dyDescent="0.2">
      <c r="A7" s="79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1"/>
    </row>
    <row r="8" spans="1:26" x14ac:dyDescent="0.2">
      <c r="A8" s="89" t="s">
        <v>6</v>
      </c>
      <c r="B8" s="90" t="s">
        <v>7</v>
      </c>
      <c r="C8" s="90" t="s">
        <v>8</v>
      </c>
      <c r="D8" s="90" t="s">
        <v>7</v>
      </c>
      <c r="E8" s="90" t="s">
        <v>9</v>
      </c>
      <c r="F8" s="90" t="s">
        <v>10</v>
      </c>
      <c r="G8" s="91" t="s">
        <v>11</v>
      </c>
      <c r="H8" s="92"/>
      <c r="I8" s="92"/>
      <c r="J8" s="93"/>
      <c r="K8" s="89" t="s">
        <v>12</v>
      </c>
      <c r="L8" s="90" t="s">
        <v>13</v>
      </c>
      <c r="M8" s="94" t="s">
        <v>14</v>
      </c>
      <c r="N8" s="94" t="s">
        <v>15</v>
      </c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</row>
    <row r="9" spans="1:26" x14ac:dyDescent="0.2">
      <c r="A9" s="96" t="s">
        <v>16</v>
      </c>
      <c r="B9" s="97" t="s">
        <v>17</v>
      </c>
      <c r="C9" s="97" t="s">
        <v>18</v>
      </c>
      <c r="D9" s="97" t="s">
        <v>18</v>
      </c>
      <c r="E9" s="97" t="s">
        <v>19</v>
      </c>
      <c r="F9" s="97" t="s">
        <v>18</v>
      </c>
      <c r="G9" s="98"/>
      <c r="H9" s="99"/>
      <c r="I9" s="99"/>
      <c r="J9" s="100"/>
      <c r="K9" s="96" t="s">
        <v>20</v>
      </c>
      <c r="L9" s="97" t="s">
        <v>21</v>
      </c>
      <c r="M9" s="101"/>
      <c r="N9" s="102" t="s">
        <v>22</v>
      </c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</row>
    <row r="10" spans="1:26" x14ac:dyDescent="0.2">
      <c r="A10" s="103" t="s">
        <v>23</v>
      </c>
      <c r="B10" s="104" t="s">
        <v>24</v>
      </c>
      <c r="C10" s="104" t="s">
        <v>25</v>
      </c>
      <c r="D10" s="104" t="s">
        <v>25</v>
      </c>
      <c r="E10" s="104" t="s">
        <v>25</v>
      </c>
      <c r="F10" s="104" t="s">
        <v>25</v>
      </c>
      <c r="G10" s="105" t="s">
        <v>26</v>
      </c>
      <c r="H10" s="105" t="s">
        <v>27</v>
      </c>
      <c r="I10" s="105" t="s">
        <v>28</v>
      </c>
      <c r="J10" s="105"/>
      <c r="K10" s="106" t="s">
        <v>29</v>
      </c>
      <c r="L10" s="107"/>
      <c r="M10" s="108"/>
      <c r="N10" s="109"/>
    </row>
    <row r="11" spans="1:26" ht="0.75" customHeight="1" x14ac:dyDescent="0.2">
      <c r="A11" s="110"/>
      <c r="B11" s="104"/>
      <c r="C11" s="104"/>
      <c r="D11" s="104"/>
      <c r="E11" s="104"/>
      <c r="F11" s="104"/>
      <c r="G11" s="105"/>
      <c r="H11" s="105"/>
      <c r="I11" s="105"/>
      <c r="J11" s="105"/>
      <c r="K11" s="105"/>
      <c r="L11" s="107"/>
      <c r="M11" s="108"/>
      <c r="N11" s="108"/>
    </row>
    <row r="12" spans="1:26" ht="20.100000000000001" customHeight="1" x14ac:dyDescent="0.25">
      <c r="A12" s="111">
        <v>44208</v>
      </c>
      <c r="B12" s="112" t="s">
        <v>49</v>
      </c>
      <c r="C12" s="113">
        <v>89.9</v>
      </c>
      <c r="D12" s="114">
        <v>0</v>
      </c>
      <c r="E12" s="113"/>
      <c r="F12" s="115">
        <v>89.9</v>
      </c>
      <c r="G12" s="116">
        <v>203</v>
      </c>
      <c r="H12" s="116">
        <v>4020</v>
      </c>
      <c r="I12" s="116"/>
      <c r="J12" s="39" t="s">
        <v>35</v>
      </c>
      <c r="K12" s="39" t="s">
        <v>63</v>
      </c>
      <c r="L12" s="39" t="s">
        <v>64</v>
      </c>
      <c r="M12" s="41" t="s">
        <v>51</v>
      </c>
      <c r="N12" s="41" t="s">
        <v>65</v>
      </c>
      <c r="P12" s="78" t="b">
        <f t="shared" ref="P12:P16" si="0">OR(G12&lt;100,LEN(G12)=2)</f>
        <v>0</v>
      </c>
      <c r="Q12" s="78" t="b">
        <f t="shared" ref="Q12:Q16" si="1">OR(H12&lt;1000,LEN(H12)=3)</f>
        <v>0</v>
      </c>
      <c r="R12" s="78" t="b">
        <f t="shared" ref="R12:R16" si="2">IF(I12&lt;1000,TRUE)</f>
        <v>1</v>
      </c>
      <c r="S12" s="78" t="e">
        <f>OR(#REF!&lt;100000,LEN(#REF!)=5)</f>
        <v>#REF!</v>
      </c>
    </row>
    <row r="13" spans="1:26" ht="20.100000000000001" customHeight="1" x14ac:dyDescent="0.25">
      <c r="A13" s="111">
        <v>44216</v>
      </c>
      <c r="B13" s="117" t="s">
        <v>35</v>
      </c>
      <c r="C13" s="113">
        <f>9.95+25.2+127.92+63.96</f>
        <v>227.03</v>
      </c>
      <c r="D13" s="114">
        <f>1.66+4.2+21.36+10.68</f>
        <v>37.9</v>
      </c>
      <c r="E13" s="113"/>
      <c r="F13" s="115">
        <f>8.29+21+106.56+53.28</f>
        <v>189.13</v>
      </c>
      <c r="G13" s="116">
        <v>172</v>
      </c>
      <c r="H13" s="116">
        <v>4001</v>
      </c>
      <c r="I13" s="116"/>
      <c r="J13" s="39" t="s">
        <v>35</v>
      </c>
      <c r="K13" s="39" t="s">
        <v>66</v>
      </c>
      <c r="L13" s="39" t="s">
        <v>67</v>
      </c>
      <c r="M13" s="41" t="s">
        <v>51</v>
      </c>
      <c r="N13" s="41" t="s">
        <v>65</v>
      </c>
      <c r="P13" s="78" t="b">
        <f t="shared" si="0"/>
        <v>0</v>
      </c>
      <c r="Q13" s="78" t="b">
        <f t="shared" si="1"/>
        <v>0</v>
      </c>
      <c r="R13" s="78" t="b">
        <f t="shared" si="2"/>
        <v>1</v>
      </c>
      <c r="S13" s="78" t="e">
        <f>OR(#REF!&lt;100000,LEN(#REF!)=5)</f>
        <v>#REF!</v>
      </c>
    </row>
    <row r="14" spans="1:26" ht="20.100000000000001" customHeight="1" x14ac:dyDescent="0.25">
      <c r="A14" s="111">
        <v>44216</v>
      </c>
      <c r="B14" s="117" t="s">
        <v>30</v>
      </c>
      <c r="C14" s="113">
        <v>51.96</v>
      </c>
      <c r="D14" s="114"/>
      <c r="E14" s="113"/>
      <c r="F14" s="115">
        <v>51.96</v>
      </c>
      <c r="G14" s="116">
        <v>172</v>
      </c>
      <c r="H14" s="116">
        <v>4001</v>
      </c>
      <c r="I14" s="116"/>
      <c r="J14" s="39" t="s">
        <v>35</v>
      </c>
      <c r="K14" s="39" t="s">
        <v>66</v>
      </c>
      <c r="L14" s="40" t="s">
        <v>68</v>
      </c>
      <c r="M14" s="41" t="s">
        <v>69</v>
      </c>
      <c r="N14" s="41" t="s">
        <v>65</v>
      </c>
      <c r="P14" s="78" t="b">
        <f t="shared" si="0"/>
        <v>0</v>
      </c>
      <c r="Q14" s="78" t="b">
        <f t="shared" si="1"/>
        <v>0</v>
      </c>
      <c r="R14" s="78" t="b">
        <f t="shared" si="2"/>
        <v>1</v>
      </c>
      <c r="S14" s="78" t="e">
        <f>OR(#REF!&lt;100000,LEN(#REF!)=5)</f>
        <v>#REF!</v>
      </c>
    </row>
    <row r="15" spans="1:26" ht="20.100000000000001" customHeight="1" x14ac:dyDescent="0.25">
      <c r="A15" s="111">
        <v>44219</v>
      </c>
      <c r="B15" s="112" t="s">
        <v>35</v>
      </c>
      <c r="C15" s="113">
        <v>62.01</v>
      </c>
      <c r="D15" s="114">
        <v>12.4</v>
      </c>
      <c r="E15" s="113"/>
      <c r="F15" s="115">
        <v>49.61</v>
      </c>
      <c r="G15" s="116">
        <v>280</v>
      </c>
      <c r="H15" s="116">
        <v>4020</v>
      </c>
      <c r="I15" s="116" t="s">
        <v>65</v>
      </c>
      <c r="J15" s="39" t="s">
        <v>35</v>
      </c>
      <c r="K15" s="39" t="s">
        <v>70</v>
      </c>
      <c r="L15" s="40" t="s">
        <v>71</v>
      </c>
      <c r="M15" s="41" t="s">
        <v>51</v>
      </c>
      <c r="N15" s="41" t="s">
        <v>65</v>
      </c>
      <c r="P15" s="78" t="b">
        <f t="shared" si="0"/>
        <v>0</v>
      </c>
      <c r="Q15" s="78" t="b">
        <f t="shared" si="1"/>
        <v>0</v>
      </c>
      <c r="R15" s="78" t="b">
        <f t="shared" si="2"/>
        <v>0</v>
      </c>
      <c r="S15" s="78" t="e">
        <f>OR(#REF!&lt;100000,LEN(#REF!)=5)</f>
        <v>#REF!</v>
      </c>
    </row>
    <row r="16" spans="1:26" ht="20.100000000000001" customHeight="1" x14ac:dyDescent="0.25">
      <c r="A16" s="111">
        <v>44224</v>
      </c>
      <c r="B16" s="112" t="s">
        <v>30</v>
      </c>
      <c r="C16" s="113">
        <v>179.97</v>
      </c>
      <c r="D16" s="114"/>
      <c r="E16" s="113"/>
      <c r="F16" s="115">
        <v>179.97</v>
      </c>
      <c r="G16" s="116">
        <v>170</v>
      </c>
      <c r="H16" s="116">
        <v>4001</v>
      </c>
      <c r="I16" s="116" t="s">
        <v>65</v>
      </c>
      <c r="J16" s="39" t="s">
        <v>35</v>
      </c>
      <c r="K16" s="39" t="s">
        <v>72</v>
      </c>
      <c r="L16" s="40" t="s">
        <v>73</v>
      </c>
      <c r="M16" s="41" t="s">
        <v>51</v>
      </c>
      <c r="N16" s="41" t="s">
        <v>65</v>
      </c>
      <c r="P16" s="78" t="b">
        <f t="shared" si="0"/>
        <v>0</v>
      </c>
      <c r="Q16" s="78" t="b">
        <f t="shared" si="1"/>
        <v>0</v>
      </c>
      <c r="R16" s="78" t="b">
        <f t="shared" si="2"/>
        <v>0</v>
      </c>
      <c r="S16" s="78" t="e">
        <f>OR(#REF!&lt;100000,LEN(#REF!)=5)</f>
        <v>#REF!</v>
      </c>
    </row>
    <row r="17" spans="1:14" ht="20.100000000000001" customHeight="1" thickBot="1" x14ac:dyDescent="0.25">
      <c r="A17" s="118" t="s">
        <v>41</v>
      </c>
      <c r="B17" s="119"/>
      <c r="C17" s="120">
        <f>SUM(C12:C16)</f>
        <v>610.87</v>
      </c>
      <c r="D17" s="120">
        <v>122.16</v>
      </c>
      <c r="E17" s="120"/>
      <c r="F17" s="120">
        <v>488.71</v>
      </c>
      <c r="G17" s="121"/>
      <c r="H17" s="121"/>
      <c r="I17" s="121"/>
      <c r="J17" s="122"/>
      <c r="K17" s="122"/>
      <c r="L17" s="123"/>
      <c r="M17" s="124"/>
      <c r="N17" s="125"/>
    </row>
    <row r="18" spans="1:14" x14ac:dyDescent="0.2">
      <c r="D18" s="126"/>
    </row>
    <row r="19" spans="1:14" x14ac:dyDescent="0.2">
      <c r="B19" s="91" t="s">
        <v>42</v>
      </c>
      <c r="C19" s="93"/>
    </row>
    <row r="20" spans="1:14" x14ac:dyDescent="0.2">
      <c r="B20" s="127" t="s">
        <v>43</v>
      </c>
      <c r="C20" s="128" t="s">
        <v>44</v>
      </c>
    </row>
    <row r="21" spans="1:14" x14ac:dyDescent="0.2">
      <c r="B21" s="127" t="s">
        <v>30</v>
      </c>
      <c r="C21" s="128" t="s">
        <v>45</v>
      </c>
    </row>
    <row r="22" spans="1:14" x14ac:dyDescent="0.2">
      <c r="B22" s="127" t="s">
        <v>35</v>
      </c>
      <c r="C22" s="128" t="s">
        <v>46</v>
      </c>
    </row>
    <row r="23" spans="1:14" x14ac:dyDescent="0.2">
      <c r="B23" s="108" t="s">
        <v>49</v>
      </c>
      <c r="C23" s="129" t="s">
        <v>50</v>
      </c>
    </row>
  </sheetData>
  <mergeCells count="6">
    <mergeCell ref="B1:E1"/>
    <mergeCell ref="B3:E3"/>
    <mergeCell ref="G8:J8"/>
    <mergeCell ref="G9:J9"/>
    <mergeCell ref="A17:B17"/>
    <mergeCell ref="B19:C19"/>
  </mergeCells>
  <conditionalFormatting sqref="J12:K16">
    <cfRule type="expression" priority="9" stopIfTrue="1">
      <formula>AND(SUM($P12:$T12)&gt;0,NOT(ISBLANK(J12)))</formula>
    </cfRule>
    <cfRule type="expression" dxfId="137" priority="10" stopIfTrue="1">
      <formula>SUM($P12:$T12)&gt;0</formula>
    </cfRule>
  </conditionalFormatting>
  <conditionalFormatting sqref="C12:C16 B1:E1 B3:E3">
    <cfRule type="expression" dxfId="136" priority="11" stopIfTrue="1">
      <formula>ISBLANK(B1)</formula>
    </cfRule>
  </conditionalFormatting>
  <conditionalFormatting sqref="M12:N12 L14:N16">
    <cfRule type="expression" dxfId="135" priority="12" stopIfTrue="1">
      <formula>AND(NOT(ISBLANK($C12)),ISBLANK(L12))</formula>
    </cfRule>
  </conditionalFormatting>
  <conditionalFormatting sqref="B12:B16">
    <cfRule type="expression" dxfId="134" priority="13" stopIfTrue="1">
      <formula>AND(NOT(ISBLANK(C12)),ISBLANK(B12))</formula>
    </cfRule>
  </conditionalFormatting>
  <conditionalFormatting sqref="A12:A16">
    <cfRule type="expression" dxfId="133" priority="14" stopIfTrue="1">
      <formula>AND(NOT(ISBLANK(C12)),ISBLANK(A12))</formula>
    </cfRule>
  </conditionalFormatting>
  <conditionalFormatting sqref="E12:E16">
    <cfRule type="expression" dxfId="132" priority="15" stopIfTrue="1">
      <formula>AND(NOT(ISBLANK(C12)),ISBLANK(E12),B12="S")</formula>
    </cfRule>
  </conditionalFormatting>
  <conditionalFormatting sqref="L12">
    <cfRule type="expression" priority="5" stopIfTrue="1">
      <formula>AND(SUM($P12:$T12)&gt;0,NOT(ISBLANK(L12)))</formula>
    </cfRule>
    <cfRule type="expression" dxfId="131" priority="6" stopIfTrue="1">
      <formula>SUM($P12:$T12)&gt;0</formula>
    </cfRule>
  </conditionalFormatting>
  <conditionalFormatting sqref="L13">
    <cfRule type="expression" priority="3" stopIfTrue="1">
      <formula>AND(SUM($P13:$T13)&gt;0,NOT(ISBLANK(L13)))</formula>
    </cfRule>
    <cfRule type="expression" dxfId="130" priority="4" stopIfTrue="1">
      <formula>SUM($P13:$T13)&gt;0</formula>
    </cfRule>
  </conditionalFormatting>
  <conditionalFormatting sqref="M13">
    <cfRule type="expression" dxfId="129" priority="2" stopIfTrue="1">
      <formula>AND(NOT(ISBLANK($C13)),ISBLANK(M13))</formula>
    </cfRule>
  </conditionalFormatting>
  <conditionalFormatting sqref="C5">
    <cfRule type="expression" dxfId="128" priority="1" stopIfTrue="1">
      <formula>ISBLANK(C5)</formula>
    </cfRule>
  </conditionalFormatting>
  <conditionalFormatting sqref="N13">
    <cfRule type="expression" dxfId="127" priority="64" stopIfTrue="1">
      <formula>AND(NOT(ISBLANK(#REF!)),ISBLANK(N13))</formula>
    </cfRule>
  </conditionalFormatting>
  <dataValidations count="3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16">
      <formula1>$B$20:$B$23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9"/>
  <sheetViews>
    <sheetView zoomScale="90" workbookViewId="0">
      <selection activeCell="C5" sqref="C5:E5"/>
    </sheetView>
  </sheetViews>
  <sheetFormatPr defaultColWidth="9.140625" defaultRowHeight="12.75" outlineLevelCol="1" x14ac:dyDescent="0.2"/>
  <cols>
    <col min="1" max="1" width="11.85546875" style="78" bestFit="1" customWidth="1"/>
    <col min="2" max="2" width="10.42578125" style="78" customWidth="1"/>
    <col min="3" max="6" width="15.7109375" style="78" customWidth="1"/>
    <col min="7" max="7" width="8.42578125" style="78" customWidth="1"/>
    <col min="8" max="8" width="9" style="78" customWidth="1"/>
    <col min="9" max="9" width="11.7109375" style="78" bestFit="1" customWidth="1"/>
    <col min="10" max="10" width="3" style="78" customWidth="1"/>
    <col min="11" max="11" width="40.140625" style="78" bestFit="1" customWidth="1"/>
    <col min="12" max="12" width="64.28515625" style="78" bestFit="1" customWidth="1"/>
    <col min="13" max="13" width="36.85546875" style="78" bestFit="1" customWidth="1"/>
    <col min="14" max="14" width="27.42578125" style="78" customWidth="1"/>
    <col min="15" max="15" width="9.140625" style="78"/>
    <col min="16" max="19" width="0" style="78" hidden="1" customWidth="1" outlineLevel="1"/>
    <col min="20" max="20" width="9.140625" style="78" collapsed="1"/>
    <col min="21" max="16384" width="9.140625" style="78"/>
  </cols>
  <sheetData>
    <row r="1" spans="1:26" ht="36.75" customHeight="1" x14ac:dyDescent="0.2">
      <c r="A1" s="71" t="s">
        <v>0</v>
      </c>
      <c r="B1" s="72" t="s">
        <v>90</v>
      </c>
      <c r="C1" s="73"/>
      <c r="D1" s="73"/>
      <c r="E1" s="74"/>
      <c r="F1" s="75"/>
      <c r="G1" s="75"/>
      <c r="H1" s="75"/>
      <c r="I1" s="75"/>
      <c r="J1" s="75"/>
      <c r="K1" s="75"/>
      <c r="L1" s="76"/>
      <c r="M1" s="76"/>
      <c r="N1" s="77"/>
    </row>
    <row r="2" spans="1:26" x14ac:dyDescent="0.2">
      <c r="A2" s="79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1"/>
    </row>
    <row r="3" spans="1:26" ht="36.75" customHeight="1" x14ac:dyDescent="0.2">
      <c r="A3" s="82" t="s">
        <v>2</v>
      </c>
      <c r="B3" s="72" t="s">
        <v>131</v>
      </c>
      <c r="C3" s="73"/>
      <c r="D3" s="73"/>
      <c r="E3" s="74"/>
      <c r="F3" s="83"/>
      <c r="G3" s="83"/>
      <c r="H3" s="83"/>
      <c r="I3" s="83"/>
      <c r="J3" s="83"/>
      <c r="K3" s="83"/>
      <c r="L3" s="148"/>
      <c r="M3" s="80"/>
      <c r="N3" s="81"/>
    </row>
    <row r="4" spans="1:26" x14ac:dyDescent="0.2">
      <c r="A4" s="79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1"/>
    </row>
    <row r="5" spans="1:26" ht="36" customHeight="1" x14ac:dyDescent="0.2">
      <c r="A5" s="84" t="s">
        <v>3</v>
      </c>
      <c r="B5" s="85" t="s">
        <v>4</v>
      </c>
      <c r="C5" s="13">
        <v>44208</v>
      </c>
      <c r="D5" s="12" t="s">
        <v>5</v>
      </c>
      <c r="E5" s="14">
        <v>44238</v>
      </c>
      <c r="F5" s="86"/>
      <c r="G5" s="87"/>
      <c r="H5" s="88"/>
      <c r="I5" s="88"/>
      <c r="J5" s="88"/>
      <c r="K5" s="88"/>
      <c r="L5" s="80"/>
      <c r="M5" s="80"/>
      <c r="N5" s="81"/>
    </row>
    <row r="6" spans="1:26" x14ac:dyDescent="0.2">
      <c r="A6" s="79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1"/>
    </row>
    <row r="7" spans="1:26" x14ac:dyDescent="0.2">
      <c r="A7" s="79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1"/>
    </row>
    <row r="8" spans="1:26" x14ac:dyDescent="0.2">
      <c r="A8" s="89" t="s">
        <v>6</v>
      </c>
      <c r="B8" s="90" t="s">
        <v>7</v>
      </c>
      <c r="C8" s="90" t="s">
        <v>8</v>
      </c>
      <c r="D8" s="90" t="s">
        <v>7</v>
      </c>
      <c r="E8" s="90" t="s">
        <v>9</v>
      </c>
      <c r="F8" s="90" t="s">
        <v>10</v>
      </c>
      <c r="G8" s="91" t="s">
        <v>11</v>
      </c>
      <c r="H8" s="92"/>
      <c r="I8" s="92"/>
      <c r="J8" s="93"/>
      <c r="K8" s="89" t="s">
        <v>12</v>
      </c>
      <c r="L8" s="90" t="s">
        <v>13</v>
      </c>
      <c r="M8" s="94" t="s">
        <v>14</v>
      </c>
      <c r="N8" s="94" t="s">
        <v>15</v>
      </c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</row>
    <row r="9" spans="1:26" x14ac:dyDescent="0.2">
      <c r="A9" s="96" t="s">
        <v>16</v>
      </c>
      <c r="B9" s="97" t="s">
        <v>17</v>
      </c>
      <c r="C9" s="97" t="s">
        <v>18</v>
      </c>
      <c r="D9" s="97" t="s">
        <v>18</v>
      </c>
      <c r="E9" s="97" t="s">
        <v>19</v>
      </c>
      <c r="F9" s="97" t="s">
        <v>18</v>
      </c>
      <c r="G9" s="98"/>
      <c r="H9" s="99"/>
      <c r="I9" s="99"/>
      <c r="J9" s="100"/>
      <c r="K9" s="96" t="s">
        <v>20</v>
      </c>
      <c r="L9" s="97" t="s">
        <v>21</v>
      </c>
      <c r="M9" s="101"/>
      <c r="N9" s="102" t="s">
        <v>22</v>
      </c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</row>
    <row r="10" spans="1:26" x14ac:dyDescent="0.2">
      <c r="A10" s="103" t="s">
        <v>23</v>
      </c>
      <c r="B10" s="104" t="s">
        <v>24</v>
      </c>
      <c r="C10" s="104" t="s">
        <v>25</v>
      </c>
      <c r="D10" s="104" t="s">
        <v>25</v>
      </c>
      <c r="E10" s="104" t="s">
        <v>25</v>
      </c>
      <c r="F10" s="104" t="s">
        <v>25</v>
      </c>
      <c r="G10" s="105" t="s">
        <v>26</v>
      </c>
      <c r="H10" s="105" t="s">
        <v>27</v>
      </c>
      <c r="I10" s="105" t="s">
        <v>28</v>
      </c>
      <c r="J10" s="105"/>
      <c r="K10" s="106" t="s">
        <v>29</v>
      </c>
      <c r="L10" s="107"/>
      <c r="M10" s="108"/>
      <c r="N10" s="109"/>
    </row>
    <row r="11" spans="1:26" ht="0.75" customHeight="1" x14ac:dyDescent="0.2">
      <c r="A11" s="110"/>
      <c r="B11" s="104"/>
      <c r="C11" s="104"/>
      <c r="D11" s="104"/>
      <c r="E11" s="104"/>
      <c r="F11" s="104"/>
      <c r="G11" s="105"/>
      <c r="H11" s="105"/>
      <c r="I11" s="105"/>
      <c r="J11" s="105"/>
      <c r="K11" s="105"/>
      <c r="L11" s="107"/>
      <c r="M11" s="108"/>
      <c r="N11" s="108"/>
    </row>
    <row r="12" spans="1:26" ht="20.100000000000001" customHeight="1" x14ac:dyDescent="0.25">
      <c r="A12" s="157">
        <v>42765</v>
      </c>
      <c r="B12" s="158" t="s">
        <v>30</v>
      </c>
      <c r="C12" s="159">
        <v>30</v>
      </c>
      <c r="D12" s="159"/>
      <c r="E12" s="159"/>
      <c r="F12" s="159">
        <v>30</v>
      </c>
      <c r="G12" s="160">
        <v>112</v>
      </c>
      <c r="H12" s="160">
        <v>4207</v>
      </c>
      <c r="I12" s="160"/>
      <c r="J12" s="161" t="s">
        <v>35</v>
      </c>
      <c r="K12" s="161" t="s">
        <v>95</v>
      </c>
      <c r="L12" s="161" t="s">
        <v>130</v>
      </c>
      <c r="M12" s="162" t="s">
        <v>34</v>
      </c>
      <c r="N12" s="162" t="s">
        <v>95</v>
      </c>
      <c r="P12" s="78" t="e">
        <f>OR(#REF!&lt;100,LEN(#REF!)=2)</f>
        <v>#REF!</v>
      </c>
      <c r="Q12" s="78" t="e">
        <f>OR(#REF!&lt;1000,LEN(#REF!)=3)</f>
        <v>#REF!</v>
      </c>
      <c r="R12" s="78" t="e">
        <f>IF(#REF!&lt;1000,TRUE)</f>
        <v>#REF!</v>
      </c>
      <c r="S12" s="78" t="e">
        <f>OR(#REF!&lt;100000,LEN(#REF!)=5)</f>
        <v>#REF!</v>
      </c>
    </row>
    <row r="13" spans="1:26" ht="13.5" thickBot="1" x14ac:dyDescent="0.25">
      <c r="A13" s="152" t="s">
        <v>41</v>
      </c>
      <c r="B13" s="153"/>
      <c r="C13" s="120">
        <f>SUM(C12:C12)</f>
        <v>30</v>
      </c>
      <c r="D13" s="120">
        <f>SUM(D12:D12)</f>
        <v>0</v>
      </c>
      <c r="E13" s="120"/>
      <c r="F13" s="120">
        <f>SUM(F12:F12)</f>
        <v>30</v>
      </c>
      <c r="G13" s="121"/>
      <c r="H13" s="121"/>
      <c r="I13" s="121"/>
      <c r="J13" s="122"/>
      <c r="K13" s="122"/>
      <c r="L13" s="123"/>
      <c r="M13" s="124"/>
      <c r="N13" s="125"/>
    </row>
    <row r="15" spans="1:26" x14ac:dyDescent="0.2">
      <c r="B15" s="91" t="s">
        <v>42</v>
      </c>
      <c r="C15" s="93"/>
      <c r="F15" s="126"/>
    </row>
    <row r="16" spans="1:26" x14ac:dyDescent="0.2">
      <c r="B16" s="127" t="s">
        <v>43</v>
      </c>
      <c r="C16" s="128" t="s">
        <v>44</v>
      </c>
    </row>
    <row r="17" spans="2:3" x14ac:dyDescent="0.2">
      <c r="B17" s="127" t="s">
        <v>30</v>
      </c>
      <c r="C17" s="128" t="s">
        <v>45</v>
      </c>
    </row>
    <row r="18" spans="2:3" x14ac:dyDescent="0.2">
      <c r="B18" s="127" t="s">
        <v>35</v>
      </c>
      <c r="C18" s="128" t="s">
        <v>46</v>
      </c>
    </row>
    <row r="19" spans="2:3" x14ac:dyDescent="0.2">
      <c r="B19" s="108" t="s">
        <v>49</v>
      </c>
      <c r="C19" s="129" t="s">
        <v>50</v>
      </c>
    </row>
  </sheetData>
  <mergeCells count="5">
    <mergeCell ref="B1:E1"/>
    <mergeCell ref="B3:E3"/>
    <mergeCell ref="G8:J8"/>
    <mergeCell ref="G9:J9"/>
    <mergeCell ref="B15:C15"/>
  </mergeCells>
  <conditionalFormatting sqref="B1:E1 B3:E3">
    <cfRule type="expression" dxfId="27" priority="7" stopIfTrue="1">
      <formula>ISBLANK(B1)</formula>
    </cfRule>
  </conditionalFormatting>
  <conditionalFormatting sqref="C5">
    <cfRule type="expression" dxfId="26" priority="1" stopIfTrue="1">
      <formula>ISBLANK(C5)</formula>
    </cfRule>
  </conditionalFormatting>
  <dataValidations count="2"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5"/>
  <sheetViews>
    <sheetView zoomScale="90" workbookViewId="0">
      <selection activeCell="C5" sqref="C5:E5"/>
    </sheetView>
  </sheetViews>
  <sheetFormatPr defaultColWidth="9.140625" defaultRowHeight="12.75" outlineLevelCol="1" x14ac:dyDescent="0.2"/>
  <cols>
    <col min="1" max="1" width="11.85546875" style="78" bestFit="1" customWidth="1"/>
    <col min="2" max="2" width="10.42578125" style="78" customWidth="1"/>
    <col min="3" max="6" width="15.7109375" style="78" customWidth="1"/>
    <col min="7" max="7" width="8.42578125" style="78" customWidth="1"/>
    <col min="8" max="8" width="9" style="78" customWidth="1"/>
    <col min="9" max="9" width="11.7109375" style="78" bestFit="1" customWidth="1"/>
    <col min="10" max="10" width="3" style="78" customWidth="1"/>
    <col min="11" max="11" width="29.7109375" style="78" customWidth="1"/>
    <col min="12" max="12" width="50.7109375" style="78" customWidth="1"/>
    <col min="13" max="14" width="27.42578125" style="78" customWidth="1"/>
    <col min="15" max="15" width="9.140625" style="78"/>
    <col min="16" max="19" width="0" style="78" hidden="1" customWidth="1" outlineLevel="1"/>
    <col min="20" max="20" width="9.140625" style="78" collapsed="1"/>
    <col min="21" max="16384" width="9.140625" style="78"/>
  </cols>
  <sheetData>
    <row r="1" spans="1:26" ht="36.75" customHeight="1" x14ac:dyDescent="0.2">
      <c r="A1" s="71" t="s">
        <v>0</v>
      </c>
      <c r="B1" s="72" t="s">
        <v>1</v>
      </c>
      <c r="C1" s="73"/>
      <c r="D1" s="73"/>
      <c r="E1" s="74"/>
      <c r="F1" s="75"/>
      <c r="G1" s="75"/>
      <c r="H1" s="75"/>
      <c r="I1" s="75"/>
      <c r="J1" s="75"/>
      <c r="K1" s="75"/>
      <c r="L1" s="76"/>
      <c r="M1" s="76"/>
      <c r="N1" s="77"/>
    </row>
    <row r="2" spans="1:26" x14ac:dyDescent="0.2">
      <c r="A2" s="79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1"/>
    </row>
    <row r="3" spans="1:26" ht="36.75" customHeight="1" x14ac:dyDescent="0.2">
      <c r="A3" s="82" t="s">
        <v>2</v>
      </c>
      <c r="B3" s="72" t="s">
        <v>129</v>
      </c>
      <c r="C3" s="73"/>
      <c r="D3" s="73"/>
      <c r="E3" s="74"/>
      <c r="F3" s="83"/>
      <c r="G3" s="83"/>
      <c r="H3" s="83"/>
      <c r="I3" s="83"/>
      <c r="J3" s="83"/>
      <c r="K3" s="83"/>
      <c r="L3" s="80"/>
      <c r="M3" s="80"/>
      <c r="N3" s="81"/>
    </row>
    <row r="4" spans="1:26" x14ac:dyDescent="0.2">
      <c r="A4" s="79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1"/>
    </row>
    <row r="5" spans="1:26" ht="36" customHeight="1" x14ac:dyDescent="0.2">
      <c r="A5" s="84" t="s">
        <v>3</v>
      </c>
      <c r="B5" s="85" t="s">
        <v>4</v>
      </c>
      <c r="C5" s="13">
        <v>44208</v>
      </c>
      <c r="D5" s="12" t="s">
        <v>5</v>
      </c>
      <c r="E5" s="14">
        <v>44238</v>
      </c>
      <c r="F5" s="86"/>
      <c r="G5" s="87"/>
      <c r="H5" s="88"/>
      <c r="I5" s="88"/>
      <c r="J5" s="88"/>
      <c r="K5" s="88"/>
      <c r="L5" s="80"/>
      <c r="M5" s="80"/>
      <c r="N5" s="81"/>
    </row>
    <row r="6" spans="1:26" x14ac:dyDescent="0.2">
      <c r="A6" s="79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1"/>
    </row>
    <row r="7" spans="1:26" x14ac:dyDescent="0.2">
      <c r="A7" s="79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1"/>
    </row>
    <row r="8" spans="1:26" x14ac:dyDescent="0.2">
      <c r="A8" s="89" t="s">
        <v>6</v>
      </c>
      <c r="B8" s="90" t="s">
        <v>7</v>
      </c>
      <c r="C8" s="90" t="s">
        <v>8</v>
      </c>
      <c r="D8" s="90" t="s">
        <v>7</v>
      </c>
      <c r="E8" s="90" t="s">
        <v>9</v>
      </c>
      <c r="F8" s="90" t="s">
        <v>10</v>
      </c>
      <c r="G8" s="91" t="s">
        <v>11</v>
      </c>
      <c r="H8" s="92"/>
      <c r="I8" s="92"/>
      <c r="J8" s="93"/>
      <c r="K8" s="89" t="s">
        <v>12</v>
      </c>
      <c r="L8" s="90" t="s">
        <v>13</v>
      </c>
      <c r="M8" s="94" t="s">
        <v>14</v>
      </c>
      <c r="N8" s="94" t="s">
        <v>15</v>
      </c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</row>
    <row r="9" spans="1:26" x14ac:dyDescent="0.2">
      <c r="A9" s="96" t="s">
        <v>16</v>
      </c>
      <c r="B9" s="97" t="s">
        <v>17</v>
      </c>
      <c r="C9" s="97" t="s">
        <v>18</v>
      </c>
      <c r="D9" s="97" t="s">
        <v>18</v>
      </c>
      <c r="E9" s="97" t="s">
        <v>19</v>
      </c>
      <c r="F9" s="97" t="s">
        <v>18</v>
      </c>
      <c r="G9" s="98"/>
      <c r="H9" s="99"/>
      <c r="I9" s="99"/>
      <c r="J9" s="100"/>
      <c r="K9" s="96" t="s">
        <v>20</v>
      </c>
      <c r="L9" s="97" t="s">
        <v>21</v>
      </c>
      <c r="M9" s="101"/>
      <c r="N9" s="102" t="s">
        <v>22</v>
      </c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</row>
    <row r="10" spans="1:26" x14ac:dyDescent="0.2">
      <c r="A10" s="103" t="s">
        <v>23</v>
      </c>
      <c r="B10" s="104" t="s">
        <v>24</v>
      </c>
      <c r="C10" s="104" t="s">
        <v>25</v>
      </c>
      <c r="D10" s="104" t="s">
        <v>25</v>
      </c>
      <c r="E10" s="104" t="s">
        <v>25</v>
      </c>
      <c r="F10" s="104" t="s">
        <v>25</v>
      </c>
      <c r="G10" s="105" t="s">
        <v>26</v>
      </c>
      <c r="H10" s="105" t="s">
        <v>27</v>
      </c>
      <c r="I10" s="105" t="s">
        <v>28</v>
      </c>
      <c r="J10" s="105"/>
      <c r="K10" s="106" t="s">
        <v>29</v>
      </c>
      <c r="L10" s="107"/>
      <c r="M10" s="108"/>
      <c r="N10" s="109"/>
    </row>
    <row r="11" spans="1:26" ht="0.75" customHeight="1" x14ac:dyDescent="0.2">
      <c r="A11" s="110"/>
      <c r="B11" s="104"/>
      <c r="C11" s="104"/>
      <c r="D11" s="104"/>
      <c r="E11" s="104"/>
      <c r="F11" s="104"/>
      <c r="G11" s="105"/>
      <c r="H11" s="105"/>
      <c r="I11" s="105"/>
      <c r="J11" s="105"/>
      <c r="K11" s="105"/>
      <c r="L11" s="107"/>
      <c r="M11" s="108"/>
      <c r="N11" s="108"/>
    </row>
    <row r="12" spans="1:26" ht="20.100000000000001" customHeight="1" x14ac:dyDescent="0.25">
      <c r="A12" s="111">
        <v>44218</v>
      </c>
      <c r="B12" s="117" t="s">
        <v>49</v>
      </c>
      <c r="C12" s="113">
        <v>1420</v>
      </c>
      <c r="D12" s="114">
        <v>0</v>
      </c>
      <c r="E12" s="113">
        <v>0</v>
      </c>
      <c r="F12" s="115">
        <v>1420</v>
      </c>
      <c r="G12" s="116" t="s">
        <v>124</v>
      </c>
      <c r="H12" s="116">
        <v>9821</v>
      </c>
      <c r="I12" s="116"/>
      <c r="J12" s="39"/>
      <c r="K12" s="39" t="s">
        <v>125</v>
      </c>
      <c r="L12" s="40" t="s">
        <v>126</v>
      </c>
      <c r="M12" s="41" t="s">
        <v>127</v>
      </c>
      <c r="N12" s="41" t="s">
        <v>128</v>
      </c>
      <c r="P12" s="78" t="b">
        <f t="shared" ref="P12:P14" si="0">OR(G12&lt;100,LEN(G12)=2)</f>
        <v>0</v>
      </c>
      <c r="Q12" s="78" t="b">
        <f t="shared" ref="Q12:Q14" si="1">OR(H12&lt;1000,LEN(H12)=3)</f>
        <v>0</v>
      </c>
      <c r="R12" s="78" t="b">
        <f t="shared" ref="R12:R14" si="2">IF(I12&lt;1000,TRUE)</f>
        <v>1</v>
      </c>
      <c r="S12" s="78" t="e">
        <f>OR(#REF!&lt;100000,LEN(#REF!)=5)</f>
        <v>#REF!</v>
      </c>
    </row>
    <row r="13" spans="1:26" ht="20.100000000000001" customHeight="1" x14ac:dyDescent="0.25">
      <c r="A13" s="111">
        <v>44221</v>
      </c>
      <c r="B13" s="112" t="s">
        <v>49</v>
      </c>
      <c r="C13" s="113">
        <v>1000</v>
      </c>
      <c r="D13" s="114">
        <v>0</v>
      </c>
      <c r="E13" s="113">
        <v>0</v>
      </c>
      <c r="F13" s="115">
        <v>1000</v>
      </c>
      <c r="G13" s="116" t="s">
        <v>124</v>
      </c>
      <c r="H13" s="116">
        <v>9821</v>
      </c>
      <c r="I13" s="116"/>
      <c r="J13" s="39"/>
      <c r="K13" s="39" t="s">
        <v>125</v>
      </c>
      <c r="L13" s="40" t="s">
        <v>126</v>
      </c>
      <c r="M13" s="41" t="s">
        <v>127</v>
      </c>
      <c r="N13" s="41" t="s">
        <v>128</v>
      </c>
      <c r="P13" s="78" t="b">
        <f t="shared" si="0"/>
        <v>0</v>
      </c>
      <c r="Q13" s="78" t="b">
        <f t="shared" si="1"/>
        <v>0</v>
      </c>
      <c r="R13" s="78" t="b">
        <f t="shared" si="2"/>
        <v>1</v>
      </c>
      <c r="S13" s="78" t="e">
        <f>OR(#REF!&lt;100000,LEN(#REF!)=5)</f>
        <v>#REF!</v>
      </c>
    </row>
    <row r="14" spans="1:26" ht="20.100000000000001" customHeight="1" x14ac:dyDescent="0.25">
      <c r="A14" s="111">
        <v>44222</v>
      </c>
      <c r="B14" s="112" t="s">
        <v>49</v>
      </c>
      <c r="C14" s="113">
        <v>545</v>
      </c>
      <c r="D14" s="114">
        <v>0</v>
      </c>
      <c r="E14" s="113">
        <v>0</v>
      </c>
      <c r="F14" s="115">
        <v>545</v>
      </c>
      <c r="G14" s="116" t="s">
        <v>124</v>
      </c>
      <c r="H14" s="116">
        <v>9821</v>
      </c>
      <c r="I14" s="116" t="s">
        <v>65</v>
      </c>
      <c r="J14" s="39"/>
      <c r="K14" s="39" t="s">
        <v>125</v>
      </c>
      <c r="L14" s="40" t="s">
        <v>126</v>
      </c>
      <c r="M14" s="41" t="s">
        <v>127</v>
      </c>
      <c r="N14" s="41" t="s">
        <v>128</v>
      </c>
      <c r="P14" s="78" t="b">
        <f t="shared" si="0"/>
        <v>0</v>
      </c>
      <c r="Q14" s="78" t="b">
        <f t="shared" si="1"/>
        <v>0</v>
      </c>
      <c r="R14" s="78" t="b">
        <f t="shared" si="2"/>
        <v>0</v>
      </c>
      <c r="S14" s="78" t="e">
        <f>OR(#REF!&lt;100000,LEN(#REF!)=5)</f>
        <v>#REF!</v>
      </c>
    </row>
    <row r="15" spans="1:26" ht="20.100000000000001" customHeight="1" thickBot="1" x14ac:dyDescent="0.25">
      <c r="A15" s="118" t="s">
        <v>41</v>
      </c>
      <c r="B15" s="119"/>
      <c r="C15" s="120">
        <f>SUM(C12:C14)</f>
        <v>2965</v>
      </c>
      <c r="D15" s="120">
        <f>SUM(D12:D14)</f>
        <v>0</v>
      </c>
      <c r="E15" s="120"/>
      <c r="F15" s="120">
        <f>SUM(F12:F14)</f>
        <v>2965</v>
      </c>
      <c r="G15" s="121"/>
      <c r="H15" s="121"/>
      <c r="I15" s="121"/>
      <c r="J15" s="122"/>
      <c r="K15" s="122"/>
      <c r="L15" s="123"/>
      <c r="M15" s="124"/>
      <c r="N15" s="125"/>
    </row>
    <row r="17" spans="2:3" x14ac:dyDescent="0.2">
      <c r="B17" s="91" t="s">
        <v>42</v>
      </c>
      <c r="C17" s="93"/>
    </row>
    <row r="18" spans="2:3" x14ac:dyDescent="0.2">
      <c r="B18" s="127" t="s">
        <v>43</v>
      </c>
      <c r="C18" s="128" t="s">
        <v>44</v>
      </c>
    </row>
    <row r="19" spans="2:3" x14ac:dyDescent="0.2">
      <c r="B19" s="127" t="s">
        <v>30</v>
      </c>
      <c r="C19" s="128" t="s">
        <v>45</v>
      </c>
    </row>
    <row r="20" spans="2:3" x14ac:dyDescent="0.2">
      <c r="B20" s="127" t="s">
        <v>35</v>
      </c>
      <c r="C20" s="128" t="s">
        <v>46</v>
      </c>
    </row>
    <row r="21" spans="2:3" x14ac:dyDescent="0.2">
      <c r="B21" s="127" t="s">
        <v>47</v>
      </c>
      <c r="C21" s="128" t="s">
        <v>48</v>
      </c>
    </row>
    <row r="22" spans="2:3" x14ac:dyDescent="0.2">
      <c r="B22" s="108" t="s">
        <v>49</v>
      </c>
      <c r="C22" s="129" t="s">
        <v>50</v>
      </c>
    </row>
    <row r="25" spans="2:3" x14ac:dyDescent="0.2">
      <c r="B25" s="143"/>
      <c r="C25" s="143"/>
    </row>
  </sheetData>
  <mergeCells count="7">
    <mergeCell ref="B25:C25"/>
    <mergeCell ref="B1:E1"/>
    <mergeCell ref="B3:E3"/>
    <mergeCell ref="G8:J8"/>
    <mergeCell ref="G9:J9"/>
    <mergeCell ref="A15:B15"/>
    <mergeCell ref="B17:C17"/>
  </mergeCells>
  <conditionalFormatting sqref="J12:K12 J13:J14">
    <cfRule type="expression" priority="11" stopIfTrue="1">
      <formula>AND(SUM($P12:$T12)&gt;0,NOT(ISBLANK(J12)))</formula>
    </cfRule>
    <cfRule type="expression" dxfId="40" priority="12" stopIfTrue="1">
      <formula>SUM($P12:$T12)&gt;0</formula>
    </cfRule>
  </conditionalFormatting>
  <conditionalFormatting sqref="B1:E1 B3:E3 C12:C14">
    <cfRule type="expression" dxfId="39" priority="13" stopIfTrue="1">
      <formula>ISBLANK(B1)</formula>
    </cfRule>
  </conditionalFormatting>
  <conditionalFormatting sqref="L12:N12">
    <cfRule type="expression" dxfId="38" priority="14" stopIfTrue="1">
      <formula>AND(NOT(ISBLANK($C12)),ISBLANK(L12))</formula>
    </cfRule>
  </conditionalFormatting>
  <conditionalFormatting sqref="B12:B14">
    <cfRule type="expression" dxfId="37" priority="15" stopIfTrue="1">
      <formula>AND(NOT(ISBLANK(C12)),ISBLANK(B12))</formula>
    </cfRule>
  </conditionalFormatting>
  <conditionalFormatting sqref="A12:A14">
    <cfRule type="expression" dxfId="36" priority="16" stopIfTrue="1">
      <formula>AND(NOT(ISBLANK(C12)),ISBLANK(A12))</formula>
    </cfRule>
  </conditionalFormatting>
  <conditionalFormatting sqref="E12:E14">
    <cfRule type="expression" dxfId="35" priority="17" stopIfTrue="1">
      <formula>AND(NOT(ISBLANK(C12)),ISBLANK(E12),B12="S")</formula>
    </cfRule>
  </conditionalFormatting>
  <conditionalFormatting sqref="K13">
    <cfRule type="expression" priority="8" stopIfTrue="1">
      <formula>AND(SUM($P13:$T13)&gt;0,NOT(ISBLANK(K13)))</formula>
    </cfRule>
    <cfRule type="expression" dxfId="34" priority="9" stopIfTrue="1">
      <formula>SUM($P13:$T13)&gt;0</formula>
    </cfRule>
  </conditionalFormatting>
  <conditionalFormatting sqref="K14">
    <cfRule type="expression" priority="6" stopIfTrue="1">
      <formula>AND(SUM($P14:$T14)&gt;0,NOT(ISBLANK(K14)))</formula>
    </cfRule>
    <cfRule type="expression" dxfId="33" priority="7" stopIfTrue="1">
      <formula>SUM($P14:$T14)&gt;0</formula>
    </cfRule>
  </conditionalFormatting>
  <conditionalFormatting sqref="M13:N13">
    <cfRule type="expression" dxfId="32" priority="5" stopIfTrue="1">
      <formula>AND(NOT(ISBLANK($C13)),ISBLANK(M13))</formula>
    </cfRule>
  </conditionalFormatting>
  <conditionalFormatting sqref="M14:N14">
    <cfRule type="expression" dxfId="31" priority="4" stopIfTrue="1">
      <formula>AND(NOT(ISBLANK($C14)),ISBLANK(M14))</formula>
    </cfRule>
  </conditionalFormatting>
  <conditionalFormatting sqref="L13">
    <cfRule type="expression" dxfId="30" priority="3" stopIfTrue="1">
      <formula>AND(NOT(ISBLANK($C13)),ISBLANK(L13))</formula>
    </cfRule>
  </conditionalFormatting>
  <conditionalFormatting sqref="L14">
    <cfRule type="expression" dxfId="29" priority="2" stopIfTrue="1">
      <formula>AND(NOT(ISBLANK($C14)),ISBLANK(L14))</formula>
    </cfRule>
  </conditionalFormatting>
  <conditionalFormatting sqref="C5">
    <cfRule type="expression" dxfId="28" priority="1" stopIfTrue="1">
      <formula>ISBLANK(C5)</formula>
    </cfRule>
  </conditionalFormatting>
  <dataValidations count="2"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14">
      <formula1>$B$18:$B$22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'C:\Users\Michelle.Smith\Box\Transactions\Purchasing cards - Barclaycard\February 2021\February 2021 Paul Hobbs\[Barclaycard - February 2021.xlsx]Sheet2'!#REF!</xm:f>
          </x14:formula1>
          <xm:sqref>B1:E1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0"/>
  <sheetViews>
    <sheetView zoomScale="90" workbookViewId="0">
      <selection activeCell="C5" sqref="C5:E5"/>
    </sheetView>
  </sheetViews>
  <sheetFormatPr defaultColWidth="9.140625" defaultRowHeight="12.75" outlineLevelCol="1" x14ac:dyDescent="0.2"/>
  <cols>
    <col min="1" max="1" width="11.85546875" style="78" bestFit="1" customWidth="1"/>
    <col min="2" max="2" width="10.42578125" style="78" customWidth="1"/>
    <col min="3" max="6" width="15.5703125" style="78" customWidth="1"/>
    <col min="7" max="7" width="8.42578125" style="78" customWidth="1"/>
    <col min="8" max="8" width="9" style="78" customWidth="1"/>
    <col min="9" max="9" width="11.5703125" style="78" bestFit="1" customWidth="1"/>
    <col min="10" max="10" width="3" style="78" customWidth="1"/>
    <col min="11" max="11" width="29.5703125" style="78" customWidth="1"/>
    <col min="12" max="12" width="50.5703125" style="78" customWidth="1"/>
    <col min="13" max="14" width="27.42578125" style="78" customWidth="1"/>
    <col min="15" max="15" width="9.140625" style="78"/>
    <col min="16" max="19" width="0" style="78" hidden="1" customWidth="1" outlineLevel="1"/>
    <col min="20" max="20" width="9.140625" style="78" collapsed="1"/>
    <col min="21" max="16384" width="9.140625" style="78"/>
  </cols>
  <sheetData>
    <row r="1" spans="1:26" ht="36.75" customHeight="1" x14ac:dyDescent="0.2">
      <c r="A1" s="71" t="s">
        <v>0</v>
      </c>
      <c r="B1" s="72" t="s">
        <v>62</v>
      </c>
      <c r="C1" s="73"/>
      <c r="D1" s="73"/>
      <c r="E1" s="74"/>
      <c r="F1" s="75"/>
      <c r="G1" s="75"/>
      <c r="H1" s="75"/>
      <c r="I1" s="75"/>
      <c r="J1" s="75"/>
      <c r="K1" s="75"/>
      <c r="L1" s="76"/>
      <c r="M1" s="76"/>
      <c r="N1" s="77"/>
    </row>
    <row r="2" spans="1:26" x14ac:dyDescent="0.2">
      <c r="A2" s="79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1"/>
    </row>
    <row r="3" spans="1:26" ht="36.75" customHeight="1" x14ac:dyDescent="0.2">
      <c r="A3" s="82" t="s">
        <v>2</v>
      </c>
      <c r="B3" s="72" t="s">
        <v>166</v>
      </c>
      <c r="C3" s="73"/>
      <c r="D3" s="73"/>
      <c r="E3" s="74"/>
      <c r="F3" s="83"/>
      <c r="G3" s="83"/>
      <c r="H3" s="83"/>
      <c r="I3" s="83"/>
      <c r="J3" s="83"/>
      <c r="K3" s="83"/>
      <c r="L3" s="80"/>
      <c r="M3" s="80"/>
      <c r="N3" s="81"/>
    </row>
    <row r="4" spans="1:26" x14ac:dyDescent="0.2">
      <c r="A4" s="79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1"/>
    </row>
    <row r="5" spans="1:26" ht="36" customHeight="1" x14ac:dyDescent="0.2">
      <c r="A5" s="84" t="s">
        <v>3</v>
      </c>
      <c r="B5" s="85" t="s">
        <v>4</v>
      </c>
      <c r="C5" s="13">
        <v>44208</v>
      </c>
      <c r="D5" s="12" t="s">
        <v>5</v>
      </c>
      <c r="E5" s="14">
        <v>44238</v>
      </c>
      <c r="F5" s="86"/>
      <c r="G5" s="87"/>
      <c r="H5" s="88"/>
      <c r="I5" s="88"/>
      <c r="J5" s="88"/>
      <c r="K5" s="88"/>
      <c r="L5" s="80"/>
      <c r="M5" s="80"/>
      <c r="N5" s="81"/>
    </row>
    <row r="6" spans="1:26" x14ac:dyDescent="0.2">
      <c r="A6" s="79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1"/>
    </row>
    <row r="7" spans="1:26" x14ac:dyDescent="0.2">
      <c r="A7" s="79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1"/>
    </row>
    <row r="8" spans="1:26" x14ac:dyDescent="0.2">
      <c r="A8" s="89" t="s">
        <v>6</v>
      </c>
      <c r="B8" s="90" t="s">
        <v>7</v>
      </c>
      <c r="C8" s="90" t="s">
        <v>8</v>
      </c>
      <c r="D8" s="90" t="s">
        <v>7</v>
      </c>
      <c r="E8" s="90" t="s">
        <v>9</v>
      </c>
      <c r="F8" s="90" t="s">
        <v>10</v>
      </c>
      <c r="G8" s="91" t="s">
        <v>11</v>
      </c>
      <c r="H8" s="92"/>
      <c r="I8" s="92"/>
      <c r="J8" s="93"/>
      <c r="K8" s="89" t="s">
        <v>12</v>
      </c>
      <c r="L8" s="90" t="s">
        <v>13</v>
      </c>
      <c r="M8" s="94" t="s">
        <v>14</v>
      </c>
      <c r="N8" s="94" t="s">
        <v>15</v>
      </c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</row>
    <row r="9" spans="1:26" x14ac:dyDescent="0.2">
      <c r="A9" s="96" t="s">
        <v>16</v>
      </c>
      <c r="B9" s="97" t="s">
        <v>17</v>
      </c>
      <c r="C9" s="97" t="s">
        <v>18</v>
      </c>
      <c r="D9" s="97" t="s">
        <v>18</v>
      </c>
      <c r="E9" s="97" t="s">
        <v>19</v>
      </c>
      <c r="F9" s="97" t="s">
        <v>18</v>
      </c>
      <c r="G9" s="98"/>
      <c r="H9" s="99"/>
      <c r="I9" s="99"/>
      <c r="J9" s="100"/>
      <c r="K9" s="96" t="s">
        <v>20</v>
      </c>
      <c r="L9" s="97" t="s">
        <v>21</v>
      </c>
      <c r="M9" s="101"/>
      <c r="N9" s="102" t="s">
        <v>22</v>
      </c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</row>
    <row r="10" spans="1:26" x14ac:dyDescent="0.2">
      <c r="A10" s="103" t="s">
        <v>23</v>
      </c>
      <c r="B10" s="104" t="s">
        <v>24</v>
      </c>
      <c r="C10" s="104" t="s">
        <v>25</v>
      </c>
      <c r="D10" s="104" t="s">
        <v>25</v>
      </c>
      <c r="E10" s="104" t="s">
        <v>25</v>
      </c>
      <c r="F10" s="104" t="s">
        <v>25</v>
      </c>
      <c r="G10" s="105" t="s">
        <v>26</v>
      </c>
      <c r="H10" s="105" t="s">
        <v>27</v>
      </c>
      <c r="I10" s="105" t="s">
        <v>28</v>
      </c>
      <c r="J10" s="105"/>
      <c r="K10" s="106" t="s">
        <v>29</v>
      </c>
      <c r="L10" s="107"/>
      <c r="M10" s="108"/>
      <c r="N10" s="109"/>
    </row>
    <row r="11" spans="1:26" ht="0.75" customHeight="1" x14ac:dyDescent="0.2">
      <c r="A11" s="110"/>
      <c r="B11" s="104"/>
      <c r="C11" s="104"/>
      <c r="D11" s="104"/>
      <c r="E11" s="104"/>
      <c r="F11" s="104"/>
      <c r="G11" s="105"/>
      <c r="H11" s="105"/>
      <c r="I11" s="105"/>
      <c r="J11" s="105"/>
      <c r="K11" s="105"/>
      <c r="L11" s="107"/>
      <c r="M11" s="108"/>
      <c r="N11" s="108"/>
    </row>
    <row r="12" spans="1:26" ht="20.100000000000001" customHeight="1" x14ac:dyDescent="0.25">
      <c r="A12" s="193">
        <v>44223</v>
      </c>
      <c r="B12" s="112" t="s">
        <v>30</v>
      </c>
      <c r="C12" s="113">
        <v>200</v>
      </c>
      <c r="D12" s="114" t="str">
        <f>IF(B12="S",IF(ISBLANK(E12),ROUND(C12*0.2/1.2,2),E12),"")</f>
        <v/>
      </c>
      <c r="E12" s="113"/>
      <c r="F12" s="115">
        <v>200</v>
      </c>
      <c r="G12" s="116">
        <v>375</v>
      </c>
      <c r="H12" s="116">
        <v>4310</v>
      </c>
      <c r="I12" s="116"/>
      <c r="J12" s="39" t="s">
        <v>35</v>
      </c>
      <c r="K12" s="39" t="s">
        <v>162</v>
      </c>
      <c r="L12" s="39" t="s">
        <v>163</v>
      </c>
      <c r="M12" s="41" t="s">
        <v>164</v>
      </c>
      <c r="N12" s="41" t="s">
        <v>165</v>
      </c>
      <c r="P12" s="78" t="b">
        <f t="shared" ref="P12:P13" si="0">OR(G12&lt;100,LEN(G12)=2)</f>
        <v>0</v>
      </c>
      <c r="Q12" s="78" t="b">
        <f t="shared" ref="Q12:Q13" si="1">OR(H12&lt;1000,LEN(H12)=3)</f>
        <v>0</v>
      </c>
      <c r="R12" s="78" t="b">
        <f t="shared" ref="R12:R13" si="2">IF(I12&lt;1000,TRUE)</f>
        <v>1</v>
      </c>
      <c r="S12" s="78" t="e">
        <f>OR(#REF!&lt;100000,LEN(#REF!)=5)</f>
        <v>#REF!</v>
      </c>
    </row>
    <row r="13" spans="1:26" ht="20.100000000000001" customHeight="1" x14ac:dyDescent="0.25">
      <c r="A13" s="193">
        <v>44223</v>
      </c>
      <c r="B13" s="117" t="s">
        <v>30</v>
      </c>
      <c r="C13" s="113">
        <v>100</v>
      </c>
      <c r="D13" s="114" t="str">
        <f>IF(B13="S",IF(ISBLANK(E13),ROUND(C13*0.2/1.2,2),E13),"")</f>
        <v/>
      </c>
      <c r="E13" s="113"/>
      <c r="F13" s="115">
        <v>100</v>
      </c>
      <c r="G13" s="116">
        <v>375</v>
      </c>
      <c r="H13" s="116">
        <v>4310</v>
      </c>
      <c r="I13" s="116"/>
      <c r="J13" s="39" t="s">
        <v>35</v>
      </c>
      <c r="K13" s="39" t="s">
        <v>162</v>
      </c>
      <c r="L13" s="39" t="s">
        <v>163</v>
      </c>
      <c r="M13" s="41" t="s">
        <v>146</v>
      </c>
      <c r="N13" s="41" t="s">
        <v>165</v>
      </c>
      <c r="P13" s="78" t="b">
        <f t="shared" si="0"/>
        <v>0</v>
      </c>
      <c r="Q13" s="78" t="b">
        <f t="shared" si="1"/>
        <v>0</v>
      </c>
      <c r="R13" s="78" t="b">
        <f t="shared" si="2"/>
        <v>1</v>
      </c>
      <c r="S13" s="78" t="e">
        <f>OR(#REF!&lt;100000,LEN(#REF!)=5)</f>
        <v>#REF!</v>
      </c>
    </row>
    <row r="14" spans="1:26" ht="20.100000000000001" customHeight="1" thickBot="1" x14ac:dyDescent="0.25">
      <c r="A14" s="118" t="s">
        <v>41</v>
      </c>
      <c r="B14" s="119"/>
      <c r="C14" s="120">
        <f>SUM(C12:C13)</f>
        <v>300</v>
      </c>
      <c r="D14" s="120">
        <f>SUM(D12:D13)</f>
        <v>0</v>
      </c>
      <c r="E14" s="120"/>
      <c r="F14" s="120">
        <f>SUM(F12:F13)</f>
        <v>300</v>
      </c>
      <c r="G14" s="121"/>
      <c r="H14" s="121"/>
      <c r="I14" s="121"/>
      <c r="J14" s="122"/>
      <c r="K14" s="122"/>
      <c r="L14" s="123"/>
      <c r="M14" s="124"/>
      <c r="N14" s="125"/>
    </row>
    <row r="16" spans="1:26" x14ac:dyDescent="0.2">
      <c r="B16" s="91" t="s">
        <v>42</v>
      </c>
      <c r="C16" s="93"/>
    </row>
    <row r="17" spans="2:3" x14ac:dyDescent="0.2">
      <c r="B17" s="127" t="s">
        <v>43</v>
      </c>
      <c r="C17" s="128" t="s">
        <v>44</v>
      </c>
    </row>
    <row r="18" spans="2:3" x14ac:dyDescent="0.2">
      <c r="B18" s="127" t="s">
        <v>30</v>
      </c>
      <c r="C18" s="128" t="s">
        <v>45</v>
      </c>
    </row>
    <row r="19" spans="2:3" x14ac:dyDescent="0.2">
      <c r="B19" s="127" t="s">
        <v>35</v>
      </c>
      <c r="C19" s="128" t="s">
        <v>46</v>
      </c>
    </row>
    <row r="20" spans="2:3" x14ac:dyDescent="0.2">
      <c r="B20" s="108" t="s">
        <v>49</v>
      </c>
      <c r="C20" s="129" t="s">
        <v>50</v>
      </c>
    </row>
  </sheetData>
  <mergeCells count="6">
    <mergeCell ref="B1:E1"/>
    <mergeCell ref="B3:E3"/>
    <mergeCell ref="G8:J8"/>
    <mergeCell ref="G9:J9"/>
    <mergeCell ref="A14:B14"/>
    <mergeCell ref="B16:C16"/>
  </mergeCells>
  <conditionalFormatting sqref="J12:K13">
    <cfRule type="expression" priority="9" stopIfTrue="1">
      <formula>AND(SUM($P12:$T12)&gt;0,NOT(ISBLANK(J12)))</formula>
    </cfRule>
    <cfRule type="expression" dxfId="209" priority="10" stopIfTrue="1">
      <formula>SUM($P12:$T12)&gt;0</formula>
    </cfRule>
  </conditionalFormatting>
  <conditionalFormatting sqref="C12:C13 B1:E1 B3:E3">
    <cfRule type="expression" dxfId="208" priority="11" stopIfTrue="1">
      <formula>ISBLANK(B1)</formula>
    </cfRule>
  </conditionalFormatting>
  <conditionalFormatting sqref="M12:N12">
    <cfRule type="expression" dxfId="207" priority="12" stopIfTrue="1">
      <formula>AND(NOT(ISBLANK($C12)),ISBLANK(M12))</formula>
    </cfRule>
  </conditionalFormatting>
  <conditionalFormatting sqref="B12:B13">
    <cfRule type="expression" dxfId="206" priority="13" stopIfTrue="1">
      <formula>AND(NOT(ISBLANK(C12)),ISBLANK(B12))</formula>
    </cfRule>
  </conditionalFormatting>
  <conditionalFormatting sqref="A12:A13">
    <cfRule type="expression" dxfId="205" priority="14" stopIfTrue="1">
      <formula>AND(NOT(ISBLANK(C12)),ISBLANK(A12))</formula>
    </cfRule>
  </conditionalFormatting>
  <conditionalFormatting sqref="E12:E13">
    <cfRule type="expression" dxfId="204" priority="15" stopIfTrue="1">
      <formula>AND(NOT(ISBLANK(C12)),ISBLANK(E12),B12="S")</formula>
    </cfRule>
  </conditionalFormatting>
  <conditionalFormatting sqref="L12">
    <cfRule type="expression" priority="5" stopIfTrue="1">
      <formula>AND(SUM($P12:$T12)&gt;0,NOT(ISBLANK(L12)))</formula>
    </cfRule>
    <cfRule type="expression" dxfId="203" priority="6" stopIfTrue="1">
      <formula>SUM($P12:$T12)&gt;0</formula>
    </cfRule>
  </conditionalFormatting>
  <conditionalFormatting sqref="L13">
    <cfRule type="expression" priority="3" stopIfTrue="1">
      <formula>AND(SUM($P13:$T13)&gt;0,NOT(ISBLANK(L13)))</formula>
    </cfRule>
    <cfRule type="expression" dxfId="202" priority="4" stopIfTrue="1">
      <formula>SUM($P13:$T13)&gt;0</formula>
    </cfRule>
  </conditionalFormatting>
  <conditionalFormatting sqref="M13">
    <cfRule type="expression" dxfId="201" priority="2" stopIfTrue="1">
      <formula>AND(NOT(ISBLANK($C13)),ISBLANK(M13))</formula>
    </cfRule>
  </conditionalFormatting>
  <conditionalFormatting sqref="N13">
    <cfRule type="expression" dxfId="1" priority="118" stopIfTrue="1">
      <formula>AND(NOT(ISBLANK(#REF!)),ISBLANK(N13))</formula>
    </cfRule>
  </conditionalFormatting>
  <conditionalFormatting sqref="C5">
    <cfRule type="expression" dxfId="0" priority="1" stopIfTrue="1">
      <formula>ISBLANK(C5)</formula>
    </cfRule>
  </conditionalFormatting>
  <dataValidations count="3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13">
      <formula1>$B$17:$B$20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51"/>
  <sheetViews>
    <sheetView zoomScale="80" zoomScaleNormal="80" workbookViewId="0">
      <selection activeCell="C5" sqref="C5:E5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1" t="s">
        <v>0</v>
      </c>
      <c r="B1" s="62" t="s">
        <v>1</v>
      </c>
      <c r="C1" s="63"/>
      <c r="D1" s="63"/>
      <c r="E1" s="64"/>
      <c r="F1" s="2"/>
      <c r="G1" s="2"/>
      <c r="H1" s="2"/>
      <c r="I1" s="2"/>
      <c r="J1" s="2"/>
      <c r="K1" s="2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62" t="s">
        <v>61</v>
      </c>
      <c r="C3" s="63"/>
      <c r="D3" s="63"/>
      <c r="E3" s="64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13">
        <v>44208</v>
      </c>
      <c r="D5" s="12" t="s">
        <v>5</v>
      </c>
      <c r="E5" s="14">
        <v>44238</v>
      </c>
      <c r="F5" s="15"/>
      <c r="G5" s="16"/>
      <c r="H5" s="17"/>
      <c r="I5" s="17"/>
      <c r="J5" s="17"/>
      <c r="K5" s="17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53" t="s">
        <v>6</v>
      </c>
      <c r="B8" s="18" t="s">
        <v>7</v>
      </c>
      <c r="C8" s="18" t="s">
        <v>8</v>
      </c>
      <c r="D8" s="18" t="s">
        <v>7</v>
      </c>
      <c r="E8" s="18" t="s">
        <v>9</v>
      </c>
      <c r="F8" s="18" t="s">
        <v>10</v>
      </c>
      <c r="G8" s="59" t="s">
        <v>11</v>
      </c>
      <c r="H8" s="65"/>
      <c r="I8" s="65"/>
      <c r="J8" s="60"/>
      <c r="K8" s="53" t="s">
        <v>12</v>
      </c>
      <c r="L8" s="18" t="s">
        <v>13</v>
      </c>
      <c r="M8" s="19" t="s">
        <v>14</v>
      </c>
      <c r="N8" s="19" t="s">
        <v>15</v>
      </c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x14ac:dyDescent="0.2">
      <c r="A9" s="21" t="s">
        <v>16</v>
      </c>
      <c r="B9" s="22" t="s">
        <v>17</v>
      </c>
      <c r="C9" s="22" t="s">
        <v>18</v>
      </c>
      <c r="D9" s="22" t="s">
        <v>18</v>
      </c>
      <c r="E9" s="22" t="s">
        <v>19</v>
      </c>
      <c r="F9" s="22" t="s">
        <v>18</v>
      </c>
      <c r="G9" s="66"/>
      <c r="H9" s="67"/>
      <c r="I9" s="67"/>
      <c r="J9" s="68"/>
      <c r="K9" s="21" t="s">
        <v>20</v>
      </c>
      <c r="L9" s="22" t="s">
        <v>21</v>
      </c>
      <c r="M9" s="23"/>
      <c r="N9" s="24" t="s">
        <v>22</v>
      </c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x14ac:dyDescent="0.2">
      <c r="A10" s="25" t="s">
        <v>23</v>
      </c>
      <c r="B10" s="26" t="s">
        <v>24</v>
      </c>
      <c r="C10" s="26" t="s">
        <v>25</v>
      </c>
      <c r="D10" s="26" t="s">
        <v>25</v>
      </c>
      <c r="E10" s="26" t="s">
        <v>25</v>
      </c>
      <c r="F10" s="26" t="s">
        <v>25</v>
      </c>
      <c r="G10" s="27" t="s">
        <v>26</v>
      </c>
      <c r="H10" s="27" t="s">
        <v>27</v>
      </c>
      <c r="I10" s="27" t="s">
        <v>28</v>
      </c>
      <c r="J10" s="27"/>
      <c r="K10" s="28" t="s">
        <v>29</v>
      </c>
      <c r="L10" s="29"/>
      <c r="M10" s="30"/>
      <c r="N10" s="31"/>
    </row>
    <row r="11" spans="1:26" ht="0.75" customHeight="1" x14ac:dyDescent="0.2">
      <c r="A11" s="32"/>
      <c r="B11" s="26"/>
      <c r="C11" s="26"/>
      <c r="D11" s="26"/>
      <c r="E11" s="26"/>
      <c r="F11" s="26"/>
      <c r="G11" s="27"/>
      <c r="H11" s="27"/>
      <c r="I11" s="27"/>
      <c r="J11" s="27"/>
      <c r="K11" s="27"/>
      <c r="L11" s="29"/>
      <c r="M11" s="30"/>
      <c r="N11" s="30"/>
    </row>
    <row r="12" spans="1:26" ht="20.100000000000001" customHeight="1" x14ac:dyDescent="0.25">
      <c r="A12" s="33">
        <v>44207</v>
      </c>
      <c r="B12" s="34" t="s">
        <v>30</v>
      </c>
      <c r="C12" s="35">
        <v>500</v>
      </c>
      <c r="D12" s="36"/>
      <c r="E12" s="35"/>
      <c r="F12" s="37">
        <v>500</v>
      </c>
      <c r="G12" s="38">
        <v>595</v>
      </c>
      <c r="H12" s="38">
        <v>4200</v>
      </c>
      <c r="I12" s="38">
        <v>59510</v>
      </c>
      <c r="J12" s="39"/>
      <c r="K12" s="55" t="s">
        <v>31</v>
      </c>
      <c r="L12" s="40" t="s">
        <v>57</v>
      </c>
      <c r="M12" s="41" t="s">
        <v>32</v>
      </c>
      <c r="N12" s="41" t="s">
        <v>40</v>
      </c>
      <c r="P12" s="5" t="b">
        <f t="shared" ref="P12:P21" si="0">OR(G12&lt;100,LEN(G12)=2)</f>
        <v>0</v>
      </c>
      <c r="Q12" s="5" t="b">
        <f t="shared" ref="Q12:Q21" si="1">OR(H12&lt;1000,LEN(H12)=3)</f>
        <v>0</v>
      </c>
      <c r="R12" s="5" t="b">
        <f t="shared" ref="R12:R21" si="2">IF(I12&lt;1000,TRUE)</f>
        <v>0</v>
      </c>
      <c r="S12" s="5" t="e">
        <f>OR(#REF!&lt;100000,LEN(#REF!)=5)</f>
        <v>#REF!</v>
      </c>
    </row>
    <row r="13" spans="1:26" ht="20.100000000000001" customHeight="1" x14ac:dyDescent="0.25">
      <c r="A13" s="33">
        <v>44209</v>
      </c>
      <c r="B13" s="34" t="s">
        <v>30</v>
      </c>
      <c r="C13" s="35">
        <v>250</v>
      </c>
      <c r="D13" s="36"/>
      <c r="E13" s="35"/>
      <c r="F13" s="37">
        <v>250</v>
      </c>
      <c r="G13" s="38">
        <v>611</v>
      </c>
      <c r="H13" s="38">
        <v>4200</v>
      </c>
      <c r="I13" s="38">
        <v>61111</v>
      </c>
      <c r="J13" s="39"/>
      <c r="K13" s="55" t="s">
        <v>31</v>
      </c>
      <c r="L13" s="40" t="s">
        <v>52</v>
      </c>
      <c r="M13" s="41" t="s">
        <v>34</v>
      </c>
      <c r="N13" s="41" t="s">
        <v>53</v>
      </c>
    </row>
    <row r="14" spans="1:26" ht="20.100000000000001" customHeight="1" x14ac:dyDescent="0.25">
      <c r="A14" s="33">
        <v>44210</v>
      </c>
      <c r="B14" s="34" t="s">
        <v>35</v>
      </c>
      <c r="C14" s="35">
        <v>174</v>
      </c>
      <c r="D14" s="58">
        <v>29</v>
      </c>
      <c r="E14" s="35"/>
      <c r="F14" s="56">
        <v>145</v>
      </c>
      <c r="G14" s="38">
        <v>611</v>
      </c>
      <c r="H14" s="38">
        <v>4200</v>
      </c>
      <c r="I14" s="38">
        <v>61111</v>
      </c>
      <c r="J14" s="39"/>
      <c r="K14" s="55" t="s">
        <v>31</v>
      </c>
      <c r="L14" s="40" t="s">
        <v>37</v>
      </c>
      <c r="M14" s="41" t="s">
        <v>38</v>
      </c>
      <c r="N14" s="41" t="s">
        <v>39</v>
      </c>
    </row>
    <row r="15" spans="1:26" ht="20.100000000000001" customHeight="1" x14ac:dyDescent="0.25">
      <c r="A15" s="33">
        <v>44211</v>
      </c>
      <c r="B15" s="34" t="s">
        <v>30</v>
      </c>
      <c r="C15" s="35">
        <v>250</v>
      </c>
      <c r="D15" s="36"/>
      <c r="E15" s="35"/>
      <c r="F15" s="37">
        <v>250</v>
      </c>
      <c r="G15" s="52">
        <v>595</v>
      </c>
      <c r="H15" s="52">
        <v>4200</v>
      </c>
      <c r="I15" s="52">
        <v>59510</v>
      </c>
      <c r="J15" s="55"/>
      <c r="K15" s="55" t="s">
        <v>36</v>
      </c>
      <c r="L15" s="40" t="s">
        <v>58</v>
      </c>
      <c r="M15" s="41" t="s">
        <v>34</v>
      </c>
      <c r="N15" s="41" t="s">
        <v>40</v>
      </c>
    </row>
    <row r="16" spans="1:26" ht="20.100000000000001" customHeight="1" x14ac:dyDescent="0.25">
      <c r="A16" s="33">
        <v>44211</v>
      </c>
      <c r="B16" s="34" t="s">
        <v>30</v>
      </c>
      <c r="C16" s="35">
        <v>500</v>
      </c>
      <c r="D16" s="36"/>
      <c r="E16" s="35"/>
      <c r="F16" s="37">
        <v>500</v>
      </c>
      <c r="G16" s="52">
        <v>611</v>
      </c>
      <c r="H16" s="52">
        <v>4200</v>
      </c>
      <c r="I16" s="52">
        <v>61106</v>
      </c>
      <c r="J16" s="55"/>
      <c r="K16" s="55" t="s">
        <v>36</v>
      </c>
      <c r="L16" s="40" t="s">
        <v>57</v>
      </c>
      <c r="M16" s="41" t="s">
        <v>32</v>
      </c>
      <c r="N16" s="41" t="s">
        <v>33</v>
      </c>
    </row>
    <row r="17" spans="1:19" ht="20.100000000000001" customHeight="1" x14ac:dyDescent="0.25">
      <c r="A17" s="33">
        <v>44215</v>
      </c>
      <c r="B17" s="34" t="s">
        <v>30</v>
      </c>
      <c r="C17" s="54">
        <v>500</v>
      </c>
      <c r="D17" s="37"/>
      <c r="E17" s="54"/>
      <c r="F17" s="37">
        <v>500</v>
      </c>
      <c r="G17" s="38">
        <v>595</v>
      </c>
      <c r="H17" s="38">
        <v>4200</v>
      </c>
      <c r="I17" s="38">
        <v>59510</v>
      </c>
      <c r="J17" s="39"/>
      <c r="K17" s="55" t="s">
        <v>36</v>
      </c>
      <c r="L17" s="40" t="s">
        <v>57</v>
      </c>
      <c r="M17" s="41" t="s">
        <v>32</v>
      </c>
      <c r="N17" s="41" t="s">
        <v>40</v>
      </c>
    </row>
    <row r="18" spans="1:19" ht="20.100000000000001" customHeight="1" x14ac:dyDescent="0.25">
      <c r="A18" s="33">
        <v>44217</v>
      </c>
      <c r="B18" s="34" t="s">
        <v>30</v>
      </c>
      <c r="C18" s="54">
        <v>250</v>
      </c>
      <c r="D18" s="37"/>
      <c r="E18" s="54"/>
      <c r="F18" s="37">
        <v>250</v>
      </c>
      <c r="G18" s="38">
        <v>595</v>
      </c>
      <c r="H18" s="38">
        <v>4200</v>
      </c>
      <c r="I18" s="38">
        <v>59510</v>
      </c>
      <c r="J18" s="39"/>
      <c r="K18" s="55" t="s">
        <v>36</v>
      </c>
      <c r="L18" s="40" t="s">
        <v>58</v>
      </c>
      <c r="M18" s="41" t="s">
        <v>34</v>
      </c>
      <c r="N18" s="41" t="s">
        <v>40</v>
      </c>
    </row>
    <row r="19" spans="1:19" ht="20.100000000000001" customHeight="1" x14ac:dyDescent="0.25">
      <c r="A19" s="33">
        <v>44219</v>
      </c>
      <c r="B19" s="34" t="s">
        <v>30</v>
      </c>
      <c r="C19" s="35">
        <v>250</v>
      </c>
      <c r="D19" s="36"/>
      <c r="E19" s="35"/>
      <c r="F19" s="37">
        <v>250</v>
      </c>
      <c r="G19" s="38">
        <v>595</v>
      </c>
      <c r="H19" s="38">
        <v>4200</v>
      </c>
      <c r="I19" s="38">
        <v>59510</v>
      </c>
      <c r="J19" s="39"/>
      <c r="K19" s="55" t="s">
        <v>36</v>
      </c>
      <c r="L19" s="40" t="s">
        <v>58</v>
      </c>
      <c r="M19" s="41" t="s">
        <v>34</v>
      </c>
      <c r="N19" s="41" t="s">
        <v>40</v>
      </c>
    </row>
    <row r="20" spans="1:19" ht="20.100000000000001" customHeight="1" x14ac:dyDescent="0.25">
      <c r="A20" s="33">
        <v>44220</v>
      </c>
      <c r="B20" s="34" t="s">
        <v>30</v>
      </c>
      <c r="C20" s="35">
        <v>500</v>
      </c>
      <c r="D20" s="36"/>
      <c r="E20" s="35"/>
      <c r="F20" s="37">
        <v>500</v>
      </c>
      <c r="G20" s="38">
        <v>611</v>
      </c>
      <c r="H20" s="38">
        <v>4200</v>
      </c>
      <c r="I20" s="38">
        <v>61116</v>
      </c>
      <c r="J20" s="39"/>
      <c r="K20" s="55" t="s">
        <v>36</v>
      </c>
      <c r="L20" s="40" t="s">
        <v>56</v>
      </c>
      <c r="M20" s="41" t="s">
        <v>32</v>
      </c>
      <c r="N20" s="41" t="s">
        <v>33</v>
      </c>
    </row>
    <row r="21" spans="1:19" ht="20.100000000000001" customHeight="1" x14ac:dyDescent="0.25">
      <c r="A21" s="33">
        <v>44221</v>
      </c>
      <c r="B21" s="42" t="s">
        <v>35</v>
      </c>
      <c r="C21" s="35">
        <v>5.48</v>
      </c>
      <c r="D21" s="36">
        <v>0.91</v>
      </c>
      <c r="E21" s="35"/>
      <c r="F21" s="37">
        <v>4.57</v>
      </c>
      <c r="G21" s="38">
        <v>611</v>
      </c>
      <c r="H21" s="38">
        <v>4200</v>
      </c>
      <c r="I21" s="38">
        <v>61106</v>
      </c>
      <c r="J21" s="39"/>
      <c r="K21" s="55" t="s">
        <v>36</v>
      </c>
      <c r="L21" s="40" t="s">
        <v>54</v>
      </c>
      <c r="M21" s="41" t="s">
        <v>51</v>
      </c>
      <c r="N21" s="41" t="s">
        <v>33</v>
      </c>
      <c r="P21" s="5" t="b">
        <f t="shared" si="0"/>
        <v>0</v>
      </c>
      <c r="Q21" s="5" t="b">
        <f t="shared" si="1"/>
        <v>0</v>
      </c>
      <c r="R21" s="5" t="b">
        <f t="shared" si="2"/>
        <v>0</v>
      </c>
      <c r="S21" s="5" t="e">
        <f>OR(#REF!&lt;100000,LEN(#REF!)=5)</f>
        <v>#REF!</v>
      </c>
    </row>
    <row r="22" spans="1:19" ht="20.100000000000001" customHeight="1" x14ac:dyDescent="0.25">
      <c r="A22" s="33">
        <v>44222</v>
      </c>
      <c r="B22" s="42" t="s">
        <v>35</v>
      </c>
      <c r="C22" s="35">
        <v>9.48</v>
      </c>
      <c r="D22" s="36">
        <v>1.58</v>
      </c>
      <c r="E22" s="35"/>
      <c r="F22" s="37">
        <v>7.9</v>
      </c>
      <c r="G22" s="38">
        <v>611</v>
      </c>
      <c r="H22" s="38">
        <v>4200</v>
      </c>
      <c r="I22" s="38">
        <v>61106</v>
      </c>
      <c r="J22" s="39"/>
      <c r="K22" s="55" t="s">
        <v>36</v>
      </c>
      <c r="L22" s="40" t="s">
        <v>54</v>
      </c>
      <c r="M22" s="41" t="s">
        <v>51</v>
      </c>
      <c r="N22" s="41" t="s">
        <v>33</v>
      </c>
    </row>
    <row r="23" spans="1:19" ht="20.100000000000001" customHeight="1" x14ac:dyDescent="0.25">
      <c r="A23" s="33">
        <v>44223</v>
      </c>
      <c r="B23" s="42" t="s">
        <v>30</v>
      </c>
      <c r="C23" s="35">
        <v>250</v>
      </c>
      <c r="D23" s="36"/>
      <c r="E23" s="35"/>
      <c r="F23" s="37">
        <v>250</v>
      </c>
      <c r="G23" s="38">
        <v>595</v>
      </c>
      <c r="H23" s="38">
        <v>4200</v>
      </c>
      <c r="I23" s="38">
        <v>59510</v>
      </c>
      <c r="J23" s="39"/>
      <c r="K23" s="55" t="s">
        <v>36</v>
      </c>
      <c r="L23" s="40" t="s">
        <v>58</v>
      </c>
      <c r="M23" s="41" t="s">
        <v>34</v>
      </c>
      <c r="N23" s="41" t="s">
        <v>40</v>
      </c>
    </row>
    <row r="24" spans="1:19" ht="20.100000000000001" customHeight="1" x14ac:dyDescent="0.25">
      <c r="A24" s="33">
        <v>44223</v>
      </c>
      <c r="B24" s="42" t="s">
        <v>30</v>
      </c>
      <c r="C24" s="35">
        <v>500</v>
      </c>
      <c r="D24" s="36"/>
      <c r="E24" s="35"/>
      <c r="F24" s="37">
        <v>500</v>
      </c>
      <c r="G24" s="38">
        <v>595</v>
      </c>
      <c r="H24" s="38">
        <v>4200</v>
      </c>
      <c r="I24" s="38">
        <v>59510</v>
      </c>
      <c r="J24" s="39"/>
      <c r="K24" s="55" t="s">
        <v>36</v>
      </c>
      <c r="L24" s="40" t="s">
        <v>57</v>
      </c>
      <c r="M24" s="41" t="s">
        <v>32</v>
      </c>
      <c r="N24" s="41" t="s">
        <v>40</v>
      </c>
    </row>
    <row r="25" spans="1:19" ht="20.100000000000001" customHeight="1" x14ac:dyDescent="0.25">
      <c r="A25" s="33">
        <v>44224</v>
      </c>
      <c r="B25" s="42" t="s">
        <v>30</v>
      </c>
      <c r="C25" s="35">
        <v>500</v>
      </c>
      <c r="D25" s="36"/>
      <c r="E25" s="35"/>
      <c r="F25" s="37">
        <v>500</v>
      </c>
      <c r="G25" s="38">
        <v>611</v>
      </c>
      <c r="H25" s="38">
        <v>4200</v>
      </c>
      <c r="I25" s="38">
        <v>61116</v>
      </c>
      <c r="J25" s="39"/>
      <c r="K25" s="55" t="s">
        <v>36</v>
      </c>
      <c r="L25" s="40" t="s">
        <v>56</v>
      </c>
      <c r="M25" s="41" t="s">
        <v>32</v>
      </c>
      <c r="N25" s="41" t="s">
        <v>33</v>
      </c>
    </row>
    <row r="26" spans="1:19" ht="20.100000000000001" customHeight="1" x14ac:dyDescent="0.25">
      <c r="A26" s="33">
        <v>44225</v>
      </c>
      <c r="B26" s="42" t="s">
        <v>30</v>
      </c>
      <c r="C26" s="35">
        <v>250</v>
      </c>
      <c r="D26" s="36"/>
      <c r="E26" s="35"/>
      <c r="F26" s="37">
        <v>250</v>
      </c>
      <c r="G26" s="38">
        <v>595</v>
      </c>
      <c r="H26" s="38">
        <v>4200</v>
      </c>
      <c r="I26" s="38">
        <v>59510</v>
      </c>
      <c r="J26" s="39"/>
      <c r="K26" s="55" t="s">
        <v>31</v>
      </c>
      <c r="L26" s="40" t="s">
        <v>58</v>
      </c>
      <c r="M26" s="41" t="s">
        <v>34</v>
      </c>
      <c r="N26" s="41" t="s">
        <v>40</v>
      </c>
    </row>
    <row r="27" spans="1:19" ht="20.100000000000001" customHeight="1" x14ac:dyDescent="0.25">
      <c r="A27" s="33">
        <v>44226</v>
      </c>
      <c r="B27" s="42" t="s">
        <v>30</v>
      </c>
      <c r="C27" s="35">
        <v>250</v>
      </c>
      <c r="D27" s="36"/>
      <c r="E27" s="35"/>
      <c r="F27" s="37">
        <v>250</v>
      </c>
      <c r="G27" s="38">
        <v>611</v>
      </c>
      <c r="H27" s="38">
        <v>4200</v>
      </c>
      <c r="I27" s="38">
        <v>61116</v>
      </c>
      <c r="J27" s="39"/>
      <c r="K27" s="55" t="s">
        <v>31</v>
      </c>
      <c r="L27" s="40" t="s">
        <v>55</v>
      </c>
      <c r="M27" s="41" t="s">
        <v>34</v>
      </c>
      <c r="N27" s="41" t="s">
        <v>33</v>
      </c>
    </row>
    <row r="28" spans="1:19" ht="20.100000000000001" customHeight="1" x14ac:dyDescent="0.25">
      <c r="A28" s="33">
        <v>44227</v>
      </c>
      <c r="B28" s="42" t="s">
        <v>30</v>
      </c>
      <c r="C28" s="35">
        <v>500</v>
      </c>
      <c r="D28" s="36"/>
      <c r="E28" s="35"/>
      <c r="F28" s="37">
        <v>500</v>
      </c>
      <c r="G28" s="38">
        <v>611</v>
      </c>
      <c r="H28" s="38">
        <v>4200</v>
      </c>
      <c r="I28" s="38">
        <v>61106</v>
      </c>
      <c r="J28" s="39"/>
      <c r="K28" s="55" t="s">
        <v>31</v>
      </c>
      <c r="L28" s="40" t="s">
        <v>57</v>
      </c>
      <c r="M28" s="41" t="s">
        <v>32</v>
      </c>
      <c r="N28" s="41" t="s">
        <v>33</v>
      </c>
    </row>
    <row r="29" spans="1:19" ht="20.100000000000001" customHeight="1" x14ac:dyDescent="0.25">
      <c r="A29" s="33">
        <v>44228</v>
      </c>
      <c r="B29" s="42" t="s">
        <v>30</v>
      </c>
      <c r="C29" s="35">
        <v>20.149999999999999</v>
      </c>
      <c r="D29" s="36"/>
      <c r="E29" s="35"/>
      <c r="F29" s="37">
        <v>20.149999999999999</v>
      </c>
      <c r="G29" s="38">
        <v>595</v>
      </c>
      <c r="H29" s="38">
        <v>4200</v>
      </c>
      <c r="I29" s="38">
        <v>59510</v>
      </c>
      <c r="J29" s="39"/>
      <c r="K29" s="55" t="s">
        <v>36</v>
      </c>
      <c r="L29" s="40" t="s">
        <v>58</v>
      </c>
      <c r="M29" s="41" t="s">
        <v>34</v>
      </c>
      <c r="N29" s="41" t="s">
        <v>40</v>
      </c>
    </row>
    <row r="30" spans="1:19" ht="20.100000000000001" customHeight="1" x14ac:dyDescent="0.25">
      <c r="A30" s="33">
        <v>44230</v>
      </c>
      <c r="B30" s="42" t="s">
        <v>30</v>
      </c>
      <c r="C30" s="35">
        <v>250</v>
      </c>
      <c r="D30" s="36"/>
      <c r="E30" s="35"/>
      <c r="F30" s="37">
        <v>250</v>
      </c>
      <c r="G30" s="38">
        <v>595</v>
      </c>
      <c r="H30" s="38">
        <v>4200</v>
      </c>
      <c r="I30" s="38">
        <v>59510</v>
      </c>
      <c r="J30" s="39"/>
      <c r="K30" s="55" t="s">
        <v>36</v>
      </c>
      <c r="L30" s="40" t="s">
        <v>58</v>
      </c>
      <c r="M30" s="41" t="s">
        <v>34</v>
      </c>
      <c r="N30" s="41" t="s">
        <v>40</v>
      </c>
    </row>
    <row r="31" spans="1:19" ht="20.100000000000001" customHeight="1" x14ac:dyDescent="0.25">
      <c r="A31" s="33">
        <v>44231</v>
      </c>
      <c r="B31" s="42" t="s">
        <v>30</v>
      </c>
      <c r="C31" s="35">
        <v>250</v>
      </c>
      <c r="D31" s="36"/>
      <c r="E31" s="35"/>
      <c r="F31" s="37">
        <v>250</v>
      </c>
      <c r="G31" s="38">
        <v>611</v>
      </c>
      <c r="H31" s="38">
        <v>4200</v>
      </c>
      <c r="I31" s="38">
        <v>61106</v>
      </c>
      <c r="J31" s="39"/>
      <c r="K31" s="55" t="s">
        <v>36</v>
      </c>
      <c r="L31" s="40" t="s">
        <v>58</v>
      </c>
      <c r="M31" s="41" t="s">
        <v>34</v>
      </c>
      <c r="N31" s="41" t="s">
        <v>33</v>
      </c>
    </row>
    <row r="32" spans="1:19" ht="20.100000000000001" customHeight="1" x14ac:dyDescent="0.25">
      <c r="A32" s="33">
        <v>44231</v>
      </c>
      <c r="B32" s="42" t="s">
        <v>30</v>
      </c>
      <c r="C32" s="35">
        <v>500</v>
      </c>
      <c r="D32" s="36"/>
      <c r="E32" s="35"/>
      <c r="F32" s="37">
        <v>500</v>
      </c>
      <c r="G32" s="38">
        <v>595</v>
      </c>
      <c r="H32" s="38">
        <v>4200</v>
      </c>
      <c r="I32" s="38">
        <v>59510</v>
      </c>
      <c r="J32" s="39"/>
      <c r="K32" s="55" t="s">
        <v>36</v>
      </c>
      <c r="L32" s="40" t="s">
        <v>57</v>
      </c>
      <c r="M32" s="41" t="s">
        <v>32</v>
      </c>
      <c r="N32" s="41" t="s">
        <v>40</v>
      </c>
    </row>
    <row r="33" spans="1:14" ht="20.100000000000001" customHeight="1" x14ac:dyDescent="0.25">
      <c r="A33" s="33">
        <v>44232</v>
      </c>
      <c r="B33" s="42" t="s">
        <v>30</v>
      </c>
      <c r="C33" s="35">
        <v>500</v>
      </c>
      <c r="D33" s="36"/>
      <c r="E33" s="35"/>
      <c r="F33" s="37">
        <v>500</v>
      </c>
      <c r="G33" s="38">
        <v>611</v>
      </c>
      <c r="H33" s="38">
        <v>4200</v>
      </c>
      <c r="I33" s="38">
        <v>61106</v>
      </c>
      <c r="J33" s="39"/>
      <c r="K33" s="55" t="s">
        <v>36</v>
      </c>
      <c r="L33" s="40" t="s">
        <v>57</v>
      </c>
      <c r="M33" s="41" t="s">
        <v>32</v>
      </c>
      <c r="N33" s="41" t="s">
        <v>33</v>
      </c>
    </row>
    <row r="34" spans="1:14" ht="20.100000000000001" customHeight="1" x14ac:dyDescent="0.25">
      <c r="A34" s="33">
        <v>44233</v>
      </c>
      <c r="B34" s="42" t="s">
        <v>30</v>
      </c>
      <c r="C34" s="35">
        <v>250</v>
      </c>
      <c r="D34" s="36"/>
      <c r="E34" s="35"/>
      <c r="F34" s="37">
        <v>250</v>
      </c>
      <c r="G34" s="38">
        <v>595</v>
      </c>
      <c r="H34" s="38">
        <v>4200</v>
      </c>
      <c r="I34" s="38">
        <v>59510</v>
      </c>
      <c r="J34" s="39"/>
      <c r="K34" s="55" t="s">
        <v>36</v>
      </c>
      <c r="L34" s="40" t="s">
        <v>58</v>
      </c>
      <c r="M34" s="41" t="s">
        <v>34</v>
      </c>
      <c r="N34" s="41" t="s">
        <v>40</v>
      </c>
    </row>
    <row r="35" spans="1:14" ht="20.100000000000001" customHeight="1" x14ac:dyDescent="0.25">
      <c r="A35" s="33">
        <v>44234</v>
      </c>
      <c r="B35" s="42" t="s">
        <v>30</v>
      </c>
      <c r="C35" s="35">
        <v>250</v>
      </c>
      <c r="D35" s="36"/>
      <c r="E35" s="35"/>
      <c r="F35" s="37">
        <v>250</v>
      </c>
      <c r="G35" s="38">
        <v>611</v>
      </c>
      <c r="H35" s="38">
        <v>4200</v>
      </c>
      <c r="I35" s="38">
        <v>61106</v>
      </c>
      <c r="J35" s="39"/>
      <c r="K35" s="55" t="s">
        <v>36</v>
      </c>
      <c r="L35" s="40" t="s">
        <v>59</v>
      </c>
      <c r="M35" s="41" t="s">
        <v>34</v>
      </c>
      <c r="N35" s="41" t="s">
        <v>33</v>
      </c>
    </row>
    <row r="36" spans="1:14" ht="20.100000000000001" customHeight="1" x14ac:dyDescent="0.25">
      <c r="A36" s="33">
        <v>44234</v>
      </c>
      <c r="B36" s="42" t="s">
        <v>30</v>
      </c>
      <c r="C36" s="35">
        <v>500</v>
      </c>
      <c r="D36" s="36"/>
      <c r="E36" s="35"/>
      <c r="F36" s="37">
        <v>500</v>
      </c>
      <c r="G36" s="38">
        <v>611</v>
      </c>
      <c r="H36" s="38">
        <v>4200</v>
      </c>
      <c r="I36" s="38">
        <v>61106</v>
      </c>
      <c r="J36" s="39"/>
      <c r="K36" s="55" t="s">
        <v>36</v>
      </c>
      <c r="L36" s="40" t="s">
        <v>60</v>
      </c>
      <c r="M36" s="41" t="s">
        <v>32</v>
      </c>
      <c r="N36" s="41" t="s">
        <v>33</v>
      </c>
    </row>
    <row r="37" spans="1:14" ht="20.100000000000001" customHeight="1" x14ac:dyDescent="0.25">
      <c r="A37" s="33">
        <v>44235</v>
      </c>
      <c r="B37" s="42" t="s">
        <v>30</v>
      </c>
      <c r="C37" s="35">
        <v>500</v>
      </c>
      <c r="D37" s="36"/>
      <c r="E37" s="35"/>
      <c r="F37" s="37">
        <v>500</v>
      </c>
      <c r="G37" s="38">
        <v>595</v>
      </c>
      <c r="H37" s="38">
        <v>4200</v>
      </c>
      <c r="I37" s="38">
        <v>59516</v>
      </c>
      <c r="J37" s="39"/>
      <c r="K37" s="55" t="s">
        <v>36</v>
      </c>
      <c r="L37" s="40" t="s">
        <v>60</v>
      </c>
      <c r="M37" s="41" t="s">
        <v>32</v>
      </c>
      <c r="N37" s="41" t="s">
        <v>40</v>
      </c>
    </row>
    <row r="38" spans="1:14" ht="20.100000000000001" customHeight="1" x14ac:dyDescent="0.25">
      <c r="A38" s="33">
        <v>44236</v>
      </c>
      <c r="B38" s="42" t="s">
        <v>30</v>
      </c>
      <c r="C38" s="35">
        <v>500</v>
      </c>
      <c r="D38" s="36"/>
      <c r="E38" s="35"/>
      <c r="F38" s="37">
        <v>500</v>
      </c>
      <c r="G38" s="38">
        <v>611</v>
      </c>
      <c r="H38" s="38">
        <v>4200</v>
      </c>
      <c r="I38" s="38">
        <v>61106</v>
      </c>
      <c r="J38" s="39"/>
      <c r="K38" s="55" t="s">
        <v>36</v>
      </c>
      <c r="L38" s="40" t="s">
        <v>60</v>
      </c>
      <c r="M38" s="41" t="s">
        <v>32</v>
      </c>
      <c r="N38" s="41" t="s">
        <v>33</v>
      </c>
    </row>
    <row r="39" spans="1:14" ht="20.100000000000001" customHeight="1" x14ac:dyDescent="0.25">
      <c r="A39" s="33">
        <v>44237</v>
      </c>
      <c r="B39" s="42" t="s">
        <v>30</v>
      </c>
      <c r="C39" s="35">
        <v>250</v>
      </c>
      <c r="D39" s="36"/>
      <c r="E39" s="35"/>
      <c r="F39" s="37">
        <v>250</v>
      </c>
      <c r="G39" s="38">
        <v>611</v>
      </c>
      <c r="H39" s="38">
        <v>4200</v>
      </c>
      <c r="I39" s="38">
        <v>61111</v>
      </c>
      <c r="J39" s="39"/>
      <c r="K39" s="55" t="s">
        <v>31</v>
      </c>
      <c r="L39" s="40" t="s">
        <v>52</v>
      </c>
      <c r="M39" s="41" t="s">
        <v>34</v>
      </c>
      <c r="N39" s="41" t="s">
        <v>53</v>
      </c>
    </row>
    <row r="40" spans="1:14" ht="20.100000000000001" customHeight="1" x14ac:dyDescent="0.25">
      <c r="A40" s="33">
        <v>44237</v>
      </c>
      <c r="B40" s="42" t="s">
        <v>30</v>
      </c>
      <c r="C40" s="35">
        <v>500</v>
      </c>
      <c r="D40" s="36"/>
      <c r="E40" s="35"/>
      <c r="F40" s="37">
        <v>500</v>
      </c>
      <c r="G40" s="38">
        <v>595</v>
      </c>
      <c r="H40" s="38">
        <v>4200</v>
      </c>
      <c r="I40" s="38">
        <v>59510</v>
      </c>
      <c r="J40" s="39"/>
      <c r="K40" s="55" t="s">
        <v>31</v>
      </c>
      <c r="L40" s="40" t="s">
        <v>57</v>
      </c>
      <c r="M40" s="41" t="s">
        <v>32</v>
      </c>
      <c r="N40" s="41" t="s">
        <v>40</v>
      </c>
    </row>
    <row r="41" spans="1:14" ht="20.100000000000001" customHeight="1" thickBot="1" x14ac:dyDescent="0.3">
      <c r="A41" s="69" t="s">
        <v>41</v>
      </c>
      <c r="B41" s="70"/>
      <c r="C41" s="43">
        <f>SUM(C12:C40)</f>
        <v>9709.11</v>
      </c>
      <c r="D41" s="43">
        <f>SUM(D12:D40)</f>
        <v>31.490000000000002</v>
      </c>
      <c r="E41" s="43"/>
      <c r="F41" s="43">
        <f>SUM(F12:F40)</f>
        <v>9677.619999999999</v>
      </c>
      <c r="G41" s="44"/>
      <c r="H41" s="44"/>
      <c r="I41" s="44"/>
      <c r="J41" s="45"/>
      <c r="K41" s="57"/>
      <c r="L41" s="46"/>
      <c r="M41" s="47"/>
      <c r="N41" s="48"/>
    </row>
    <row r="43" spans="1:14" x14ac:dyDescent="0.2">
      <c r="B43" s="59" t="s">
        <v>42</v>
      </c>
      <c r="C43" s="60"/>
    </row>
    <row r="44" spans="1:14" x14ac:dyDescent="0.2">
      <c r="B44" s="49" t="s">
        <v>43</v>
      </c>
      <c r="C44" s="50" t="s">
        <v>44</v>
      </c>
    </row>
    <row r="45" spans="1:14" x14ac:dyDescent="0.2">
      <c r="B45" s="49" t="s">
        <v>30</v>
      </c>
      <c r="C45" s="50" t="s">
        <v>45</v>
      </c>
    </row>
    <row r="46" spans="1:14" x14ac:dyDescent="0.2">
      <c r="B46" s="49" t="s">
        <v>35</v>
      </c>
      <c r="C46" s="50" t="s">
        <v>46</v>
      </c>
    </row>
    <row r="47" spans="1:14" x14ac:dyDescent="0.2">
      <c r="B47" s="49" t="s">
        <v>47</v>
      </c>
      <c r="C47" s="50" t="s">
        <v>48</v>
      </c>
    </row>
    <row r="48" spans="1:14" x14ac:dyDescent="0.2">
      <c r="B48" s="30" t="s">
        <v>49</v>
      </c>
      <c r="C48" s="51" t="s">
        <v>50</v>
      </c>
    </row>
    <row r="51" spans="2:3" x14ac:dyDescent="0.2">
      <c r="B51" s="61"/>
      <c r="C51" s="61"/>
    </row>
  </sheetData>
  <mergeCells count="7">
    <mergeCell ref="B43:C43"/>
    <mergeCell ref="B51:C51"/>
    <mergeCell ref="B1:E1"/>
    <mergeCell ref="B3:E3"/>
    <mergeCell ref="G8:J8"/>
    <mergeCell ref="G9:J9"/>
    <mergeCell ref="A41:B41"/>
  </mergeCells>
  <conditionalFormatting sqref="J12:J14 J17:J38 K40:K41 J40">
    <cfRule type="expression" priority="43" stopIfTrue="1">
      <formula>AND(SUM($P12:$T12)&gt;0,NOT(ISBLANK(J12)))</formula>
    </cfRule>
    <cfRule type="expression" dxfId="200" priority="44" stopIfTrue="1">
      <formula>SUM($P12:$T12)&gt;0</formula>
    </cfRule>
  </conditionalFormatting>
  <conditionalFormatting sqref="B1:E1 B3:E3 C12:C13 C15:C40">
    <cfRule type="expression" dxfId="199" priority="45" stopIfTrue="1">
      <formula>ISBLANK(B1)</formula>
    </cfRule>
  </conditionalFormatting>
  <conditionalFormatting sqref="L20:N20 L12:N13 M14:N14 M17:N19 N21:N22">
    <cfRule type="expression" dxfId="198" priority="46" stopIfTrue="1">
      <formula>AND(NOT(ISBLANK($C12)),ISBLANK(L12))</formula>
    </cfRule>
  </conditionalFormatting>
  <conditionalFormatting sqref="B12:B40">
    <cfRule type="expression" dxfId="197" priority="47" stopIfTrue="1">
      <formula>AND(NOT(ISBLANK(C12)),ISBLANK(B12))</formula>
    </cfRule>
  </conditionalFormatting>
  <conditionalFormatting sqref="A12:A40">
    <cfRule type="expression" dxfId="196" priority="48" stopIfTrue="1">
      <formula>AND(NOT(ISBLANK(C12)),ISBLANK(A12))</formula>
    </cfRule>
  </conditionalFormatting>
  <conditionalFormatting sqref="E12:E13 E15:E40">
    <cfRule type="expression" dxfId="195" priority="49" stopIfTrue="1">
      <formula>AND(NOT(ISBLANK(C12)),ISBLANK(E12),B12="S")</formula>
    </cfRule>
  </conditionalFormatting>
  <conditionalFormatting sqref="C5">
    <cfRule type="expression" dxfId="194" priority="42" stopIfTrue="1">
      <formula>ISBLANK(C5)</formula>
    </cfRule>
  </conditionalFormatting>
  <conditionalFormatting sqref="L21:M22 M23:M26 L35:M38 M27:N33 M34 M40:N40 N34:N38 M39">
    <cfRule type="expression" dxfId="193" priority="41" stopIfTrue="1">
      <formula>AND(NOT(ISBLANK($C21)),ISBLANK(L21))</formula>
    </cfRule>
  </conditionalFormatting>
  <conditionalFormatting sqref="L32">
    <cfRule type="expression" dxfId="192" priority="10" stopIfTrue="1">
      <formula>AND(NOT(ISBLANK($C32)),ISBLANK(L32))</formula>
    </cfRule>
  </conditionalFormatting>
  <conditionalFormatting sqref="J15:J16">
    <cfRule type="expression" priority="33" stopIfTrue="1">
      <formula>AND(SUM($P15:$T15)&gt;0,NOT(ISBLANK(J15)))</formula>
    </cfRule>
    <cfRule type="expression" dxfId="191" priority="34" stopIfTrue="1">
      <formula>SUM($P15:$T15)&gt;0</formula>
    </cfRule>
  </conditionalFormatting>
  <conditionalFormatting sqref="M16:N16 M15">
    <cfRule type="expression" dxfId="190" priority="35" stopIfTrue="1">
      <formula>AND(NOT(ISBLANK($C15)),ISBLANK(M15))</formula>
    </cfRule>
  </conditionalFormatting>
  <conditionalFormatting sqref="C14">
    <cfRule type="expression" dxfId="189" priority="28" stopIfTrue="1">
      <formula>ISBLANK(C14)</formula>
    </cfRule>
  </conditionalFormatting>
  <conditionalFormatting sqref="E14">
    <cfRule type="expression" dxfId="188" priority="29" stopIfTrue="1">
      <formula>AND(NOT(ISBLANK(C14)),ISBLANK(E14),B14="S")</formula>
    </cfRule>
  </conditionalFormatting>
  <conditionalFormatting sqref="K15:K25 K29:K38">
    <cfRule type="expression" priority="24" stopIfTrue="1">
      <formula>AND(SUM($P15:$T15)&gt;0,NOT(ISBLANK(K15)))</formula>
    </cfRule>
    <cfRule type="expression" dxfId="187" priority="25" stopIfTrue="1">
      <formula>SUM($P15:$T15)&gt;0</formula>
    </cfRule>
  </conditionalFormatting>
  <conditionalFormatting sqref="K12:K14 K26:K28">
    <cfRule type="expression" priority="26" stopIfTrue="1">
      <formula>AND(SUM($P12:$T12)&gt;0,NOT(ISBLANK(K12)))</formula>
    </cfRule>
    <cfRule type="expression" dxfId="186" priority="27" stopIfTrue="1">
      <formula>SUM($P12:$T12)&gt;0</formula>
    </cfRule>
  </conditionalFormatting>
  <conditionalFormatting sqref="L14">
    <cfRule type="expression" dxfId="185" priority="23" stopIfTrue="1">
      <formula>AND(NOT(ISBLANK($C14)),ISBLANK(L14))</formula>
    </cfRule>
  </conditionalFormatting>
  <conditionalFormatting sqref="L15:L19">
    <cfRule type="expression" dxfId="184" priority="22" stopIfTrue="1">
      <formula>AND(NOT(ISBLANK($C15)),ISBLANK(L15))</formula>
    </cfRule>
  </conditionalFormatting>
  <conditionalFormatting sqref="N15">
    <cfRule type="expression" dxfId="183" priority="21" stopIfTrue="1">
      <formula>AND(NOT(ISBLANK($C15)),ISBLANK(N15))</formula>
    </cfRule>
  </conditionalFormatting>
  <conditionalFormatting sqref="N39">
    <cfRule type="expression" dxfId="182" priority="1" stopIfTrue="1">
      <formula>AND(NOT(ISBLANK($C39)),ISBLANK(N39))</formula>
    </cfRule>
  </conditionalFormatting>
  <conditionalFormatting sqref="L23:L24">
    <cfRule type="expression" dxfId="181" priority="20" stopIfTrue="1">
      <formula>AND(NOT(ISBLANK($C23)),ISBLANK(L23))</formula>
    </cfRule>
  </conditionalFormatting>
  <conditionalFormatting sqref="N23:N24">
    <cfRule type="expression" dxfId="180" priority="19" stopIfTrue="1">
      <formula>AND(NOT(ISBLANK($C23)),ISBLANK(N23))</formula>
    </cfRule>
  </conditionalFormatting>
  <conditionalFormatting sqref="L25">
    <cfRule type="expression" dxfId="179" priority="18" stopIfTrue="1">
      <formula>AND(NOT(ISBLANK($C25)),ISBLANK(L25))</formula>
    </cfRule>
  </conditionalFormatting>
  <conditionalFormatting sqref="N25">
    <cfRule type="expression" dxfId="178" priority="17" stopIfTrue="1">
      <formula>AND(NOT(ISBLANK($C25)),ISBLANK(N25))</formula>
    </cfRule>
  </conditionalFormatting>
  <conditionalFormatting sqref="L26">
    <cfRule type="expression" dxfId="177" priority="16" stopIfTrue="1">
      <formula>AND(NOT(ISBLANK($C26)),ISBLANK(L26))</formula>
    </cfRule>
  </conditionalFormatting>
  <conditionalFormatting sqref="N26">
    <cfRule type="expression" dxfId="176" priority="15" stopIfTrue="1">
      <formula>AND(NOT(ISBLANK($C26)),ISBLANK(N26))</formula>
    </cfRule>
  </conditionalFormatting>
  <conditionalFormatting sqref="L27">
    <cfRule type="expression" dxfId="175" priority="14" stopIfTrue="1">
      <formula>AND(NOT(ISBLANK($C27)),ISBLANK(L27))</formula>
    </cfRule>
  </conditionalFormatting>
  <conditionalFormatting sqref="L28">
    <cfRule type="expression" dxfId="174" priority="13" stopIfTrue="1">
      <formula>AND(NOT(ISBLANK($C28)),ISBLANK(L28))</formula>
    </cfRule>
  </conditionalFormatting>
  <conditionalFormatting sqref="L29:L30">
    <cfRule type="expression" dxfId="173" priority="12" stopIfTrue="1">
      <formula>AND(NOT(ISBLANK($C29)),ISBLANK(L29))</formula>
    </cfRule>
  </conditionalFormatting>
  <conditionalFormatting sqref="L31">
    <cfRule type="expression" dxfId="172" priority="11" stopIfTrue="1">
      <formula>AND(NOT(ISBLANK($C31)),ISBLANK(L31))</formula>
    </cfRule>
  </conditionalFormatting>
  <conditionalFormatting sqref="L33">
    <cfRule type="expression" dxfId="171" priority="9" stopIfTrue="1">
      <formula>AND(NOT(ISBLANK($C33)),ISBLANK(L33))</formula>
    </cfRule>
  </conditionalFormatting>
  <conditionalFormatting sqref="L34">
    <cfRule type="expression" dxfId="170" priority="8" stopIfTrue="1">
      <formula>AND(NOT(ISBLANK($C34)),ISBLANK(L34))</formula>
    </cfRule>
  </conditionalFormatting>
  <conditionalFormatting sqref="J39">
    <cfRule type="expression" priority="5" stopIfTrue="1">
      <formula>AND(SUM($P39:$T39)&gt;0,NOT(ISBLANK(J39)))</formula>
    </cfRule>
    <cfRule type="expression" dxfId="169" priority="6" stopIfTrue="1">
      <formula>SUM($P39:$T39)&gt;0</formula>
    </cfRule>
  </conditionalFormatting>
  <conditionalFormatting sqref="L39">
    <cfRule type="expression" dxfId="168" priority="7" stopIfTrue="1">
      <formula>AND(NOT(ISBLANK($C39)),ISBLANK(L39))</formula>
    </cfRule>
  </conditionalFormatting>
  <conditionalFormatting sqref="K39">
    <cfRule type="expression" priority="3" stopIfTrue="1">
      <formula>AND(SUM($P39:$T39)&gt;0,NOT(ISBLANK(K39)))</formula>
    </cfRule>
    <cfRule type="expression" dxfId="167" priority="4" stopIfTrue="1">
      <formula>SUM($P39:$T39)&gt;0</formula>
    </cfRule>
  </conditionalFormatting>
  <conditionalFormatting sqref="L40">
    <cfRule type="expression" dxfId="166" priority="2" stopIfTrue="1">
      <formula>AND(NOT(ISBLANK($C40)),ISBLANK(L40))</formula>
    </cfRule>
  </conditionalFormatting>
  <dataValidations count="2">
    <dataValidation type="list" allowBlank="1" showInputMessage="1" showErrorMessage="1" sqref="B12:B40">
      <formula1>$B$44:$B$48</formula1>
    </dataValidation>
    <dataValidation type="date" allowBlank="1" showInputMessage="1" showErrorMessage="1" sqref="C5">
      <formula1>NOW()-120</formula1>
      <formula2>NOW()</formula2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B1:E1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24"/>
  <sheetViews>
    <sheetView zoomScale="80" zoomScaleNormal="80" workbookViewId="0">
      <selection activeCell="D18" sqref="D18:F18"/>
    </sheetView>
  </sheetViews>
  <sheetFormatPr defaultColWidth="9.140625" defaultRowHeight="12.75" outlineLevelCol="1" x14ac:dyDescent="0.2"/>
  <cols>
    <col min="1" max="1" width="11.85546875" style="165" bestFit="1" customWidth="1"/>
    <col min="2" max="2" width="10.42578125" style="165" customWidth="1"/>
    <col min="3" max="6" width="15.7109375" style="165" customWidth="1"/>
    <col min="7" max="7" width="8.42578125" style="165" customWidth="1"/>
    <col min="8" max="8" width="9" style="165" customWidth="1"/>
    <col min="9" max="9" width="11.7109375" style="165" bestFit="1" customWidth="1"/>
    <col min="10" max="10" width="3" style="165" customWidth="1"/>
    <col min="11" max="11" width="32.140625" style="165" customWidth="1"/>
    <col min="12" max="12" width="47.42578125" style="165" customWidth="1"/>
    <col min="13" max="14" width="27.42578125" style="165" customWidth="1"/>
    <col min="15" max="15" width="9.140625" style="165"/>
    <col min="16" max="18" width="9.140625" style="165" customWidth="1" outlineLevel="1"/>
    <col min="19" max="19" width="10.42578125" style="165" customWidth="1" outlineLevel="1"/>
    <col min="20" max="28" width="9.140625" style="165"/>
    <col min="29" max="16384" width="9.140625" style="166"/>
  </cols>
  <sheetData>
    <row r="1" spans="1:28" ht="36.75" customHeight="1" x14ac:dyDescent="0.2">
      <c r="A1" s="71" t="s">
        <v>0</v>
      </c>
      <c r="B1" s="72" t="s">
        <v>62</v>
      </c>
      <c r="C1" s="73"/>
      <c r="D1" s="73"/>
      <c r="E1" s="74"/>
      <c r="F1" s="163"/>
      <c r="G1" s="163"/>
      <c r="H1" s="163"/>
      <c r="I1" s="163"/>
      <c r="J1" s="163"/>
      <c r="K1" s="163"/>
      <c r="L1" s="164"/>
      <c r="M1" s="76"/>
      <c r="N1" s="77"/>
    </row>
    <row r="2" spans="1:28" x14ac:dyDescent="0.2">
      <c r="A2" s="167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9"/>
    </row>
    <row r="3" spans="1:28" ht="36.75" customHeight="1" x14ac:dyDescent="0.2">
      <c r="A3" s="82" t="s">
        <v>2</v>
      </c>
      <c r="B3" s="72" t="s">
        <v>143</v>
      </c>
      <c r="C3" s="73"/>
      <c r="D3" s="73"/>
      <c r="E3" s="74"/>
      <c r="F3" s="83"/>
      <c r="G3" s="83"/>
      <c r="H3" s="83"/>
      <c r="I3" s="83"/>
      <c r="J3" s="83"/>
      <c r="K3" s="83"/>
      <c r="L3" s="168"/>
      <c r="M3" s="168"/>
      <c r="N3" s="169"/>
    </row>
    <row r="4" spans="1:28" x14ac:dyDescent="0.2">
      <c r="A4" s="167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9"/>
    </row>
    <row r="5" spans="1:28" ht="36" customHeight="1" x14ac:dyDescent="0.2">
      <c r="A5" s="84" t="s">
        <v>3</v>
      </c>
      <c r="B5" s="85" t="s">
        <v>4</v>
      </c>
      <c r="C5" s="13">
        <v>44208</v>
      </c>
      <c r="D5" s="12" t="s">
        <v>5</v>
      </c>
      <c r="E5" s="14">
        <v>44238</v>
      </c>
      <c r="F5" s="86"/>
      <c r="G5" s="87"/>
      <c r="H5" s="88"/>
      <c r="I5" s="88"/>
      <c r="J5" s="88"/>
      <c r="K5" s="88"/>
      <c r="L5" s="168"/>
      <c r="M5" s="168"/>
      <c r="N5" s="169"/>
    </row>
    <row r="6" spans="1:28" x14ac:dyDescent="0.2">
      <c r="A6" s="167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9"/>
    </row>
    <row r="7" spans="1:28" x14ac:dyDescent="0.2">
      <c r="A7" s="167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9"/>
    </row>
    <row r="8" spans="1:28" x14ac:dyDescent="0.2">
      <c r="A8" s="89" t="s">
        <v>6</v>
      </c>
      <c r="B8" s="90" t="s">
        <v>7</v>
      </c>
      <c r="C8" s="90" t="s">
        <v>8</v>
      </c>
      <c r="D8" s="90" t="s">
        <v>7</v>
      </c>
      <c r="E8" s="90" t="s">
        <v>9</v>
      </c>
      <c r="F8" s="90" t="s">
        <v>10</v>
      </c>
      <c r="G8" s="91" t="s">
        <v>11</v>
      </c>
      <c r="H8" s="92"/>
      <c r="I8" s="92"/>
      <c r="J8" s="93"/>
      <c r="K8" s="89" t="s">
        <v>12</v>
      </c>
      <c r="L8" s="170" t="s">
        <v>13</v>
      </c>
      <c r="M8" s="94" t="s">
        <v>14</v>
      </c>
      <c r="N8" s="94" t="s">
        <v>15</v>
      </c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</row>
    <row r="9" spans="1:28" x14ac:dyDescent="0.2">
      <c r="A9" s="96" t="s">
        <v>16</v>
      </c>
      <c r="B9" s="97" t="s">
        <v>17</v>
      </c>
      <c r="C9" s="97" t="s">
        <v>18</v>
      </c>
      <c r="D9" s="97" t="s">
        <v>18</v>
      </c>
      <c r="E9" s="97" t="s">
        <v>19</v>
      </c>
      <c r="F9" s="97" t="s">
        <v>18</v>
      </c>
      <c r="G9" s="98"/>
      <c r="H9" s="99"/>
      <c r="I9" s="99"/>
      <c r="J9" s="100"/>
      <c r="K9" s="96" t="s">
        <v>20</v>
      </c>
      <c r="L9" s="172" t="s">
        <v>21</v>
      </c>
      <c r="M9" s="101"/>
      <c r="N9" s="102" t="s">
        <v>22</v>
      </c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</row>
    <row r="10" spans="1:28" x14ac:dyDescent="0.2">
      <c r="A10" s="103" t="s">
        <v>23</v>
      </c>
      <c r="B10" s="173" t="s">
        <v>24</v>
      </c>
      <c r="C10" s="173" t="s">
        <v>25</v>
      </c>
      <c r="D10" s="173" t="s">
        <v>25</v>
      </c>
      <c r="E10" s="173" t="s">
        <v>25</v>
      </c>
      <c r="F10" s="173" t="s">
        <v>25</v>
      </c>
      <c r="G10" s="105" t="s">
        <v>26</v>
      </c>
      <c r="H10" s="105" t="s">
        <v>27</v>
      </c>
      <c r="I10" s="105" t="s">
        <v>28</v>
      </c>
      <c r="J10" s="105"/>
      <c r="K10" s="106" t="s">
        <v>29</v>
      </c>
      <c r="L10" s="174"/>
      <c r="M10" s="175"/>
      <c r="N10" s="176"/>
    </row>
    <row r="11" spans="1:28" ht="0.75" customHeight="1" x14ac:dyDescent="0.2">
      <c r="A11" s="177"/>
      <c r="B11" s="173"/>
      <c r="C11" s="173"/>
      <c r="D11" s="173"/>
      <c r="E11" s="173"/>
      <c r="F11" s="173"/>
      <c r="G11" s="105"/>
      <c r="H11" s="105"/>
      <c r="I11" s="105"/>
      <c r="J11" s="105"/>
      <c r="K11" s="105"/>
      <c r="L11" s="174"/>
      <c r="M11" s="175"/>
      <c r="N11" s="175"/>
    </row>
    <row r="12" spans="1:28" ht="21.6" customHeight="1" x14ac:dyDescent="0.2">
      <c r="A12" s="111">
        <v>44228</v>
      </c>
      <c r="B12" s="117" t="s">
        <v>35</v>
      </c>
      <c r="C12" s="132">
        <v>3.98</v>
      </c>
      <c r="D12" s="178">
        <v>0.65</v>
      </c>
      <c r="E12" s="132"/>
      <c r="F12" s="115">
        <v>3.33</v>
      </c>
      <c r="G12" s="116">
        <v>611</v>
      </c>
      <c r="H12" s="116">
        <v>4014</v>
      </c>
      <c r="I12" s="116">
        <v>61101</v>
      </c>
      <c r="J12" s="179"/>
      <c r="K12" s="180" t="s">
        <v>132</v>
      </c>
      <c r="L12" s="181" t="s">
        <v>133</v>
      </c>
      <c r="M12" s="181" t="s">
        <v>113</v>
      </c>
      <c r="N12" s="181" t="s">
        <v>134</v>
      </c>
    </row>
    <row r="13" spans="1:28" s="182" customFormat="1" ht="21.6" customHeight="1" x14ac:dyDescent="0.2">
      <c r="A13" s="111">
        <v>44229</v>
      </c>
      <c r="B13" s="117" t="s">
        <v>35</v>
      </c>
      <c r="C13" s="132">
        <v>7.69</v>
      </c>
      <c r="D13" s="178">
        <v>1.28</v>
      </c>
      <c r="E13" s="132"/>
      <c r="F13" s="115">
        <v>6.41</v>
      </c>
      <c r="G13" s="116">
        <v>611</v>
      </c>
      <c r="H13" s="116">
        <v>4014</v>
      </c>
      <c r="I13" s="116">
        <v>61101</v>
      </c>
      <c r="J13" s="179"/>
      <c r="K13" s="180" t="s">
        <v>132</v>
      </c>
      <c r="L13" s="181" t="s">
        <v>135</v>
      </c>
      <c r="M13" s="181" t="s">
        <v>51</v>
      </c>
      <c r="N13" s="181" t="s">
        <v>136</v>
      </c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</row>
    <row r="14" spans="1:28" ht="21.6" customHeight="1" x14ac:dyDescent="0.2">
      <c r="A14" s="111">
        <v>44229</v>
      </c>
      <c r="B14" s="117" t="s">
        <v>35</v>
      </c>
      <c r="C14" s="132">
        <v>10.29</v>
      </c>
      <c r="D14" s="178">
        <v>1.72</v>
      </c>
      <c r="E14" s="132"/>
      <c r="F14" s="115">
        <v>8.57</v>
      </c>
      <c r="G14" s="116">
        <v>611</v>
      </c>
      <c r="H14" s="116">
        <v>4014</v>
      </c>
      <c r="I14" s="116">
        <v>61101</v>
      </c>
      <c r="J14" s="179"/>
      <c r="K14" s="180" t="s">
        <v>132</v>
      </c>
      <c r="L14" s="181" t="s">
        <v>137</v>
      </c>
      <c r="M14" s="181" t="s">
        <v>51</v>
      </c>
      <c r="N14" s="181" t="s">
        <v>136</v>
      </c>
    </row>
    <row r="15" spans="1:28" ht="21.6" customHeight="1" x14ac:dyDescent="0.2">
      <c r="A15" s="111">
        <v>44231</v>
      </c>
      <c r="B15" s="117" t="s">
        <v>35</v>
      </c>
      <c r="C15" s="132">
        <v>34.24</v>
      </c>
      <c r="D15" s="178">
        <v>5.71</v>
      </c>
      <c r="E15" s="132"/>
      <c r="F15" s="115">
        <v>28.53</v>
      </c>
      <c r="G15" s="116">
        <v>611</v>
      </c>
      <c r="H15" s="116">
        <v>4014</v>
      </c>
      <c r="I15" s="116">
        <v>61101</v>
      </c>
      <c r="J15" s="179"/>
      <c r="K15" s="180" t="s">
        <v>132</v>
      </c>
      <c r="L15" s="181" t="s">
        <v>138</v>
      </c>
      <c r="M15" s="181" t="s">
        <v>139</v>
      </c>
      <c r="N15" s="181" t="s">
        <v>134</v>
      </c>
    </row>
    <row r="16" spans="1:28" ht="21.6" customHeight="1" x14ac:dyDescent="0.2">
      <c r="A16" s="111">
        <v>44236</v>
      </c>
      <c r="B16" s="117" t="s">
        <v>35</v>
      </c>
      <c r="C16" s="132">
        <v>49.99</v>
      </c>
      <c r="D16" s="178">
        <v>8.33</v>
      </c>
      <c r="E16" s="132"/>
      <c r="F16" s="115">
        <v>41.66</v>
      </c>
      <c r="G16" s="142">
        <v>611</v>
      </c>
      <c r="H16" s="142">
        <v>4014</v>
      </c>
      <c r="I16" s="142">
        <v>61101</v>
      </c>
      <c r="J16" s="179"/>
      <c r="K16" s="180" t="s">
        <v>132</v>
      </c>
      <c r="L16" s="181" t="s">
        <v>140</v>
      </c>
      <c r="M16" s="181" t="s">
        <v>51</v>
      </c>
      <c r="N16" s="181" t="s">
        <v>136</v>
      </c>
    </row>
    <row r="17" spans="1:14" ht="21.6" customHeight="1" thickBot="1" x14ac:dyDescent="0.25">
      <c r="A17" s="111">
        <v>44236</v>
      </c>
      <c r="B17" s="117" t="s">
        <v>35</v>
      </c>
      <c r="C17" s="132">
        <v>42.78</v>
      </c>
      <c r="D17" s="178">
        <v>7.13</v>
      </c>
      <c r="E17" s="132"/>
      <c r="F17" s="115">
        <v>35.65</v>
      </c>
      <c r="G17" s="142">
        <v>611</v>
      </c>
      <c r="H17" s="142">
        <v>4014</v>
      </c>
      <c r="I17" s="142">
        <v>61101</v>
      </c>
      <c r="J17" s="179"/>
      <c r="K17" s="180" t="s">
        <v>132</v>
      </c>
      <c r="L17" s="181" t="s">
        <v>141</v>
      </c>
      <c r="M17" s="181" t="s">
        <v>142</v>
      </c>
      <c r="N17" s="181" t="s">
        <v>134</v>
      </c>
    </row>
    <row r="18" spans="1:14" s="165" customFormat="1" ht="20.100000000000001" customHeight="1" thickBot="1" x14ac:dyDescent="0.25">
      <c r="A18" s="118" t="s">
        <v>41</v>
      </c>
      <c r="B18" s="119"/>
      <c r="C18" s="183">
        <f>SUM(C12:C17)</f>
        <v>148.97</v>
      </c>
      <c r="D18" s="183">
        <f t="shared" ref="D18:F18" si="0">SUM(D12:D17)</f>
        <v>24.819999999999997</v>
      </c>
      <c r="E18" s="183"/>
      <c r="F18" s="183">
        <f t="shared" si="0"/>
        <v>124.15</v>
      </c>
      <c r="G18" s="184"/>
      <c r="H18" s="184"/>
      <c r="I18" s="184"/>
      <c r="J18" s="185"/>
      <c r="K18" s="185"/>
      <c r="L18" s="186"/>
      <c r="M18" s="187"/>
      <c r="N18" s="188"/>
    </row>
    <row r="20" spans="1:14" s="165" customFormat="1" x14ac:dyDescent="0.2">
      <c r="B20" s="91" t="s">
        <v>42</v>
      </c>
      <c r="C20" s="93"/>
    </row>
    <row r="21" spans="1:14" s="165" customFormat="1" x14ac:dyDescent="0.2">
      <c r="B21" s="189" t="s">
        <v>43</v>
      </c>
      <c r="C21" s="190" t="s">
        <v>44</v>
      </c>
    </row>
    <row r="22" spans="1:14" s="165" customFormat="1" x14ac:dyDescent="0.2">
      <c r="B22" s="189" t="s">
        <v>30</v>
      </c>
      <c r="C22" s="190" t="s">
        <v>45</v>
      </c>
    </row>
    <row r="23" spans="1:14" s="165" customFormat="1" x14ac:dyDescent="0.2">
      <c r="B23" s="189" t="s">
        <v>35</v>
      </c>
      <c r="C23" s="190" t="s">
        <v>46</v>
      </c>
    </row>
    <row r="24" spans="1:14" s="165" customFormat="1" x14ac:dyDescent="0.2">
      <c r="B24" s="175" t="s">
        <v>49</v>
      </c>
      <c r="C24" s="191" t="s">
        <v>50</v>
      </c>
    </row>
  </sheetData>
  <mergeCells count="6">
    <mergeCell ref="B1:E1"/>
    <mergeCell ref="B3:E3"/>
    <mergeCell ref="G8:J8"/>
    <mergeCell ref="G9:J9"/>
    <mergeCell ref="A18:B18"/>
    <mergeCell ref="B20:C20"/>
  </mergeCells>
  <conditionalFormatting sqref="J12:K12 J14:K17">
    <cfRule type="expression" priority="10" stopIfTrue="1">
      <formula>AND(SUM($P12:$T12)&gt;0,NOT(ISBLANK(J12)))</formula>
    </cfRule>
    <cfRule type="expression" dxfId="165" priority="11" stopIfTrue="1">
      <formula>SUM($P12:$T12)&gt;0</formula>
    </cfRule>
  </conditionalFormatting>
  <conditionalFormatting sqref="B1:E1 B3:E3 C12 C14:C17">
    <cfRule type="expression" dxfId="164" priority="12" stopIfTrue="1">
      <formula>ISBLANK(B1)</formula>
    </cfRule>
  </conditionalFormatting>
  <conditionalFormatting sqref="L12 L14:L17">
    <cfRule type="expression" dxfId="163" priority="13" stopIfTrue="1">
      <formula>AND(NOT(ISBLANK($C12)),ISBLANK(L12))</formula>
    </cfRule>
  </conditionalFormatting>
  <conditionalFormatting sqref="B12 B14:B17">
    <cfRule type="expression" dxfId="162" priority="14" stopIfTrue="1">
      <formula>AND(NOT(ISBLANK(C12)),ISBLANK(B12))</formula>
    </cfRule>
  </conditionalFormatting>
  <conditionalFormatting sqref="A12 A14:A17">
    <cfRule type="expression" dxfId="161" priority="15" stopIfTrue="1">
      <formula>AND(NOT(ISBLANK(C12)),ISBLANK(A12))</formula>
    </cfRule>
  </conditionalFormatting>
  <conditionalFormatting sqref="E12 E14:E17">
    <cfRule type="expression" dxfId="160" priority="16" stopIfTrue="1">
      <formula>AND(NOT(ISBLANK(C12)),ISBLANK(E12),B12="S")</formula>
    </cfRule>
  </conditionalFormatting>
  <conditionalFormatting sqref="M14:N17 M12:N12">
    <cfRule type="expression" dxfId="159" priority="17" stopIfTrue="1">
      <formula>AND(NOT(ISBLANK(#REF!)),ISBLANK(M12))</formula>
    </cfRule>
  </conditionalFormatting>
  <conditionalFormatting sqref="J13:K13">
    <cfRule type="expression" priority="2" stopIfTrue="1">
      <formula>AND(SUM($P13:$T13)&gt;0,NOT(ISBLANK(J13)))</formula>
    </cfRule>
    <cfRule type="expression" dxfId="158" priority="3" stopIfTrue="1">
      <formula>SUM($P13:$T13)&gt;0</formula>
    </cfRule>
  </conditionalFormatting>
  <conditionalFormatting sqref="C13">
    <cfRule type="expression" dxfId="157" priority="4" stopIfTrue="1">
      <formula>ISBLANK(C13)</formula>
    </cfRule>
  </conditionalFormatting>
  <conditionalFormatting sqref="L13">
    <cfRule type="expression" dxfId="156" priority="5" stopIfTrue="1">
      <formula>AND(NOT(ISBLANK($C13)),ISBLANK(L13))</formula>
    </cfRule>
  </conditionalFormatting>
  <conditionalFormatting sqref="B13">
    <cfRule type="expression" dxfId="155" priority="6" stopIfTrue="1">
      <formula>AND(NOT(ISBLANK(C13)),ISBLANK(B13))</formula>
    </cfRule>
  </conditionalFormatting>
  <conditionalFormatting sqref="A13">
    <cfRule type="expression" dxfId="154" priority="7" stopIfTrue="1">
      <formula>AND(NOT(ISBLANK(C13)),ISBLANK(A13))</formula>
    </cfRule>
  </conditionalFormatting>
  <conditionalFormatting sqref="E13">
    <cfRule type="expression" dxfId="153" priority="8" stopIfTrue="1">
      <formula>AND(NOT(ISBLANK(C13)),ISBLANK(E13),B13="S")</formula>
    </cfRule>
  </conditionalFormatting>
  <conditionalFormatting sqref="M13:N13">
    <cfRule type="expression" dxfId="152" priority="9" stopIfTrue="1">
      <formula>AND(NOT(ISBLANK(#REF!)),ISBLANK(M13))</formula>
    </cfRule>
  </conditionalFormatting>
  <conditionalFormatting sqref="C5">
    <cfRule type="expression" dxfId="151" priority="1" stopIfTrue="1">
      <formula>ISBLANK(C5)</formula>
    </cfRule>
  </conditionalFormatting>
  <dataValidations count="3">
    <dataValidation type="list" allowBlank="1" showInputMessage="1" showErrorMessage="1" sqref="B12:B17">
      <formula1>$B$21:$B$24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">
      <formula1>NOW()-120</formula1>
      <formula2>NOW()</formula2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5"/>
  <sheetViews>
    <sheetView zoomScale="90" workbookViewId="0">
      <selection activeCell="D30" sqref="D30"/>
    </sheetView>
  </sheetViews>
  <sheetFormatPr defaultColWidth="9.140625" defaultRowHeight="12.75" outlineLevelCol="1" x14ac:dyDescent="0.2"/>
  <cols>
    <col min="1" max="1" width="11.85546875" style="78" bestFit="1" customWidth="1"/>
    <col min="2" max="2" width="10.42578125" style="78" customWidth="1"/>
    <col min="3" max="6" width="15.7109375" style="78" customWidth="1"/>
    <col min="7" max="7" width="8.42578125" style="78" customWidth="1"/>
    <col min="8" max="8" width="9" style="78" customWidth="1"/>
    <col min="9" max="9" width="11.7109375" style="78" bestFit="1" customWidth="1"/>
    <col min="10" max="10" width="3" style="78" customWidth="1"/>
    <col min="11" max="11" width="29.7109375" style="78" customWidth="1"/>
    <col min="12" max="12" width="50.7109375" style="78" customWidth="1"/>
    <col min="13" max="13" width="33" style="78" bestFit="1" customWidth="1"/>
    <col min="14" max="14" width="27.42578125" style="78" customWidth="1"/>
    <col min="15" max="15" width="9.140625" style="78"/>
    <col min="16" max="19" width="0" style="78" hidden="1" customWidth="1" outlineLevel="1"/>
    <col min="20" max="20" width="9.140625" style="78" collapsed="1"/>
    <col min="21" max="16384" width="9.140625" style="78"/>
  </cols>
  <sheetData>
    <row r="1" spans="1:26" ht="36.75" customHeight="1" x14ac:dyDescent="0.2">
      <c r="A1" s="71" t="s">
        <v>0</v>
      </c>
      <c r="B1" s="72" t="s">
        <v>1</v>
      </c>
      <c r="C1" s="73"/>
      <c r="D1" s="73"/>
      <c r="E1" s="74"/>
      <c r="F1" s="75"/>
      <c r="G1" s="75"/>
      <c r="H1" s="75"/>
      <c r="I1" s="75"/>
      <c r="J1" s="75"/>
      <c r="K1" s="75"/>
      <c r="L1" s="76"/>
      <c r="M1" s="76"/>
      <c r="N1" s="77"/>
    </row>
    <row r="2" spans="1:26" x14ac:dyDescent="0.2">
      <c r="A2" s="79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1"/>
    </row>
    <row r="3" spans="1:26" ht="36.75" customHeight="1" x14ac:dyDescent="0.2">
      <c r="A3" s="82" t="s">
        <v>2</v>
      </c>
      <c r="B3" s="72" t="s">
        <v>161</v>
      </c>
      <c r="C3" s="73"/>
      <c r="D3" s="73"/>
      <c r="E3" s="74"/>
      <c r="F3" s="83"/>
      <c r="G3" s="83"/>
      <c r="H3" s="83"/>
      <c r="I3" s="83"/>
      <c r="J3" s="83"/>
      <c r="K3" s="83"/>
      <c r="L3" s="80"/>
      <c r="M3" s="80"/>
      <c r="N3" s="81"/>
    </row>
    <row r="4" spans="1:26" x14ac:dyDescent="0.2">
      <c r="A4" s="79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1"/>
    </row>
    <row r="5" spans="1:26" ht="36" customHeight="1" x14ac:dyDescent="0.2">
      <c r="A5" s="84" t="s">
        <v>3</v>
      </c>
      <c r="B5" s="85" t="s">
        <v>4</v>
      </c>
      <c r="C5" s="13">
        <v>44208</v>
      </c>
      <c r="D5" s="12" t="s">
        <v>5</v>
      </c>
      <c r="E5" s="14">
        <v>44238</v>
      </c>
      <c r="F5" s="86"/>
      <c r="G5" s="87"/>
      <c r="H5" s="88"/>
      <c r="I5" s="88"/>
      <c r="J5" s="88"/>
      <c r="K5" s="88"/>
      <c r="L5" s="80"/>
      <c r="M5" s="80"/>
      <c r="N5" s="81"/>
    </row>
    <row r="6" spans="1:26" x14ac:dyDescent="0.2">
      <c r="A6" s="79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1"/>
    </row>
    <row r="7" spans="1:26" x14ac:dyDescent="0.2">
      <c r="A7" s="79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1"/>
    </row>
    <row r="8" spans="1:26" x14ac:dyDescent="0.2">
      <c r="A8" s="89" t="s">
        <v>6</v>
      </c>
      <c r="B8" s="90" t="s">
        <v>7</v>
      </c>
      <c r="C8" s="90" t="s">
        <v>8</v>
      </c>
      <c r="D8" s="90" t="s">
        <v>7</v>
      </c>
      <c r="E8" s="90" t="s">
        <v>9</v>
      </c>
      <c r="F8" s="90" t="s">
        <v>10</v>
      </c>
      <c r="G8" s="91" t="s">
        <v>11</v>
      </c>
      <c r="H8" s="92"/>
      <c r="I8" s="92"/>
      <c r="J8" s="93"/>
      <c r="K8" s="89" t="s">
        <v>12</v>
      </c>
      <c r="L8" s="90" t="s">
        <v>13</v>
      </c>
      <c r="M8" s="94" t="s">
        <v>14</v>
      </c>
      <c r="N8" s="94" t="s">
        <v>15</v>
      </c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</row>
    <row r="9" spans="1:26" x14ac:dyDescent="0.2">
      <c r="A9" s="96" t="s">
        <v>16</v>
      </c>
      <c r="B9" s="97" t="s">
        <v>17</v>
      </c>
      <c r="C9" s="97" t="s">
        <v>18</v>
      </c>
      <c r="D9" s="97" t="s">
        <v>18</v>
      </c>
      <c r="E9" s="97" t="s">
        <v>19</v>
      </c>
      <c r="F9" s="97" t="s">
        <v>18</v>
      </c>
      <c r="G9" s="98"/>
      <c r="H9" s="99"/>
      <c r="I9" s="99"/>
      <c r="J9" s="100"/>
      <c r="K9" s="96" t="s">
        <v>20</v>
      </c>
      <c r="L9" s="97" t="s">
        <v>21</v>
      </c>
      <c r="M9" s="101"/>
      <c r="N9" s="102" t="s">
        <v>22</v>
      </c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</row>
    <row r="10" spans="1:26" x14ac:dyDescent="0.2">
      <c r="A10" s="103" t="s">
        <v>23</v>
      </c>
      <c r="B10" s="104" t="s">
        <v>24</v>
      </c>
      <c r="C10" s="104" t="s">
        <v>25</v>
      </c>
      <c r="D10" s="104" t="s">
        <v>25</v>
      </c>
      <c r="E10" s="104" t="s">
        <v>25</v>
      </c>
      <c r="F10" s="104" t="s">
        <v>25</v>
      </c>
      <c r="G10" s="105" t="s">
        <v>26</v>
      </c>
      <c r="H10" s="105" t="s">
        <v>27</v>
      </c>
      <c r="I10" s="105" t="s">
        <v>28</v>
      </c>
      <c r="J10" s="105"/>
      <c r="K10" s="106" t="s">
        <v>29</v>
      </c>
      <c r="L10" s="107"/>
      <c r="M10" s="108"/>
      <c r="N10" s="109"/>
    </row>
    <row r="11" spans="1:26" ht="0.75" customHeight="1" x14ac:dyDescent="0.2">
      <c r="A11" s="110"/>
      <c r="B11" s="104"/>
      <c r="C11" s="104"/>
      <c r="D11" s="104"/>
      <c r="E11" s="104"/>
      <c r="F11" s="104"/>
      <c r="G11" s="105"/>
      <c r="H11" s="105"/>
      <c r="I11" s="105"/>
      <c r="J11" s="105"/>
      <c r="K11" s="105"/>
      <c r="L11" s="107"/>
      <c r="M11" s="108"/>
      <c r="N11" s="108"/>
    </row>
    <row r="12" spans="1:26" ht="20.100000000000001" customHeight="1" x14ac:dyDescent="0.25">
      <c r="A12" s="111">
        <v>44223</v>
      </c>
      <c r="B12" s="112" t="s">
        <v>30</v>
      </c>
      <c r="C12" s="113">
        <v>121.77</v>
      </c>
      <c r="D12" s="114"/>
      <c r="E12" s="113"/>
      <c r="F12" s="115">
        <v>121.77</v>
      </c>
      <c r="G12" s="116">
        <v>595</v>
      </c>
      <c r="H12" s="116">
        <v>1101</v>
      </c>
      <c r="I12" s="116"/>
      <c r="J12" s="39"/>
      <c r="K12" s="39" t="s">
        <v>152</v>
      </c>
      <c r="L12" s="40" t="s">
        <v>153</v>
      </c>
      <c r="M12" s="41" t="s">
        <v>154</v>
      </c>
      <c r="N12" s="41" t="s">
        <v>155</v>
      </c>
      <c r="P12" s="78" t="b">
        <f t="shared" ref="P12:P13" si="0">OR(G12&lt;100,LEN(G12)=2)</f>
        <v>0</v>
      </c>
      <c r="Q12" s="78" t="b">
        <f t="shared" ref="Q12:Q13" si="1">OR(H12&lt;1000,LEN(H12)=3)</f>
        <v>0</v>
      </c>
      <c r="R12" s="78" t="b">
        <f t="shared" ref="R12:R13" si="2">IF(I12&lt;1000,TRUE)</f>
        <v>1</v>
      </c>
      <c r="S12" s="78" t="e">
        <f>OR(#REF!&lt;100000,LEN(#REF!)=5)</f>
        <v>#REF!</v>
      </c>
    </row>
    <row r="13" spans="1:26" ht="15.75" x14ac:dyDescent="0.25">
      <c r="A13" s="111">
        <v>44210</v>
      </c>
      <c r="B13" s="112" t="s">
        <v>35</v>
      </c>
      <c r="C13" s="113">
        <v>20.22</v>
      </c>
      <c r="D13" s="114">
        <v>3.37</v>
      </c>
      <c r="E13" s="113"/>
      <c r="F13" s="115">
        <f>C13-D13</f>
        <v>16.849999999999998</v>
      </c>
      <c r="G13" s="116">
        <v>595</v>
      </c>
      <c r="H13" s="116">
        <v>4001</v>
      </c>
      <c r="I13" s="116" t="s">
        <v>65</v>
      </c>
      <c r="J13" s="39"/>
      <c r="K13" s="39" t="s">
        <v>152</v>
      </c>
      <c r="L13" s="192" t="s">
        <v>156</v>
      </c>
      <c r="M13" s="41" t="s">
        <v>157</v>
      </c>
      <c r="N13" s="41" t="s">
        <v>158</v>
      </c>
      <c r="P13" s="78" t="b">
        <f t="shared" si="0"/>
        <v>0</v>
      </c>
      <c r="Q13" s="78" t="b">
        <f t="shared" si="1"/>
        <v>0</v>
      </c>
      <c r="R13" s="78" t="b">
        <f t="shared" si="2"/>
        <v>0</v>
      </c>
      <c r="S13" s="78" t="e">
        <f>OR(#REF!&lt;100000,LEN(#REF!)=5)</f>
        <v>#REF!</v>
      </c>
    </row>
    <row r="14" spans="1:26" ht="20.100000000000001" customHeight="1" x14ac:dyDescent="0.25">
      <c r="A14" s="111">
        <v>44231</v>
      </c>
      <c r="B14" s="112" t="s">
        <v>30</v>
      </c>
      <c r="C14" s="113">
        <v>978</v>
      </c>
      <c r="D14" s="114"/>
      <c r="E14" s="113"/>
      <c r="F14" s="115">
        <v>978</v>
      </c>
      <c r="G14" s="116">
        <v>595</v>
      </c>
      <c r="H14" s="116">
        <v>1101</v>
      </c>
      <c r="I14" s="116" t="s">
        <v>65</v>
      </c>
      <c r="J14" s="39"/>
      <c r="K14" s="39" t="s">
        <v>152</v>
      </c>
      <c r="L14" s="40" t="s">
        <v>159</v>
      </c>
      <c r="M14" s="41" t="s">
        <v>160</v>
      </c>
      <c r="N14" s="41" t="s">
        <v>155</v>
      </c>
    </row>
    <row r="15" spans="1:26" ht="20.100000000000001" customHeight="1" thickBot="1" x14ac:dyDescent="0.25">
      <c r="A15" s="118" t="s">
        <v>41</v>
      </c>
      <c r="B15" s="119"/>
      <c r="C15" s="120">
        <f>SUM(C12:C14)</f>
        <v>1119.99</v>
      </c>
      <c r="D15" s="120">
        <f>SUM(D12:D14)</f>
        <v>3.37</v>
      </c>
      <c r="E15" s="120"/>
      <c r="F15" s="120">
        <f>SUM(F12:F14)</f>
        <v>1116.6199999999999</v>
      </c>
      <c r="G15" s="121"/>
      <c r="H15" s="121"/>
      <c r="I15" s="121"/>
      <c r="J15" s="122"/>
      <c r="K15" s="122"/>
      <c r="L15" s="123"/>
      <c r="M15" s="124"/>
      <c r="N15" s="125"/>
    </row>
    <row r="17" spans="2:3" x14ac:dyDescent="0.2">
      <c r="B17" s="91" t="s">
        <v>42</v>
      </c>
      <c r="C17" s="93"/>
    </row>
    <row r="18" spans="2:3" x14ac:dyDescent="0.2">
      <c r="B18" s="127" t="s">
        <v>43</v>
      </c>
      <c r="C18" s="128" t="s">
        <v>44</v>
      </c>
    </row>
    <row r="19" spans="2:3" x14ac:dyDescent="0.2">
      <c r="B19" s="127" t="s">
        <v>30</v>
      </c>
      <c r="C19" s="128" t="s">
        <v>45</v>
      </c>
    </row>
    <row r="20" spans="2:3" x14ac:dyDescent="0.2">
      <c r="B20" s="127" t="s">
        <v>35</v>
      </c>
      <c r="C20" s="128" t="s">
        <v>46</v>
      </c>
    </row>
    <row r="21" spans="2:3" x14ac:dyDescent="0.2">
      <c r="B21" s="127" t="s">
        <v>47</v>
      </c>
      <c r="C21" s="128" t="s">
        <v>48</v>
      </c>
    </row>
    <row r="22" spans="2:3" x14ac:dyDescent="0.2">
      <c r="B22" s="108" t="s">
        <v>49</v>
      </c>
      <c r="C22" s="129" t="s">
        <v>50</v>
      </c>
    </row>
    <row r="25" spans="2:3" x14ac:dyDescent="0.2">
      <c r="B25" s="143"/>
      <c r="C25" s="143"/>
    </row>
  </sheetData>
  <mergeCells count="7">
    <mergeCell ref="B25:C25"/>
    <mergeCell ref="B1:E1"/>
    <mergeCell ref="B3:E3"/>
    <mergeCell ref="G8:J8"/>
    <mergeCell ref="G9:J9"/>
    <mergeCell ref="A15:B15"/>
    <mergeCell ref="B17:C17"/>
  </mergeCells>
  <conditionalFormatting sqref="J12:K14">
    <cfRule type="expression" priority="8" stopIfTrue="1">
      <formula>AND(SUM($P12:$T12)&gt;0,NOT(ISBLANK(J12)))</formula>
    </cfRule>
    <cfRule type="expression" dxfId="150" priority="9" stopIfTrue="1">
      <formula>SUM($P12:$T12)&gt;0</formula>
    </cfRule>
  </conditionalFormatting>
  <conditionalFormatting sqref="B1:E1 B3:E3 C14 C12">
    <cfRule type="expression" dxfId="149" priority="10" stopIfTrue="1">
      <formula>ISBLANK(B1)</formula>
    </cfRule>
  </conditionalFormatting>
  <conditionalFormatting sqref="B14 B12">
    <cfRule type="expression" dxfId="148" priority="11" stopIfTrue="1">
      <formula>AND(NOT(ISBLANK(C12)),ISBLANK(B12))</formula>
    </cfRule>
  </conditionalFormatting>
  <conditionalFormatting sqref="A14 A12">
    <cfRule type="expression" dxfId="147" priority="12" stopIfTrue="1">
      <formula>AND(NOT(ISBLANK(C12)),ISBLANK(A12))</formula>
    </cfRule>
  </conditionalFormatting>
  <conditionalFormatting sqref="E14 E12">
    <cfRule type="expression" dxfId="146" priority="13" stopIfTrue="1">
      <formula>AND(NOT(ISBLANK(C12)),ISBLANK(E12),B12="S")</formula>
    </cfRule>
  </conditionalFormatting>
  <conditionalFormatting sqref="L14:N14">
    <cfRule type="expression" dxfId="145" priority="6" stopIfTrue="1">
      <formula>AND(NOT(ISBLANK($C14)),ISBLANK(L14))</formula>
    </cfRule>
  </conditionalFormatting>
  <conditionalFormatting sqref="L13:N13">
    <cfRule type="expression" dxfId="144" priority="14" stopIfTrue="1">
      <formula>AND(NOT(ISBLANK($C12)),ISBLANK(L13))</formula>
    </cfRule>
  </conditionalFormatting>
  <conditionalFormatting sqref="C13">
    <cfRule type="expression" dxfId="143" priority="2" stopIfTrue="1">
      <formula>ISBLANK(C13)</formula>
    </cfRule>
  </conditionalFormatting>
  <conditionalFormatting sqref="B13">
    <cfRule type="expression" dxfId="142" priority="3" stopIfTrue="1">
      <formula>AND(NOT(ISBLANK(C13)),ISBLANK(B13))</formula>
    </cfRule>
  </conditionalFormatting>
  <conditionalFormatting sqref="A13">
    <cfRule type="expression" dxfId="141" priority="4" stopIfTrue="1">
      <formula>AND(NOT(ISBLANK(C13)),ISBLANK(A13))</formula>
    </cfRule>
  </conditionalFormatting>
  <conditionalFormatting sqref="E13">
    <cfRule type="expression" dxfId="140" priority="5" stopIfTrue="1">
      <formula>AND(NOT(ISBLANK(C13)),ISBLANK(E13),B13="S")</formula>
    </cfRule>
  </conditionalFormatting>
  <conditionalFormatting sqref="L12:N12">
    <cfRule type="expression" dxfId="139" priority="15" stopIfTrue="1">
      <formula>AND(NOT(ISBLANK(#REF!)),ISBLANK(L12))</formula>
    </cfRule>
  </conditionalFormatting>
  <conditionalFormatting sqref="C5">
    <cfRule type="expression" dxfId="138" priority="1" stopIfTrue="1">
      <formula>ISBLANK(C5)</formula>
    </cfRule>
  </conditionalFormatting>
  <dataValidations count="2">
    <dataValidation type="list" allowBlank="1" showInputMessage="1" showErrorMessage="1" sqref="B12:B14">
      <formula1>$B$18:$B$22</formula1>
    </dataValidation>
    <dataValidation type="date" allowBlank="1" showInputMessage="1" showErrorMessage="1" sqref="C5">
      <formula1>NOW()-120</formula1>
      <formula2>NOW()</formula2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'[Spreadsheet Feb21.xlsx]Sheet2'!#REF!</xm:f>
          </x14:formula1>
          <xm:sqref>B1:E1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9"/>
  <sheetViews>
    <sheetView zoomScale="90" workbookViewId="0">
      <selection activeCell="C5" sqref="C5:E5"/>
    </sheetView>
  </sheetViews>
  <sheetFormatPr defaultColWidth="9.140625" defaultRowHeight="12.75" outlineLevelCol="1" x14ac:dyDescent="0.2"/>
  <cols>
    <col min="1" max="1" width="11.85546875" style="78" bestFit="1" customWidth="1"/>
    <col min="2" max="2" width="10.42578125" style="78" customWidth="1"/>
    <col min="3" max="6" width="15.7109375" style="78" customWidth="1"/>
    <col min="7" max="7" width="8.42578125" style="78" customWidth="1"/>
    <col min="8" max="8" width="9" style="78" customWidth="1"/>
    <col min="9" max="9" width="11.7109375" style="78" bestFit="1" customWidth="1"/>
    <col min="10" max="10" width="3" style="78" customWidth="1"/>
    <col min="11" max="11" width="40.140625" style="78" bestFit="1" customWidth="1"/>
    <col min="12" max="12" width="64.28515625" style="78" bestFit="1" customWidth="1"/>
    <col min="13" max="13" width="36.85546875" style="78" bestFit="1" customWidth="1"/>
    <col min="14" max="14" width="27.42578125" style="78" customWidth="1"/>
    <col min="15" max="15" width="9.140625" style="78"/>
    <col min="16" max="19" width="0" style="78" hidden="1" customWidth="1" outlineLevel="1"/>
    <col min="20" max="20" width="9.140625" style="78" collapsed="1"/>
    <col min="21" max="16384" width="9.140625" style="78"/>
  </cols>
  <sheetData>
    <row r="1" spans="1:26" ht="36.75" customHeight="1" x14ac:dyDescent="0.2">
      <c r="A1" s="71" t="s">
        <v>0</v>
      </c>
      <c r="B1" s="72" t="s">
        <v>90</v>
      </c>
      <c r="C1" s="73"/>
      <c r="D1" s="73"/>
      <c r="E1" s="74"/>
      <c r="F1" s="75"/>
      <c r="G1" s="75"/>
      <c r="H1" s="75"/>
      <c r="I1" s="75"/>
      <c r="J1" s="75"/>
      <c r="K1" s="75"/>
      <c r="L1" s="76"/>
      <c r="M1" s="76"/>
      <c r="N1" s="77"/>
    </row>
    <row r="2" spans="1:26" x14ac:dyDescent="0.2">
      <c r="A2" s="79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1"/>
    </row>
    <row r="3" spans="1:26" ht="36.75" customHeight="1" x14ac:dyDescent="0.2">
      <c r="A3" s="82" t="s">
        <v>2</v>
      </c>
      <c r="B3" s="72" t="s">
        <v>95</v>
      </c>
      <c r="C3" s="73"/>
      <c r="D3" s="73"/>
      <c r="E3" s="74"/>
      <c r="F3" s="83"/>
      <c r="G3" s="83"/>
      <c r="H3" s="83"/>
      <c r="I3" s="83"/>
      <c r="J3" s="83"/>
      <c r="K3" s="83"/>
      <c r="L3" s="148"/>
      <c r="M3" s="80"/>
      <c r="N3" s="81"/>
    </row>
    <row r="4" spans="1:26" x14ac:dyDescent="0.2">
      <c r="A4" s="79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1"/>
    </row>
    <row r="5" spans="1:26" ht="36" customHeight="1" x14ac:dyDescent="0.2">
      <c r="A5" s="84" t="s">
        <v>3</v>
      </c>
      <c r="B5" s="85" t="s">
        <v>4</v>
      </c>
      <c r="C5" s="13">
        <v>44208</v>
      </c>
      <c r="D5" s="12" t="s">
        <v>5</v>
      </c>
      <c r="E5" s="14">
        <v>44238</v>
      </c>
      <c r="F5" s="86"/>
      <c r="G5" s="87"/>
      <c r="H5" s="88"/>
      <c r="I5" s="88"/>
      <c r="J5" s="88"/>
      <c r="K5" s="88"/>
      <c r="L5" s="80"/>
      <c r="M5" s="80"/>
      <c r="N5" s="81"/>
    </row>
    <row r="6" spans="1:26" x14ac:dyDescent="0.2">
      <c r="A6" s="79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1"/>
    </row>
    <row r="7" spans="1:26" x14ac:dyDescent="0.2">
      <c r="A7" s="79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1"/>
    </row>
    <row r="8" spans="1:26" x14ac:dyDescent="0.2">
      <c r="A8" s="89" t="s">
        <v>6</v>
      </c>
      <c r="B8" s="90" t="s">
        <v>7</v>
      </c>
      <c r="C8" s="90" t="s">
        <v>8</v>
      </c>
      <c r="D8" s="90" t="s">
        <v>7</v>
      </c>
      <c r="E8" s="90" t="s">
        <v>9</v>
      </c>
      <c r="F8" s="90" t="s">
        <v>10</v>
      </c>
      <c r="G8" s="91" t="s">
        <v>11</v>
      </c>
      <c r="H8" s="92"/>
      <c r="I8" s="92"/>
      <c r="J8" s="93"/>
      <c r="K8" s="89" t="s">
        <v>12</v>
      </c>
      <c r="L8" s="90" t="s">
        <v>13</v>
      </c>
      <c r="M8" s="94" t="s">
        <v>14</v>
      </c>
      <c r="N8" s="94" t="s">
        <v>15</v>
      </c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</row>
    <row r="9" spans="1:26" x14ac:dyDescent="0.2">
      <c r="A9" s="96" t="s">
        <v>16</v>
      </c>
      <c r="B9" s="97" t="s">
        <v>17</v>
      </c>
      <c r="C9" s="97" t="s">
        <v>18</v>
      </c>
      <c r="D9" s="97" t="s">
        <v>18</v>
      </c>
      <c r="E9" s="97" t="s">
        <v>19</v>
      </c>
      <c r="F9" s="97" t="s">
        <v>18</v>
      </c>
      <c r="G9" s="98"/>
      <c r="H9" s="99"/>
      <c r="I9" s="99"/>
      <c r="J9" s="100"/>
      <c r="K9" s="96" t="s">
        <v>20</v>
      </c>
      <c r="L9" s="97" t="s">
        <v>21</v>
      </c>
      <c r="M9" s="101"/>
      <c r="N9" s="102" t="s">
        <v>22</v>
      </c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</row>
    <row r="10" spans="1:26" x14ac:dyDescent="0.2">
      <c r="A10" s="103" t="s">
        <v>23</v>
      </c>
      <c r="B10" s="104" t="s">
        <v>24</v>
      </c>
      <c r="C10" s="104" t="s">
        <v>25</v>
      </c>
      <c r="D10" s="104" t="s">
        <v>25</v>
      </c>
      <c r="E10" s="104" t="s">
        <v>25</v>
      </c>
      <c r="F10" s="104" t="s">
        <v>25</v>
      </c>
      <c r="G10" s="105" t="s">
        <v>26</v>
      </c>
      <c r="H10" s="105" t="s">
        <v>27</v>
      </c>
      <c r="I10" s="105" t="s">
        <v>28</v>
      </c>
      <c r="J10" s="105"/>
      <c r="K10" s="106" t="s">
        <v>29</v>
      </c>
      <c r="L10" s="107"/>
      <c r="M10" s="108"/>
      <c r="N10" s="109"/>
    </row>
    <row r="11" spans="1:26" ht="0.75" customHeight="1" x14ac:dyDescent="0.2">
      <c r="A11" s="110"/>
      <c r="B11" s="104"/>
      <c r="C11" s="104"/>
      <c r="D11" s="104"/>
      <c r="E11" s="104"/>
      <c r="F11" s="104"/>
      <c r="G11" s="105"/>
      <c r="H11" s="105"/>
      <c r="I11" s="105"/>
      <c r="J11" s="105"/>
      <c r="K11" s="105"/>
      <c r="L11" s="107"/>
      <c r="M11" s="108"/>
      <c r="N11" s="108"/>
    </row>
    <row r="12" spans="1:26" ht="20.100000000000001" customHeight="1" x14ac:dyDescent="0.25">
      <c r="A12" s="149">
        <v>44227</v>
      </c>
      <c r="B12" s="112" t="s">
        <v>30</v>
      </c>
      <c r="C12" s="113">
        <v>15</v>
      </c>
      <c r="D12" s="114">
        <v>0</v>
      </c>
      <c r="E12" s="113"/>
      <c r="F12" s="115">
        <v>15</v>
      </c>
      <c r="G12" s="116">
        <v>449</v>
      </c>
      <c r="H12" s="116">
        <v>4200</v>
      </c>
      <c r="I12" s="116"/>
      <c r="J12" s="39"/>
      <c r="K12" s="150" t="s">
        <v>91</v>
      </c>
      <c r="L12" s="151" t="s">
        <v>92</v>
      </c>
      <c r="M12" s="151" t="s">
        <v>93</v>
      </c>
      <c r="N12" s="151" t="s">
        <v>94</v>
      </c>
      <c r="P12" s="78" t="e">
        <f>OR(#REF!&lt;100,LEN(#REF!)=2)</f>
        <v>#REF!</v>
      </c>
      <c r="Q12" s="78" t="e">
        <f>OR(#REF!&lt;1000,LEN(#REF!)=3)</f>
        <v>#REF!</v>
      </c>
      <c r="R12" s="78" t="e">
        <f>IF(#REF!&lt;1000,TRUE)</f>
        <v>#REF!</v>
      </c>
      <c r="S12" s="78" t="e">
        <f>OR(#REF!&lt;100000,LEN(#REF!)=5)</f>
        <v>#REF!</v>
      </c>
    </row>
    <row r="13" spans="1:26" ht="13.5" thickBot="1" x14ac:dyDescent="0.25">
      <c r="A13" s="152" t="s">
        <v>41</v>
      </c>
      <c r="B13" s="153"/>
      <c r="C13" s="120">
        <f>SUM(C12:C12)</f>
        <v>15</v>
      </c>
      <c r="D13" s="120">
        <f>SUM(D12:D12)</f>
        <v>0</v>
      </c>
      <c r="E13" s="120"/>
      <c r="F13" s="120">
        <f>SUM(F12:F12)</f>
        <v>15</v>
      </c>
      <c r="G13" s="121"/>
      <c r="H13" s="121"/>
      <c r="I13" s="121"/>
      <c r="J13" s="122"/>
      <c r="K13" s="122"/>
      <c r="L13" s="123"/>
      <c r="M13" s="124"/>
      <c r="N13" s="125"/>
    </row>
    <row r="15" spans="1:26" x14ac:dyDescent="0.2">
      <c r="B15" s="91" t="s">
        <v>42</v>
      </c>
      <c r="C15" s="93"/>
      <c r="F15" s="126"/>
    </row>
    <row r="16" spans="1:26" x14ac:dyDescent="0.2">
      <c r="B16" s="127" t="s">
        <v>43</v>
      </c>
      <c r="C16" s="128" t="s">
        <v>44</v>
      </c>
    </row>
    <row r="17" spans="2:3" x14ac:dyDescent="0.2">
      <c r="B17" s="127" t="s">
        <v>30</v>
      </c>
      <c r="C17" s="128" t="s">
        <v>45</v>
      </c>
    </row>
    <row r="18" spans="2:3" x14ac:dyDescent="0.2">
      <c r="B18" s="127" t="s">
        <v>35</v>
      </c>
      <c r="C18" s="128" t="s">
        <v>46</v>
      </c>
    </row>
    <row r="19" spans="2:3" x14ac:dyDescent="0.2">
      <c r="B19" s="108" t="s">
        <v>49</v>
      </c>
      <c r="C19" s="129" t="s">
        <v>50</v>
      </c>
    </row>
  </sheetData>
  <mergeCells count="5">
    <mergeCell ref="B1:E1"/>
    <mergeCell ref="B3:E3"/>
    <mergeCell ref="G8:J8"/>
    <mergeCell ref="G9:J9"/>
    <mergeCell ref="B15:C15"/>
  </mergeCells>
  <conditionalFormatting sqref="J12">
    <cfRule type="expression" priority="5" stopIfTrue="1">
      <formula>AND(SUM($P12:$T12)&gt;0,NOT(ISBLANK(J12)))</formula>
    </cfRule>
    <cfRule type="expression" dxfId="92" priority="6" stopIfTrue="1">
      <formula>SUM($P12:$T12)&gt;0</formula>
    </cfRule>
  </conditionalFormatting>
  <conditionalFormatting sqref="B1:E1 B3:E3">
    <cfRule type="expression" dxfId="91" priority="7" stopIfTrue="1">
      <formula>ISBLANK(B1)</formula>
    </cfRule>
  </conditionalFormatting>
  <conditionalFormatting sqref="C12">
    <cfRule type="expression" dxfId="90" priority="2" stopIfTrue="1">
      <formula>ISBLANK(C12)</formula>
    </cfRule>
  </conditionalFormatting>
  <conditionalFormatting sqref="B12">
    <cfRule type="expression" dxfId="89" priority="3" stopIfTrue="1">
      <formula>AND(NOT(ISBLANK(#REF!)),ISBLANK(B12))</formula>
    </cfRule>
  </conditionalFormatting>
  <conditionalFormatting sqref="E12">
    <cfRule type="expression" dxfId="88" priority="4" stopIfTrue="1">
      <formula>AND(NOT(ISBLANK(C12)),ISBLANK(E12),#REF!="S")</formula>
    </cfRule>
  </conditionalFormatting>
  <conditionalFormatting sqref="C5">
    <cfRule type="expression" dxfId="87" priority="1" stopIfTrue="1">
      <formula>ISBLANK(C5)</formula>
    </cfRule>
  </conditionalFormatting>
  <conditionalFormatting sqref="A12">
    <cfRule type="expression" dxfId="86" priority="111" stopIfTrue="1">
      <formula>AND(NOT(ISBLANK(#REF!)),ISBLANK(A12))</formula>
    </cfRule>
  </conditionalFormatting>
  <dataValidations count="3">
    <dataValidation type="list" allowBlank="1" showInputMessage="1" showErrorMessage="1" sqref="B12">
      <formula1>$B$16:$B$19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">
      <formula1>NOW()-120</formula1>
      <formula2>NOW()</formula2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3"/>
  <sheetViews>
    <sheetView zoomScale="90" workbookViewId="0">
      <selection activeCell="C5" sqref="C5:E5"/>
    </sheetView>
  </sheetViews>
  <sheetFormatPr defaultColWidth="9.140625" defaultRowHeight="12.75" outlineLevelCol="1" x14ac:dyDescent="0.2"/>
  <cols>
    <col min="1" max="1" width="11.85546875" style="78" bestFit="1" customWidth="1"/>
    <col min="2" max="2" width="10.42578125" style="78" customWidth="1"/>
    <col min="3" max="6" width="15.7109375" style="78" customWidth="1"/>
    <col min="7" max="7" width="8.42578125" style="78" customWidth="1"/>
    <col min="8" max="8" width="9" style="78" customWidth="1"/>
    <col min="9" max="9" width="11.7109375" style="78" bestFit="1" customWidth="1"/>
    <col min="10" max="10" width="3" style="78" customWidth="1"/>
    <col min="11" max="11" width="29.7109375" style="78" customWidth="1"/>
    <col min="12" max="12" width="50.7109375" style="78" customWidth="1"/>
    <col min="13" max="14" width="27.42578125" style="78" customWidth="1"/>
    <col min="15" max="15" width="9.140625" style="78"/>
    <col min="16" max="19" width="0" style="78" hidden="1" customWidth="1" outlineLevel="1"/>
    <col min="20" max="20" width="9.140625" style="78" collapsed="1"/>
    <col min="21" max="16384" width="9.140625" style="78"/>
  </cols>
  <sheetData>
    <row r="1" spans="1:26" ht="36.75" customHeight="1" x14ac:dyDescent="0.2">
      <c r="A1" s="71" t="s">
        <v>0</v>
      </c>
      <c r="B1" s="72" t="s">
        <v>62</v>
      </c>
      <c r="C1" s="73"/>
      <c r="D1" s="73"/>
      <c r="E1" s="74"/>
      <c r="F1" s="75"/>
      <c r="G1" s="75"/>
      <c r="H1" s="75"/>
      <c r="I1" s="75"/>
      <c r="J1" s="75"/>
      <c r="K1" s="75"/>
      <c r="L1" s="76"/>
      <c r="M1" s="76"/>
      <c r="N1" s="77"/>
    </row>
    <row r="2" spans="1:26" x14ac:dyDescent="0.2">
      <c r="A2" s="79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1"/>
    </row>
    <row r="3" spans="1:26" ht="36.75" customHeight="1" x14ac:dyDescent="0.2">
      <c r="A3" s="82" t="s">
        <v>2</v>
      </c>
      <c r="B3" s="72" t="s">
        <v>81</v>
      </c>
      <c r="C3" s="73"/>
      <c r="D3" s="73"/>
      <c r="E3" s="74"/>
      <c r="F3" s="83"/>
      <c r="G3" s="83"/>
      <c r="H3" s="83"/>
      <c r="I3" s="83"/>
      <c r="J3" s="83"/>
      <c r="K3" s="83"/>
      <c r="L3" s="80"/>
      <c r="M3" s="80"/>
      <c r="N3" s="81"/>
    </row>
    <row r="4" spans="1:26" x14ac:dyDescent="0.2">
      <c r="A4" s="79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1"/>
    </row>
    <row r="5" spans="1:26" ht="36" customHeight="1" x14ac:dyDescent="0.2">
      <c r="A5" s="84" t="s">
        <v>3</v>
      </c>
      <c r="B5" s="85" t="s">
        <v>4</v>
      </c>
      <c r="C5" s="13">
        <v>44208</v>
      </c>
      <c r="D5" s="12" t="s">
        <v>5</v>
      </c>
      <c r="E5" s="14">
        <v>44238</v>
      </c>
      <c r="F5" s="86"/>
      <c r="G5" s="87"/>
      <c r="H5" s="88"/>
      <c r="I5" s="88"/>
      <c r="J5" s="88"/>
      <c r="K5" s="88"/>
      <c r="L5" s="80"/>
      <c r="M5" s="80"/>
      <c r="N5" s="81"/>
    </row>
    <row r="6" spans="1:26" x14ac:dyDescent="0.2">
      <c r="A6" s="79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1"/>
    </row>
    <row r="7" spans="1:26" x14ac:dyDescent="0.2">
      <c r="A7" s="79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1"/>
    </row>
    <row r="8" spans="1:26" x14ac:dyDescent="0.2">
      <c r="A8" s="89" t="s">
        <v>6</v>
      </c>
      <c r="B8" s="90" t="s">
        <v>7</v>
      </c>
      <c r="C8" s="90" t="s">
        <v>8</v>
      </c>
      <c r="D8" s="90" t="s">
        <v>7</v>
      </c>
      <c r="E8" s="90" t="s">
        <v>9</v>
      </c>
      <c r="F8" s="90" t="s">
        <v>10</v>
      </c>
      <c r="G8" s="91" t="s">
        <v>11</v>
      </c>
      <c r="H8" s="92"/>
      <c r="I8" s="92"/>
      <c r="J8" s="93"/>
      <c r="K8" s="89" t="s">
        <v>12</v>
      </c>
      <c r="L8" s="90" t="s">
        <v>13</v>
      </c>
      <c r="M8" s="94" t="s">
        <v>14</v>
      </c>
      <c r="N8" s="94" t="s">
        <v>15</v>
      </c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</row>
    <row r="9" spans="1:26" x14ac:dyDescent="0.2">
      <c r="A9" s="96" t="s">
        <v>16</v>
      </c>
      <c r="B9" s="97" t="s">
        <v>17</v>
      </c>
      <c r="C9" s="97" t="s">
        <v>18</v>
      </c>
      <c r="D9" s="97" t="s">
        <v>18</v>
      </c>
      <c r="E9" s="97" t="s">
        <v>19</v>
      </c>
      <c r="F9" s="97" t="s">
        <v>18</v>
      </c>
      <c r="G9" s="98"/>
      <c r="H9" s="99"/>
      <c r="I9" s="99"/>
      <c r="J9" s="100"/>
      <c r="K9" s="96" t="s">
        <v>20</v>
      </c>
      <c r="L9" s="97" t="s">
        <v>21</v>
      </c>
      <c r="M9" s="101"/>
      <c r="N9" s="102" t="s">
        <v>22</v>
      </c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</row>
    <row r="10" spans="1:26" x14ac:dyDescent="0.2">
      <c r="A10" s="103" t="s">
        <v>23</v>
      </c>
      <c r="B10" s="104" t="s">
        <v>24</v>
      </c>
      <c r="C10" s="104" t="s">
        <v>25</v>
      </c>
      <c r="D10" s="104" t="s">
        <v>25</v>
      </c>
      <c r="E10" s="104" t="s">
        <v>25</v>
      </c>
      <c r="F10" s="104" t="s">
        <v>25</v>
      </c>
      <c r="G10" s="105" t="s">
        <v>26</v>
      </c>
      <c r="H10" s="105" t="s">
        <v>27</v>
      </c>
      <c r="I10" s="105" t="s">
        <v>28</v>
      </c>
      <c r="J10" s="105"/>
      <c r="K10" s="106" t="s">
        <v>29</v>
      </c>
      <c r="L10" s="107"/>
      <c r="M10" s="108"/>
      <c r="N10" s="109"/>
    </row>
    <row r="11" spans="1:26" ht="0.75" customHeight="1" x14ac:dyDescent="0.2">
      <c r="A11" s="110"/>
      <c r="B11" s="104"/>
      <c r="C11" s="104"/>
      <c r="D11" s="104"/>
      <c r="E11" s="104"/>
      <c r="F11" s="104"/>
      <c r="G11" s="105"/>
      <c r="H11" s="105"/>
      <c r="I11" s="105"/>
      <c r="J11" s="105"/>
      <c r="K11" s="105"/>
      <c r="L11" s="107"/>
      <c r="M11" s="108"/>
      <c r="N11" s="108"/>
    </row>
    <row r="12" spans="1:26" ht="20.100000000000001" customHeight="1" x14ac:dyDescent="0.25">
      <c r="A12" s="111" t="s">
        <v>80</v>
      </c>
      <c r="B12" s="117" t="s">
        <v>35</v>
      </c>
      <c r="C12" s="113">
        <v>66.94</v>
      </c>
      <c r="D12" s="114">
        <v>11.16</v>
      </c>
      <c r="E12" s="113"/>
      <c r="F12" s="115">
        <v>55.78</v>
      </c>
      <c r="G12" s="116">
        <v>490</v>
      </c>
      <c r="H12" s="116">
        <v>4020</v>
      </c>
      <c r="I12" s="116"/>
      <c r="J12" s="39"/>
      <c r="K12" s="39" t="s">
        <v>81</v>
      </c>
      <c r="L12" s="40" t="s">
        <v>82</v>
      </c>
      <c r="M12" s="41" t="s">
        <v>51</v>
      </c>
      <c r="N12" s="41" t="s">
        <v>83</v>
      </c>
      <c r="P12" s="78" t="b">
        <f t="shared" ref="P12" si="0">OR(G12&lt;100,LEN(G12)=2)</f>
        <v>0</v>
      </c>
      <c r="Q12" s="78" t="b">
        <f t="shared" ref="Q12" si="1">OR(H12&lt;1000,LEN(H12)=3)</f>
        <v>0</v>
      </c>
      <c r="R12" s="78" t="b">
        <f t="shared" ref="R12" si="2">IF(I12&lt;1000,TRUE)</f>
        <v>1</v>
      </c>
      <c r="S12" s="78" t="e">
        <f>OR(#REF!&lt;100000,LEN(#REF!)=5)</f>
        <v>#REF!</v>
      </c>
    </row>
    <row r="13" spans="1:26" ht="20.100000000000001" customHeight="1" thickBot="1" x14ac:dyDescent="0.25">
      <c r="A13" s="118" t="s">
        <v>41</v>
      </c>
      <c r="B13" s="119"/>
      <c r="C13" s="120">
        <f>SUM(C12:C12)</f>
        <v>66.94</v>
      </c>
      <c r="D13" s="120">
        <f>SUM(D12:D12)</f>
        <v>11.16</v>
      </c>
      <c r="E13" s="120"/>
      <c r="F13" s="120">
        <f>SUM(F12:F12)</f>
        <v>55.78</v>
      </c>
      <c r="G13" s="121"/>
      <c r="H13" s="121"/>
      <c r="I13" s="121"/>
      <c r="J13" s="122"/>
      <c r="K13" s="122"/>
      <c r="L13" s="123"/>
      <c r="M13" s="124"/>
      <c r="N13" s="125"/>
    </row>
    <row r="15" spans="1:26" x14ac:dyDescent="0.2">
      <c r="B15" s="91" t="s">
        <v>42</v>
      </c>
      <c r="C15" s="93"/>
    </row>
    <row r="16" spans="1:26" x14ac:dyDescent="0.2">
      <c r="B16" s="127" t="s">
        <v>43</v>
      </c>
      <c r="C16" s="128" t="s">
        <v>44</v>
      </c>
    </row>
    <row r="17" spans="2:3" x14ac:dyDescent="0.2">
      <c r="B17" s="127" t="s">
        <v>30</v>
      </c>
      <c r="C17" s="128" t="s">
        <v>45</v>
      </c>
    </row>
    <row r="18" spans="2:3" x14ac:dyDescent="0.2">
      <c r="B18" s="127" t="s">
        <v>35</v>
      </c>
      <c r="C18" s="128" t="s">
        <v>46</v>
      </c>
    </row>
    <row r="19" spans="2:3" x14ac:dyDescent="0.2">
      <c r="B19" s="127" t="s">
        <v>47</v>
      </c>
      <c r="C19" s="128" t="s">
        <v>48</v>
      </c>
    </row>
    <row r="20" spans="2:3" x14ac:dyDescent="0.2">
      <c r="B20" s="108" t="s">
        <v>49</v>
      </c>
      <c r="C20" s="129" t="s">
        <v>50</v>
      </c>
    </row>
    <row r="23" spans="2:3" x14ac:dyDescent="0.2">
      <c r="B23" s="143"/>
      <c r="C23" s="143"/>
    </row>
  </sheetData>
  <mergeCells count="7">
    <mergeCell ref="B23:C23"/>
    <mergeCell ref="B1:E1"/>
    <mergeCell ref="B3:E3"/>
    <mergeCell ref="G8:J8"/>
    <mergeCell ref="G9:J9"/>
    <mergeCell ref="A13:B13"/>
    <mergeCell ref="B15:C15"/>
  </mergeCells>
  <conditionalFormatting sqref="J12:K12">
    <cfRule type="expression" priority="10" stopIfTrue="1">
      <formula>AND(SUM($P12:$T12)&gt;0,NOT(ISBLANK(J12)))</formula>
    </cfRule>
    <cfRule type="expression" dxfId="118" priority="11" stopIfTrue="1">
      <formula>SUM($P12:$T12)&gt;0</formula>
    </cfRule>
  </conditionalFormatting>
  <conditionalFormatting sqref="B3:E3 C12">
    <cfRule type="expression" dxfId="117" priority="12" stopIfTrue="1">
      <formula>ISBLANK(B3)</formula>
    </cfRule>
  </conditionalFormatting>
  <conditionalFormatting sqref="L12:N12">
    <cfRule type="expression" dxfId="116" priority="13" stopIfTrue="1">
      <formula>AND(NOT(ISBLANK($C12)),ISBLANK(L12))</formula>
    </cfRule>
  </conditionalFormatting>
  <conditionalFormatting sqref="B12">
    <cfRule type="expression" dxfId="115" priority="14" stopIfTrue="1">
      <formula>AND(NOT(ISBLANK(C12)),ISBLANK(B12))</formula>
    </cfRule>
  </conditionalFormatting>
  <conditionalFormatting sqref="A12">
    <cfRule type="expression" dxfId="114" priority="15" stopIfTrue="1">
      <formula>AND(NOT(ISBLANK(C12)),ISBLANK(A12))</formula>
    </cfRule>
  </conditionalFormatting>
  <conditionalFormatting sqref="E12">
    <cfRule type="expression" dxfId="113" priority="16" stopIfTrue="1">
      <formula>AND(NOT(ISBLANK(C12)),ISBLANK(E12),B12="S")</formula>
    </cfRule>
  </conditionalFormatting>
  <conditionalFormatting sqref="B1:E1">
    <cfRule type="expression" dxfId="112" priority="2" stopIfTrue="1">
      <formula>ISBLANK(B1)</formula>
    </cfRule>
  </conditionalFormatting>
  <conditionalFormatting sqref="C5">
    <cfRule type="expression" dxfId="111" priority="1" stopIfTrue="1">
      <formula>ISBLANK(C5)</formula>
    </cfRule>
  </conditionalFormatting>
  <dataValidations count="3"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">
      <formula1>$B$16:$B$20</formula1>
    </dataValidation>
    <dataValidation type="list" allowBlank="1" showInputMessage="1" showErrorMessage="1" sqref="B1:E1">
      <formula1>"BARCLAYCARD,CORPORATE CARD"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19"/>
  <sheetViews>
    <sheetView zoomScale="90" workbookViewId="0">
      <selection activeCell="C5" sqref="C5:E5"/>
    </sheetView>
  </sheetViews>
  <sheetFormatPr defaultColWidth="9.140625" defaultRowHeight="12.75" outlineLevelCol="1" x14ac:dyDescent="0.2"/>
  <cols>
    <col min="1" max="1" width="11.85546875" style="78" bestFit="1" customWidth="1"/>
    <col min="2" max="2" width="10.42578125" style="78" customWidth="1"/>
    <col min="3" max="6" width="15.7109375" style="78" customWidth="1"/>
    <col min="7" max="7" width="8.42578125" style="78" customWidth="1"/>
    <col min="8" max="8" width="9" style="78" customWidth="1"/>
    <col min="9" max="9" width="11.7109375" style="78" bestFit="1" customWidth="1"/>
    <col min="10" max="10" width="29.7109375" style="78" customWidth="1"/>
    <col min="11" max="11" width="50.7109375" style="78" customWidth="1"/>
    <col min="12" max="13" width="27.42578125" style="78" customWidth="1"/>
    <col min="14" max="14" width="9.140625" style="78"/>
    <col min="15" max="18" width="0" style="78" hidden="1" customWidth="1" outlineLevel="1"/>
    <col min="19" max="19" width="9.140625" style="78" collapsed="1"/>
    <col min="20" max="16384" width="9.140625" style="78"/>
  </cols>
  <sheetData>
    <row r="1" spans="1:25" ht="36.75" customHeight="1" x14ac:dyDescent="0.2">
      <c r="A1" s="71" t="s">
        <v>0</v>
      </c>
      <c r="B1" s="72" t="s">
        <v>62</v>
      </c>
      <c r="C1" s="73"/>
      <c r="D1" s="73"/>
      <c r="E1" s="74"/>
      <c r="F1" s="75"/>
      <c r="G1" s="75"/>
      <c r="H1" s="75"/>
      <c r="I1" s="75"/>
      <c r="J1" s="75"/>
      <c r="K1" s="76"/>
      <c r="L1" s="76"/>
      <c r="M1" s="77"/>
    </row>
    <row r="2" spans="1:25" x14ac:dyDescent="0.2">
      <c r="A2" s="79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1"/>
    </row>
    <row r="3" spans="1:25" ht="36.75" customHeight="1" x14ac:dyDescent="0.2">
      <c r="A3" s="82" t="s">
        <v>2</v>
      </c>
      <c r="B3" s="72" t="s">
        <v>79</v>
      </c>
      <c r="C3" s="73"/>
      <c r="D3" s="73"/>
      <c r="E3" s="74"/>
      <c r="F3" s="83"/>
      <c r="G3" s="83"/>
      <c r="H3" s="83"/>
      <c r="I3" s="83"/>
      <c r="J3" s="83"/>
      <c r="K3" s="80"/>
      <c r="L3" s="80"/>
      <c r="M3" s="81"/>
    </row>
    <row r="4" spans="1:25" x14ac:dyDescent="0.2">
      <c r="A4" s="79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1"/>
    </row>
    <row r="5" spans="1:25" ht="36" customHeight="1" x14ac:dyDescent="0.2">
      <c r="A5" s="84" t="s">
        <v>3</v>
      </c>
      <c r="B5" s="85" t="s">
        <v>4</v>
      </c>
      <c r="C5" s="13">
        <v>44208</v>
      </c>
      <c r="D5" s="12" t="s">
        <v>5</v>
      </c>
      <c r="E5" s="14">
        <v>44238</v>
      </c>
      <c r="F5" s="86"/>
      <c r="G5" s="87"/>
      <c r="H5" s="88"/>
      <c r="I5" s="88"/>
      <c r="J5" s="88"/>
      <c r="K5" s="80"/>
      <c r="L5" s="80"/>
      <c r="M5" s="81"/>
    </row>
    <row r="6" spans="1:25" x14ac:dyDescent="0.2">
      <c r="A6" s="79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1"/>
    </row>
    <row r="7" spans="1:25" x14ac:dyDescent="0.2">
      <c r="A7" s="79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1"/>
    </row>
    <row r="8" spans="1:25" x14ac:dyDescent="0.2">
      <c r="A8" s="89" t="s">
        <v>6</v>
      </c>
      <c r="B8" s="90" t="s">
        <v>7</v>
      </c>
      <c r="C8" s="90" t="s">
        <v>8</v>
      </c>
      <c r="D8" s="90" t="s">
        <v>7</v>
      </c>
      <c r="E8" s="90" t="s">
        <v>9</v>
      </c>
      <c r="F8" s="90" t="s">
        <v>10</v>
      </c>
      <c r="G8" s="91" t="s">
        <v>11</v>
      </c>
      <c r="H8" s="92"/>
      <c r="I8" s="92"/>
      <c r="J8" s="90" t="s">
        <v>12</v>
      </c>
      <c r="K8" s="90" t="s">
        <v>13</v>
      </c>
      <c r="L8" s="94" t="s">
        <v>14</v>
      </c>
      <c r="M8" s="94" t="s">
        <v>15</v>
      </c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</row>
    <row r="9" spans="1:25" x14ac:dyDescent="0.2">
      <c r="A9" s="96" t="s">
        <v>16</v>
      </c>
      <c r="B9" s="97" t="s">
        <v>17</v>
      </c>
      <c r="C9" s="97" t="s">
        <v>18</v>
      </c>
      <c r="D9" s="97" t="s">
        <v>18</v>
      </c>
      <c r="E9" s="97" t="s">
        <v>19</v>
      </c>
      <c r="F9" s="97" t="s">
        <v>18</v>
      </c>
      <c r="G9" s="98"/>
      <c r="H9" s="99"/>
      <c r="I9" s="99"/>
      <c r="J9" s="97" t="s">
        <v>20</v>
      </c>
      <c r="K9" s="97" t="s">
        <v>21</v>
      </c>
      <c r="L9" s="101"/>
      <c r="M9" s="102" t="s">
        <v>22</v>
      </c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</row>
    <row r="10" spans="1:25" x14ac:dyDescent="0.2">
      <c r="A10" s="103" t="s">
        <v>23</v>
      </c>
      <c r="B10" s="104" t="s">
        <v>24</v>
      </c>
      <c r="C10" s="104" t="s">
        <v>25</v>
      </c>
      <c r="D10" s="104" t="s">
        <v>25</v>
      </c>
      <c r="E10" s="104" t="s">
        <v>25</v>
      </c>
      <c r="F10" s="104" t="s">
        <v>25</v>
      </c>
      <c r="G10" s="105" t="s">
        <v>26</v>
      </c>
      <c r="H10" s="105" t="s">
        <v>27</v>
      </c>
      <c r="I10" s="130" t="s">
        <v>28</v>
      </c>
      <c r="J10" s="106" t="s">
        <v>29</v>
      </c>
      <c r="K10" s="107"/>
      <c r="L10" s="108"/>
      <c r="M10" s="109"/>
    </row>
    <row r="11" spans="1:25" ht="0.75" customHeight="1" x14ac:dyDescent="0.2">
      <c r="A11" s="110"/>
      <c r="B11" s="104"/>
      <c r="C11" s="104"/>
      <c r="D11" s="104"/>
      <c r="E11" s="104"/>
      <c r="F11" s="104"/>
      <c r="G11" s="131"/>
      <c r="H11" s="131"/>
      <c r="I11" s="131"/>
      <c r="J11" s="105" t="s">
        <v>75</v>
      </c>
      <c r="K11" s="107"/>
      <c r="L11" s="108"/>
      <c r="M11" s="108"/>
    </row>
    <row r="12" spans="1:25" ht="15.75" x14ac:dyDescent="0.25">
      <c r="A12" s="111">
        <v>44214</v>
      </c>
      <c r="B12" s="117" t="s">
        <v>35</v>
      </c>
      <c r="C12" s="132">
        <v>10.98</v>
      </c>
      <c r="D12" s="132">
        <v>1.83</v>
      </c>
      <c r="E12" s="132"/>
      <c r="F12" s="132">
        <v>9.15</v>
      </c>
      <c r="G12" s="133">
        <v>110</v>
      </c>
      <c r="H12" s="116">
        <v>4001</v>
      </c>
      <c r="I12" s="134"/>
      <c r="J12" s="135" t="s">
        <v>76</v>
      </c>
      <c r="K12" s="136" t="s">
        <v>77</v>
      </c>
      <c r="L12" s="41" t="s">
        <v>51</v>
      </c>
      <c r="M12" s="41" t="s">
        <v>78</v>
      </c>
      <c r="O12" s="78" t="b">
        <f t="shared" ref="O12" si="0">OR(G12&lt;100,LEN(G12)=2)</f>
        <v>0</v>
      </c>
      <c r="P12" s="78" t="b">
        <f t="shared" ref="P12" si="1">OR(H12&lt;1000,LEN(H12)=3)</f>
        <v>0</v>
      </c>
      <c r="Q12" s="78" t="b">
        <f t="shared" ref="Q12" si="2">IF(I12&lt;1000,TRUE)</f>
        <v>1</v>
      </c>
      <c r="R12" s="78" t="e">
        <f>OR(#REF!&lt;100000,LEN(#REF!)=5)</f>
        <v>#REF!</v>
      </c>
    </row>
    <row r="13" spans="1:25" ht="20.100000000000001" customHeight="1" thickBot="1" x14ac:dyDescent="0.25">
      <c r="A13" s="118" t="s">
        <v>41</v>
      </c>
      <c r="B13" s="119"/>
      <c r="C13" s="120">
        <f>SUM(C12:C12)</f>
        <v>10.98</v>
      </c>
      <c r="D13" s="120">
        <f>SUM(D12:D12)</f>
        <v>1.83</v>
      </c>
      <c r="E13" s="120"/>
      <c r="F13" s="138">
        <f>SUM(F12:F12)</f>
        <v>9.15</v>
      </c>
      <c r="G13" s="139"/>
      <c r="H13" s="121"/>
      <c r="I13" s="140"/>
      <c r="J13" s="141"/>
      <c r="K13" s="123"/>
      <c r="L13" s="124"/>
      <c r="M13" s="125"/>
    </row>
    <row r="15" spans="1:25" x14ac:dyDescent="0.2">
      <c r="B15" s="91" t="s">
        <v>42</v>
      </c>
      <c r="C15" s="93"/>
    </row>
    <row r="16" spans="1:25" x14ac:dyDescent="0.2">
      <c r="B16" s="127" t="s">
        <v>43</v>
      </c>
      <c r="C16" s="128" t="s">
        <v>44</v>
      </c>
    </row>
    <row r="17" spans="2:3" x14ac:dyDescent="0.2">
      <c r="B17" s="127" t="s">
        <v>30</v>
      </c>
      <c r="C17" s="128" t="s">
        <v>45</v>
      </c>
    </row>
    <row r="18" spans="2:3" x14ac:dyDescent="0.2">
      <c r="B18" s="127" t="s">
        <v>35</v>
      </c>
      <c r="C18" s="128" t="s">
        <v>46</v>
      </c>
    </row>
    <row r="19" spans="2:3" x14ac:dyDescent="0.2">
      <c r="B19" s="108" t="s">
        <v>49</v>
      </c>
      <c r="C19" s="129" t="s">
        <v>50</v>
      </c>
    </row>
  </sheetData>
  <mergeCells count="6">
    <mergeCell ref="B1:E1"/>
    <mergeCell ref="B3:E3"/>
    <mergeCell ref="G8:I8"/>
    <mergeCell ref="G9:I9"/>
    <mergeCell ref="A13:B13"/>
    <mergeCell ref="B15:C15"/>
  </mergeCells>
  <conditionalFormatting sqref="B1:E1 B3:E3 F12 C12">
    <cfRule type="expression" dxfId="126" priority="53" stopIfTrue="1">
      <formula>ISBLANK(B1)</formula>
    </cfRule>
  </conditionalFormatting>
  <conditionalFormatting sqref="K12:L12">
    <cfRule type="expression" dxfId="125" priority="54" stopIfTrue="1">
      <formula>AND(NOT(ISBLANK($C12)),ISBLANK(K12))</formula>
    </cfRule>
  </conditionalFormatting>
  <conditionalFormatting sqref="B12">
    <cfRule type="expression" dxfId="124" priority="55" stopIfTrue="1">
      <formula>AND(NOT(ISBLANK(C12)),ISBLANK(B12))</formula>
    </cfRule>
  </conditionalFormatting>
  <conditionalFormatting sqref="A12">
    <cfRule type="expression" dxfId="123" priority="56" stopIfTrue="1">
      <formula>AND(NOT(ISBLANK(C12)),ISBLANK(A12))</formula>
    </cfRule>
  </conditionalFormatting>
  <conditionalFormatting sqref="D12:E12">
    <cfRule type="expression" dxfId="122" priority="57" stopIfTrue="1">
      <formula>AND(NOT(ISBLANK(B12)),ISBLANK(D12),A12="S")</formula>
    </cfRule>
  </conditionalFormatting>
  <conditionalFormatting sqref="M12">
    <cfRule type="expression" dxfId="121" priority="50" stopIfTrue="1">
      <formula>AND(NOT(ISBLANK($C12)),ISBLANK(M12))</formula>
    </cfRule>
  </conditionalFormatting>
  <conditionalFormatting sqref="J12">
    <cfRule type="expression" priority="20" stopIfTrue="1">
      <formula>AND(SUM($O12:$S12)&gt;0,NOT(ISBLANK(J12)))</formula>
    </cfRule>
    <cfRule type="expression" dxfId="120" priority="21" stopIfTrue="1">
      <formula>SUM($O12:$S12)&gt;0</formula>
    </cfRule>
  </conditionalFormatting>
  <conditionalFormatting sqref="C5">
    <cfRule type="expression" dxfId="119" priority="1" stopIfTrue="1">
      <formula>ISBLANK(C5)</formula>
    </cfRule>
  </conditionalFormatting>
  <dataValidations count="3">
    <dataValidation type="list" allowBlank="1" showInputMessage="1" showErrorMessage="1" sqref="B12">
      <formula1>$B$16:$B$19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">
      <formula1>NOW()-120</formula1>
      <formula2>NOW()</formula2>
    </dataValidation>
  </dataValidations>
  <pageMargins left="0.37" right="0.31" top="0.68" bottom="0.68" header="0.34" footer="0.25"/>
  <pageSetup paperSize="9" scale="57" orientation="landscape" r:id="rId1"/>
  <headerFooter alignWithMargins="0">
    <oddFooter>&amp;L&amp;Z&amp;F&amp;RPrinted &amp;D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4"/>
  <sheetViews>
    <sheetView zoomScale="90" workbookViewId="0">
      <selection activeCell="C5" sqref="C5:E5"/>
    </sheetView>
  </sheetViews>
  <sheetFormatPr defaultColWidth="9.140625" defaultRowHeight="12.75" outlineLevelCol="1" x14ac:dyDescent="0.2"/>
  <cols>
    <col min="1" max="1" width="11.85546875" style="78" bestFit="1" customWidth="1"/>
    <col min="2" max="2" width="10.42578125" style="78" customWidth="1"/>
    <col min="3" max="6" width="15.7109375" style="78" customWidth="1"/>
    <col min="7" max="7" width="8.42578125" style="78" customWidth="1"/>
    <col min="8" max="8" width="9" style="78" customWidth="1"/>
    <col min="9" max="9" width="11.7109375" style="78" bestFit="1" customWidth="1"/>
    <col min="10" max="10" width="3" style="78" customWidth="1"/>
    <col min="11" max="11" width="29.7109375" style="78" customWidth="1"/>
    <col min="12" max="12" width="50.7109375" style="78" customWidth="1"/>
    <col min="13" max="14" width="27.42578125" style="78" customWidth="1"/>
    <col min="15" max="15" width="9.140625" style="78"/>
    <col min="16" max="19" width="0" style="78" hidden="1" customWidth="1" outlineLevel="1"/>
    <col min="20" max="20" width="9.140625" style="78" collapsed="1"/>
    <col min="21" max="16384" width="9.140625" style="78"/>
  </cols>
  <sheetData>
    <row r="1" spans="1:26" ht="36.75" customHeight="1" x14ac:dyDescent="0.2">
      <c r="A1" s="71" t="s">
        <v>0</v>
      </c>
      <c r="B1" s="72" t="s">
        <v>1</v>
      </c>
      <c r="C1" s="73"/>
      <c r="D1" s="73"/>
      <c r="E1" s="74"/>
      <c r="F1" s="75"/>
      <c r="G1" s="75"/>
      <c r="H1" s="75"/>
      <c r="I1" s="75"/>
      <c r="J1" s="75"/>
      <c r="K1" s="75"/>
      <c r="L1" s="76"/>
      <c r="M1" s="76"/>
      <c r="N1" s="77"/>
    </row>
    <row r="2" spans="1:26" x14ac:dyDescent="0.2">
      <c r="A2" s="79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1"/>
    </row>
    <row r="3" spans="1:26" ht="36.75" customHeight="1" x14ac:dyDescent="0.2">
      <c r="A3" s="82" t="s">
        <v>2</v>
      </c>
      <c r="B3" s="72" t="s">
        <v>111</v>
      </c>
      <c r="C3" s="73"/>
      <c r="D3" s="73"/>
      <c r="E3" s="74"/>
      <c r="F3" s="83"/>
      <c r="G3" s="83"/>
      <c r="H3" s="83"/>
      <c r="I3" s="83"/>
      <c r="J3" s="83"/>
      <c r="K3" s="83"/>
      <c r="L3" s="80"/>
      <c r="M3" s="80"/>
      <c r="N3" s="81"/>
    </row>
    <row r="4" spans="1:26" x14ac:dyDescent="0.2">
      <c r="A4" s="79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1"/>
    </row>
    <row r="5" spans="1:26" ht="36" customHeight="1" x14ac:dyDescent="0.2">
      <c r="A5" s="84" t="s">
        <v>3</v>
      </c>
      <c r="B5" s="85" t="s">
        <v>4</v>
      </c>
      <c r="C5" s="13">
        <v>44208</v>
      </c>
      <c r="D5" s="12" t="s">
        <v>5</v>
      </c>
      <c r="E5" s="14">
        <v>44238</v>
      </c>
      <c r="F5" s="86"/>
      <c r="G5" s="87"/>
      <c r="H5" s="88"/>
      <c r="I5" s="88"/>
      <c r="J5" s="88"/>
      <c r="K5" s="88"/>
      <c r="L5" s="80"/>
      <c r="M5" s="80"/>
      <c r="N5" s="81"/>
    </row>
    <row r="6" spans="1:26" x14ac:dyDescent="0.2">
      <c r="A6" s="79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1"/>
    </row>
    <row r="7" spans="1:26" x14ac:dyDescent="0.2">
      <c r="A7" s="79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1"/>
    </row>
    <row r="8" spans="1:26" x14ac:dyDescent="0.2">
      <c r="A8" s="89" t="s">
        <v>6</v>
      </c>
      <c r="B8" s="90" t="s">
        <v>7</v>
      </c>
      <c r="C8" s="90" t="s">
        <v>8</v>
      </c>
      <c r="D8" s="90" t="s">
        <v>7</v>
      </c>
      <c r="E8" s="90" t="s">
        <v>9</v>
      </c>
      <c r="F8" s="90" t="s">
        <v>10</v>
      </c>
      <c r="G8" s="91" t="s">
        <v>11</v>
      </c>
      <c r="H8" s="92"/>
      <c r="I8" s="92"/>
      <c r="J8" s="93"/>
      <c r="K8" s="89" t="s">
        <v>12</v>
      </c>
      <c r="L8" s="90" t="s">
        <v>13</v>
      </c>
      <c r="M8" s="94" t="s">
        <v>14</v>
      </c>
      <c r="N8" s="94" t="s">
        <v>15</v>
      </c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</row>
    <row r="9" spans="1:26" x14ac:dyDescent="0.2">
      <c r="A9" s="96" t="s">
        <v>16</v>
      </c>
      <c r="B9" s="97" t="s">
        <v>17</v>
      </c>
      <c r="C9" s="97" t="s">
        <v>18</v>
      </c>
      <c r="D9" s="97" t="s">
        <v>18</v>
      </c>
      <c r="E9" s="97" t="s">
        <v>19</v>
      </c>
      <c r="F9" s="97" t="s">
        <v>18</v>
      </c>
      <c r="G9" s="98"/>
      <c r="H9" s="99"/>
      <c r="I9" s="99"/>
      <c r="J9" s="100"/>
      <c r="K9" s="96" t="s">
        <v>20</v>
      </c>
      <c r="L9" s="97" t="s">
        <v>21</v>
      </c>
      <c r="M9" s="101"/>
      <c r="N9" s="102" t="s">
        <v>22</v>
      </c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</row>
    <row r="10" spans="1:26" x14ac:dyDescent="0.2">
      <c r="A10" s="103" t="s">
        <v>23</v>
      </c>
      <c r="B10" s="104" t="s">
        <v>24</v>
      </c>
      <c r="C10" s="104" t="s">
        <v>25</v>
      </c>
      <c r="D10" s="104" t="s">
        <v>25</v>
      </c>
      <c r="E10" s="104" t="s">
        <v>25</v>
      </c>
      <c r="F10" s="104" t="s">
        <v>25</v>
      </c>
      <c r="G10" s="105" t="s">
        <v>26</v>
      </c>
      <c r="H10" s="105" t="s">
        <v>27</v>
      </c>
      <c r="I10" s="105" t="s">
        <v>28</v>
      </c>
      <c r="J10" s="105"/>
      <c r="K10" s="106" t="s">
        <v>29</v>
      </c>
      <c r="L10" s="107"/>
      <c r="M10" s="108"/>
      <c r="N10" s="109"/>
    </row>
    <row r="11" spans="1:26" ht="0.75" customHeight="1" x14ac:dyDescent="0.2">
      <c r="A11" s="110"/>
      <c r="B11" s="104"/>
      <c r="C11" s="104"/>
      <c r="D11" s="104"/>
      <c r="E11" s="104"/>
      <c r="F11" s="104"/>
      <c r="G11" s="105"/>
      <c r="H11" s="105"/>
      <c r="I11" s="105"/>
      <c r="J11" s="105"/>
      <c r="K11" s="105"/>
      <c r="L11" s="107"/>
      <c r="M11" s="108"/>
      <c r="N11" s="108"/>
    </row>
    <row r="12" spans="1:26" ht="20.100000000000001" customHeight="1" x14ac:dyDescent="0.25">
      <c r="A12" s="111">
        <v>44218</v>
      </c>
      <c r="B12" s="117" t="s">
        <v>35</v>
      </c>
      <c r="C12" s="113">
        <v>28.14</v>
      </c>
      <c r="D12" s="114">
        <v>4.6900000000000004</v>
      </c>
      <c r="E12" s="113"/>
      <c r="F12" s="115">
        <v>23.45</v>
      </c>
      <c r="G12" s="116">
        <v>118</v>
      </c>
      <c r="H12" s="116">
        <v>4400</v>
      </c>
      <c r="I12" s="116" t="s">
        <v>103</v>
      </c>
      <c r="J12" s="39"/>
      <c r="K12" s="39" t="s">
        <v>76</v>
      </c>
      <c r="L12" s="40" t="s">
        <v>104</v>
      </c>
      <c r="M12" s="41" t="s">
        <v>105</v>
      </c>
      <c r="N12" s="41" t="s">
        <v>106</v>
      </c>
      <c r="P12" s="78" t="b">
        <f t="shared" ref="P12:P13" si="0">OR(G12&lt;100,LEN(G12)=2)</f>
        <v>0</v>
      </c>
      <c r="Q12" s="78" t="b">
        <f t="shared" ref="Q12:Q13" si="1">OR(H12&lt;1000,LEN(H12)=3)</f>
        <v>0</v>
      </c>
      <c r="R12" s="78" t="b">
        <f t="shared" ref="R12:R13" si="2">IF(I12&lt;1000,TRUE)</f>
        <v>0</v>
      </c>
      <c r="S12" s="78" t="e">
        <f>OR(#REF!&lt;100000,LEN(#REF!)=5)</f>
        <v>#REF!</v>
      </c>
    </row>
    <row r="13" spans="1:26" ht="20.100000000000001" customHeight="1" x14ac:dyDescent="0.25">
      <c r="A13" s="111">
        <v>44235</v>
      </c>
      <c r="B13" s="112" t="s">
        <v>30</v>
      </c>
      <c r="C13" s="113">
        <v>9.99</v>
      </c>
      <c r="D13" s="114"/>
      <c r="E13" s="113"/>
      <c r="F13" s="115">
        <v>9.99</v>
      </c>
      <c r="G13" s="116">
        <v>110</v>
      </c>
      <c r="H13" s="116">
        <v>4400</v>
      </c>
      <c r="I13" s="116" t="s">
        <v>107</v>
      </c>
      <c r="J13" s="39"/>
      <c r="K13" s="39" t="s">
        <v>76</v>
      </c>
      <c r="L13" s="40" t="s">
        <v>108</v>
      </c>
      <c r="M13" s="41" t="s">
        <v>109</v>
      </c>
      <c r="N13" s="41" t="s">
        <v>110</v>
      </c>
      <c r="P13" s="78" t="b">
        <f t="shared" si="0"/>
        <v>0</v>
      </c>
      <c r="Q13" s="78" t="b">
        <f t="shared" si="1"/>
        <v>0</v>
      </c>
      <c r="R13" s="78" t="b">
        <f t="shared" si="2"/>
        <v>0</v>
      </c>
      <c r="S13" s="78" t="e">
        <f>OR(#REF!&lt;100000,LEN(#REF!)=5)</f>
        <v>#REF!</v>
      </c>
    </row>
    <row r="14" spans="1:26" ht="20.100000000000001" customHeight="1" thickBot="1" x14ac:dyDescent="0.25">
      <c r="A14" s="118" t="s">
        <v>41</v>
      </c>
      <c r="B14" s="119"/>
      <c r="C14" s="120">
        <f>SUM(C12:C13)</f>
        <v>38.130000000000003</v>
      </c>
      <c r="D14" s="120">
        <f>SUM(D12:D13)</f>
        <v>4.6900000000000004</v>
      </c>
      <c r="E14" s="120"/>
      <c r="F14" s="120">
        <f>SUM(F12:F13)</f>
        <v>33.44</v>
      </c>
      <c r="G14" s="121"/>
      <c r="H14" s="121"/>
      <c r="I14" s="121"/>
      <c r="J14" s="122"/>
      <c r="K14" s="122"/>
      <c r="L14" s="123"/>
      <c r="M14" s="124"/>
      <c r="N14" s="125"/>
    </row>
    <row r="16" spans="1:26" x14ac:dyDescent="0.2">
      <c r="B16" s="91" t="s">
        <v>42</v>
      </c>
      <c r="C16" s="93"/>
    </row>
    <row r="17" spans="2:3" x14ac:dyDescent="0.2">
      <c r="B17" s="127" t="s">
        <v>43</v>
      </c>
      <c r="C17" s="128" t="s">
        <v>44</v>
      </c>
    </row>
    <row r="18" spans="2:3" x14ac:dyDescent="0.2">
      <c r="B18" s="127" t="s">
        <v>30</v>
      </c>
      <c r="C18" s="128" t="s">
        <v>45</v>
      </c>
    </row>
    <row r="19" spans="2:3" x14ac:dyDescent="0.2">
      <c r="B19" s="127" t="s">
        <v>35</v>
      </c>
      <c r="C19" s="128" t="s">
        <v>46</v>
      </c>
    </row>
    <row r="20" spans="2:3" x14ac:dyDescent="0.2">
      <c r="B20" s="127" t="s">
        <v>47</v>
      </c>
      <c r="C20" s="128" t="s">
        <v>48</v>
      </c>
    </row>
    <row r="21" spans="2:3" x14ac:dyDescent="0.2">
      <c r="B21" s="108" t="s">
        <v>49</v>
      </c>
      <c r="C21" s="129" t="s">
        <v>50</v>
      </c>
    </row>
    <row r="24" spans="2:3" x14ac:dyDescent="0.2">
      <c r="B24" s="143"/>
      <c r="C24" s="143"/>
    </row>
  </sheetData>
  <mergeCells count="7">
    <mergeCell ref="B24:C24"/>
    <mergeCell ref="B1:E1"/>
    <mergeCell ref="B3:E3"/>
    <mergeCell ref="G8:J8"/>
    <mergeCell ref="G9:J9"/>
    <mergeCell ref="A14:B14"/>
    <mergeCell ref="B16:C16"/>
  </mergeCells>
  <conditionalFormatting sqref="J12:K12 J13">
    <cfRule type="expression" priority="6" stopIfTrue="1">
      <formula>AND(SUM($P12:$T12)&gt;0,NOT(ISBLANK(J12)))</formula>
    </cfRule>
    <cfRule type="expression" dxfId="63" priority="7" stopIfTrue="1">
      <formula>SUM($P12:$T12)&gt;0</formula>
    </cfRule>
  </conditionalFormatting>
  <conditionalFormatting sqref="B1:E1 B3:E3 C12:C13">
    <cfRule type="expression" dxfId="62" priority="8" stopIfTrue="1">
      <formula>ISBLANK(B1)</formula>
    </cfRule>
  </conditionalFormatting>
  <conditionalFormatting sqref="L12:N12">
    <cfRule type="expression" dxfId="61" priority="9" stopIfTrue="1">
      <formula>AND(NOT(ISBLANK($C12)),ISBLANK(L12))</formula>
    </cfRule>
  </conditionalFormatting>
  <conditionalFormatting sqref="B12:B13">
    <cfRule type="expression" dxfId="60" priority="10" stopIfTrue="1">
      <formula>AND(NOT(ISBLANK(C12)),ISBLANK(B12))</formula>
    </cfRule>
  </conditionalFormatting>
  <conditionalFormatting sqref="A12:A13">
    <cfRule type="expression" dxfId="59" priority="11" stopIfTrue="1">
      <formula>AND(NOT(ISBLANK(C12)),ISBLANK(A12))</formula>
    </cfRule>
  </conditionalFormatting>
  <conditionalFormatting sqref="E12:E13">
    <cfRule type="expression" dxfId="58" priority="12" stopIfTrue="1">
      <formula>AND(NOT(ISBLANK(C12)),ISBLANK(E12),B12="S")</formula>
    </cfRule>
  </conditionalFormatting>
  <conditionalFormatting sqref="K13">
    <cfRule type="expression" priority="2" stopIfTrue="1">
      <formula>AND(SUM($P13:$T13)&gt;0,NOT(ISBLANK(K13)))</formula>
    </cfRule>
    <cfRule type="expression" dxfId="57" priority="3" stopIfTrue="1">
      <formula>SUM($P13:$T13)&gt;0</formula>
    </cfRule>
  </conditionalFormatting>
  <conditionalFormatting sqref="L13:N13">
    <cfRule type="expression" dxfId="56" priority="4" stopIfTrue="1">
      <formula>AND(NOT(ISBLANK($C13)),ISBLANK(L13))</formula>
    </cfRule>
  </conditionalFormatting>
  <conditionalFormatting sqref="C5">
    <cfRule type="expression" dxfId="55" priority="1" stopIfTrue="1">
      <formula>ISBLANK(C5)</formula>
    </cfRule>
  </conditionalFormatting>
  <dataValidations count="2"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13">
      <formula1>$B$17:$B$21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'C:\Users\Michelle.Smith\Box\Transactions\Purchasing cards - Barclaycard\February 2021\February 2021 Mark Chalkley\[Mark 02 Feb 2021.xlsx]Sheet2'!#REF!</xm:f>
          </x14:formula1>
          <xm:sqref>B1:E1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48536"/>
  <sheetViews>
    <sheetView zoomScale="80" zoomScaleNormal="80" workbookViewId="0">
      <selection activeCell="C5" sqref="C5:E5"/>
    </sheetView>
  </sheetViews>
  <sheetFormatPr defaultColWidth="9.140625" defaultRowHeight="12.75" outlineLevelCol="1" x14ac:dyDescent="0.2"/>
  <cols>
    <col min="1" max="1" width="11.85546875" style="78" bestFit="1" customWidth="1"/>
    <col min="2" max="2" width="10.42578125" style="78" customWidth="1"/>
    <col min="3" max="6" width="15.7109375" style="78" customWidth="1"/>
    <col min="7" max="7" width="8.42578125" style="78" customWidth="1"/>
    <col min="8" max="8" width="9" style="78" customWidth="1"/>
    <col min="9" max="9" width="11.7109375" style="78" bestFit="1" customWidth="1"/>
    <col min="10" max="10" width="3" style="78" customWidth="1"/>
    <col min="11" max="11" width="29.7109375" style="78" customWidth="1"/>
    <col min="12" max="12" width="50.7109375" style="78" customWidth="1"/>
    <col min="13" max="14" width="27.42578125" style="78" customWidth="1"/>
    <col min="15" max="15" width="9.140625" style="78"/>
    <col min="16" max="19" width="9.140625" style="78" hidden="1" customWidth="1" outlineLevel="1"/>
    <col min="20" max="20" width="9.140625" style="78" collapsed="1"/>
    <col min="21" max="16384" width="9.140625" style="78"/>
  </cols>
  <sheetData>
    <row r="1" spans="1:26" ht="36.75" customHeight="1" x14ac:dyDescent="0.2">
      <c r="A1" s="71" t="s">
        <v>0</v>
      </c>
      <c r="B1" s="72" t="s">
        <v>90</v>
      </c>
      <c r="C1" s="73"/>
      <c r="D1" s="73"/>
      <c r="E1" s="74"/>
      <c r="F1" s="75"/>
      <c r="G1" s="75"/>
      <c r="H1" s="75"/>
      <c r="I1" s="75"/>
      <c r="J1" s="75"/>
      <c r="K1" s="75"/>
      <c r="L1" s="76"/>
      <c r="M1" s="76"/>
      <c r="N1" s="77"/>
    </row>
    <row r="2" spans="1:26" x14ac:dyDescent="0.2">
      <c r="A2" s="79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1"/>
    </row>
    <row r="3" spans="1:26" ht="36.75" customHeight="1" x14ac:dyDescent="0.2">
      <c r="A3" s="82" t="s">
        <v>2</v>
      </c>
      <c r="B3" s="72" t="s">
        <v>123</v>
      </c>
      <c r="C3" s="73"/>
      <c r="D3" s="73"/>
      <c r="E3" s="74"/>
      <c r="F3" s="83"/>
      <c r="G3" s="83"/>
      <c r="H3" s="83"/>
      <c r="I3" s="83"/>
      <c r="J3" s="83"/>
      <c r="K3" s="83"/>
      <c r="L3" s="80"/>
      <c r="M3" s="80"/>
      <c r="N3" s="81"/>
    </row>
    <row r="4" spans="1:26" x14ac:dyDescent="0.2">
      <c r="A4" s="79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1"/>
    </row>
    <row r="5" spans="1:26" ht="36" customHeight="1" x14ac:dyDescent="0.2">
      <c r="A5" s="84" t="s">
        <v>3</v>
      </c>
      <c r="B5" s="85" t="s">
        <v>4</v>
      </c>
      <c r="C5" s="13">
        <v>44208</v>
      </c>
      <c r="D5" s="12" t="s">
        <v>5</v>
      </c>
      <c r="E5" s="14">
        <v>44238</v>
      </c>
      <c r="F5" s="86"/>
      <c r="G5" s="87"/>
      <c r="H5" s="88"/>
      <c r="I5" s="88"/>
      <c r="J5" s="88"/>
      <c r="K5" s="88"/>
      <c r="L5" s="80"/>
      <c r="M5" s="80"/>
      <c r="N5" s="81"/>
    </row>
    <row r="6" spans="1:26" x14ac:dyDescent="0.2">
      <c r="A6" s="79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1"/>
    </row>
    <row r="7" spans="1:26" x14ac:dyDescent="0.2">
      <c r="A7" s="79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1"/>
    </row>
    <row r="8" spans="1:26" x14ac:dyDescent="0.2">
      <c r="A8" s="89" t="s">
        <v>6</v>
      </c>
      <c r="B8" s="90" t="s">
        <v>7</v>
      </c>
      <c r="C8" s="90" t="s">
        <v>8</v>
      </c>
      <c r="D8" s="90" t="s">
        <v>7</v>
      </c>
      <c r="E8" s="90" t="s">
        <v>9</v>
      </c>
      <c r="F8" s="90" t="s">
        <v>10</v>
      </c>
      <c r="G8" s="91" t="s">
        <v>11</v>
      </c>
      <c r="H8" s="92"/>
      <c r="I8" s="92"/>
      <c r="J8" s="93"/>
      <c r="K8" s="89" t="s">
        <v>12</v>
      </c>
      <c r="L8" s="90" t="s">
        <v>13</v>
      </c>
      <c r="M8" s="94" t="s">
        <v>14</v>
      </c>
      <c r="N8" s="94" t="s">
        <v>15</v>
      </c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</row>
    <row r="9" spans="1:26" x14ac:dyDescent="0.2">
      <c r="A9" s="96" t="s">
        <v>16</v>
      </c>
      <c r="B9" s="97" t="s">
        <v>17</v>
      </c>
      <c r="C9" s="97" t="s">
        <v>18</v>
      </c>
      <c r="D9" s="97" t="s">
        <v>18</v>
      </c>
      <c r="E9" s="97" t="s">
        <v>19</v>
      </c>
      <c r="F9" s="97" t="s">
        <v>18</v>
      </c>
      <c r="G9" s="98"/>
      <c r="H9" s="99"/>
      <c r="I9" s="99"/>
      <c r="J9" s="100"/>
      <c r="K9" s="96" t="s">
        <v>20</v>
      </c>
      <c r="L9" s="97" t="s">
        <v>21</v>
      </c>
      <c r="M9" s="101"/>
      <c r="N9" s="102" t="s">
        <v>22</v>
      </c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</row>
    <row r="10" spans="1:26" x14ac:dyDescent="0.2">
      <c r="A10" s="103" t="s">
        <v>23</v>
      </c>
      <c r="B10" s="104" t="s">
        <v>24</v>
      </c>
      <c r="C10" s="104" t="s">
        <v>25</v>
      </c>
      <c r="D10" s="104" t="s">
        <v>25</v>
      </c>
      <c r="E10" s="104" t="s">
        <v>25</v>
      </c>
      <c r="F10" s="104" t="s">
        <v>25</v>
      </c>
      <c r="G10" s="105" t="s">
        <v>26</v>
      </c>
      <c r="H10" s="105" t="s">
        <v>27</v>
      </c>
      <c r="I10" s="105" t="s">
        <v>28</v>
      </c>
      <c r="J10" s="105"/>
      <c r="K10" s="106" t="s">
        <v>29</v>
      </c>
      <c r="L10" s="107"/>
      <c r="M10" s="108"/>
      <c r="N10" s="109"/>
    </row>
    <row r="11" spans="1:26" ht="0.75" customHeight="1" x14ac:dyDescent="0.2">
      <c r="A11" s="110"/>
      <c r="B11" s="104"/>
      <c r="C11" s="104"/>
      <c r="D11" s="104"/>
      <c r="E11" s="104"/>
      <c r="F11" s="104"/>
      <c r="G11" s="105"/>
      <c r="H11" s="105"/>
      <c r="I11" s="105"/>
      <c r="J11" s="105"/>
      <c r="K11" s="105"/>
      <c r="L11" s="107"/>
      <c r="M11" s="108"/>
      <c r="N11" s="108"/>
    </row>
    <row r="12" spans="1:26" ht="15.75" x14ac:dyDescent="0.25">
      <c r="A12" s="137">
        <v>44531</v>
      </c>
      <c r="B12" s="117" t="s">
        <v>35</v>
      </c>
      <c r="C12" s="113">
        <v>15</v>
      </c>
      <c r="D12" s="114">
        <v>2.4900000000000002</v>
      </c>
      <c r="E12" s="113"/>
      <c r="F12" s="115">
        <f>C12-D12</f>
        <v>12.51</v>
      </c>
      <c r="G12" s="116">
        <v>110</v>
      </c>
      <c r="H12" s="116">
        <v>2001</v>
      </c>
      <c r="I12" s="145"/>
      <c r="J12" s="39" t="s">
        <v>35</v>
      </c>
      <c r="K12" s="39" t="s">
        <v>76</v>
      </c>
      <c r="L12" s="41" t="s">
        <v>112</v>
      </c>
      <c r="M12" s="41" t="s">
        <v>113</v>
      </c>
      <c r="N12" s="136" t="s">
        <v>114</v>
      </c>
    </row>
    <row r="13" spans="1:26" ht="33" customHeight="1" x14ac:dyDescent="0.25">
      <c r="A13" s="155" t="s">
        <v>115</v>
      </c>
      <c r="B13" s="117" t="s">
        <v>35</v>
      </c>
      <c r="C13" s="113">
        <v>96.1</v>
      </c>
      <c r="D13" s="114">
        <v>16.02</v>
      </c>
      <c r="E13" s="113"/>
      <c r="F13" s="115">
        <v>80.08</v>
      </c>
      <c r="G13" s="116">
        <v>110</v>
      </c>
      <c r="H13" s="116">
        <v>2001</v>
      </c>
      <c r="I13" s="145"/>
      <c r="J13" s="39" t="s">
        <v>35</v>
      </c>
      <c r="K13" s="39" t="s">
        <v>76</v>
      </c>
      <c r="L13" s="41" t="s">
        <v>116</v>
      </c>
      <c r="M13" s="41" t="s">
        <v>117</v>
      </c>
      <c r="N13" s="136" t="s">
        <v>114</v>
      </c>
      <c r="P13" s="78" t="b">
        <f t="shared" ref="P13:P15" si="0">OR(G13&lt;100,LEN(G13)=2)</f>
        <v>0</v>
      </c>
      <c r="Q13" s="78" t="b">
        <f t="shared" ref="Q13:Q15" si="1">OR(H13&lt;1000,LEN(H13)=3)</f>
        <v>0</v>
      </c>
      <c r="R13" s="78" t="b">
        <f t="shared" ref="R13:R15" si="2">IF(I13&lt;1000,TRUE)</f>
        <v>1</v>
      </c>
      <c r="S13" s="78" t="e">
        <f>OR(#REF!&lt;100000,LEN(#REF!)=5)</f>
        <v>#REF!</v>
      </c>
      <c r="T13" s="156"/>
    </row>
    <row r="14" spans="1:26" ht="20.100000000000001" customHeight="1" x14ac:dyDescent="0.25">
      <c r="A14" s="155" t="s">
        <v>118</v>
      </c>
      <c r="B14" s="112" t="s">
        <v>35</v>
      </c>
      <c r="C14" s="113">
        <f>F14+D14</f>
        <v>86.97</v>
      </c>
      <c r="D14" s="114">
        <v>14.5</v>
      </c>
      <c r="E14" s="113"/>
      <c r="F14" s="115">
        <v>72.47</v>
      </c>
      <c r="G14" s="116">
        <v>110</v>
      </c>
      <c r="H14" s="116">
        <v>4001</v>
      </c>
      <c r="I14" s="116"/>
      <c r="J14" s="39" t="s">
        <v>35</v>
      </c>
      <c r="K14" s="39" t="s">
        <v>76</v>
      </c>
      <c r="L14" s="41" t="s">
        <v>119</v>
      </c>
      <c r="M14" s="41" t="s">
        <v>51</v>
      </c>
      <c r="N14" s="136" t="s">
        <v>106</v>
      </c>
      <c r="P14" s="78" t="b">
        <f t="shared" si="0"/>
        <v>0</v>
      </c>
      <c r="Q14" s="78" t="b">
        <f t="shared" si="1"/>
        <v>0</v>
      </c>
      <c r="R14" s="78" t="b">
        <f t="shared" si="2"/>
        <v>1</v>
      </c>
      <c r="S14" s="78" t="e">
        <f>OR(#REF!&lt;100000,LEN(#REF!)=5)</f>
        <v>#REF!</v>
      </c>
    </row>
    <row r="15" spans="1:26" ht="20.100000000000001" customHeight="1" x14ac:dyDescent="0.25">
      <c r="A15" s="155" t="s">
        <v>118</v>
      </c>
      <c r="B15" s="112" t="s">
        <v>30</v>
      </c>
      <c r="C15" s="113">
        <v>8.9</v>
      </c>
      <c r="D15" s="114"/>
      <c r="E15" s="113"/>
      <c r="F15" s="115">
        <v>8.9</v>
      </c>
      <c r="G15" s="116">
        <v>110</v>
      </c>
      <c r="H15" s="116">
        <v>4001</v>
      </c>
      <c r="I15" s="116"/>
      <c r="J15" s="39" t="s">
        <v>35</v>
      </c>
      <c r="K15" s="39" t="s">
        <v>76</v>
      </c>
      <c r="L15" s="41" t="s">
        <v>120</v>
      </c>
      <c r="M15" s="41" t="s">
        <v>51</v>
      </c>
      <c r="N15" s="136" t="s">
        <v>106</v>
      </c>
      <c r="P15" s="78" t="b">
        <f t="shared" si="0"/>
        <v>0</v>
      </c>
      <c r="Q15" s="78" t="b">
        <f t="shared" si="1"/>
        <v>0</v>
      </c>
      <c r="R15" s="78" t="b">
        <f t="shared" si="2"/>
        <v>1</v>
      </c>
      <c r="S15" s="78" t="e">
        <f>OR(#REF!&lt;100000,LEN(#REF!)=5)</f>
        <v>#REF!</v>
      </c>
    </row>
    <row r="16" spans="1:26" ht="20.100000000000001" customHeight="1" x14ac:dyDescent="0.25">
      <c r="A16" s="137">
        <v>44229</v>
      </c>
      <c r="B16" s="112" t="s">
        <v>30</v>
      </c>
      <c r="C16" s="113">
        <v>34.950000000000003</v>
      </c>
      <c r="D16" s="114"/>
      <c r="E16" s="113"/>
      <c r="F16" s="115">
        <v>34.950000000000003</v>
      </c>
      <c r="G16" s="116">
        <v>110</v>
      </c>
      <c r="H16" s="116">
        <v>2001</v>
      </c>
      <c r="I16" s="116"/>
      <c r="J16" s="39" t="s">
        <v>35</v>
      </c>
      <c r="K16" s="39" t="s">
        <v>76</v>
      </c>
      <c r="L16" s="41" t="s">
        <v>121</v>
      </c>
      <c r="M16" s="41" t="s">
        <v>122</v>
      </c>
      <c r="N16" s="136" t="s">
        <v>106</v>
      </c>
    </row>
    <row r="17" spans="1:14" ht="20.100000000000001" customHeight="1" thickBot="1" x14ac:dyDescent="0.25">
      <c r="A17" s="118" t="s">
        <v>41</v>
      </c>
      <c r="B17" s="119"/>
      <c r="C17" s="120">
        <f>SUM(C12:C16)</f>
        <v>241.92000000000002</v>
      </c>
      <c r="D17" s="120">
        <f>SUM(D12:D16)</f>
        <v>33.01</v>
      </c>
      <c r="E17" s="120"/>
      <c r="F17" s="120">
        <f>SUM(F12:F16)</f>
        <v>208.91000000000003</v>
      </c>
      <c r="G17" s="121"/>
      <c r="H17" s="121"/>
      <c r="I17" s="121"/>
      <c r="J17" s="122"/>
      <c r="K17" s="122"/>
      <c r="L17" s="123"/>
      <c r="M17" s="124"/>
      <c r="N17" s="125"/>
    </row>
    <row r="19" spans="1:14" x14ac:dyDescent="0.2">
      <c r="B19" s="91" t="s">
        <v>42</v>
      </c>
      <c r="C19" s="93"/>
    </row>
    <row r="20" spans="1:14" x14ac:dyDescent="0.2">
      <c r="B20" s="127" t="s">
        <v>43</v>
      </c>
      <c r="C20" s="128" t="s">
        <v>44</v>
      </c>
    </row>
    <row r="21" spans="1:14" x14ac:dyDescent="0.2">
      <c r="B21" s="127" t="s">
        <v>30</v>
      </c>
      <c r="C21" s="128" t="s">
        <v>45</v>
      </c>
    </row>
    <row r="22" spans="1:14" x14ac:dyDescent="0.2">
      <c r="B22" s="127" t="s">
        <v>35</v>
      </c>
      <c r="C22" s="128" t="s">
        <v>46</v>
      </c>
    </row>
    <row r="23" spans="1:14" x14ac:dyDescent="0.2">
      <c r="B23" s="108" t="s">
        <v>49</v>
      </c>
      <c r="C23" s="129" t="s">
        <v>50</v>
      </c>
    </row>
    <row r="1048536" spans="8:8" x14ac:dyDescent="0.2">
      <c r="H1048536" s="116"/>
    </row>
  </sheetData>
  <mergeCells count="6">
    <mergeCell ref="B1:E1"/>
    <mergeCell ref="B3:E3"/>
    <mergeCell ref="G8:J8"/>
    <mergeCell ref="G9:J9"/>
    <mergeCell ref="A17:B17"/>
    <mergeCell ref="B19:C19"/>
  </mergeCells>
  <conditionalFormatting sqref="J12:K14 J16:K16">
    <cfRule type="expression" priority="10" stopIfTrue="1">
      <formula>AND(SUM($P12:$T12)&gt;0,NOT(ISBLANK(J12)))</formula>
    </cfRule>
    <cfRule type="expression" dxfId="54" priority="11" stopIfTrue="1">
      <formula>SUM($P12:$T12)&gt;0</formula>
    </cfRule>
  </conditionalFormatting>
  <conditionalFormatting sqref="B1:E1 B3:E3 C12:C14 C16">
    <cfRule type="expression" dxfId="53" priority="12" stopIfTrue="1">
      <formula>ISBLANK(B1)</formula>
    </cfRule>
  </conditionalFormatting>
  <conditionalFormatting sqref="L12:N14 L16:N16">
    <cfRule type="expression" dxfId="52" priority="13" stopIfTrue="1">
      <formula>AND(NOT(ISBLANK($C12)),ISBLANK(L12))</formula>
    </cfRule>
  </conditionalFormatting>
  <conditionalFormatting sqref="B12:B14 B16">
    <cfRule type="expression" dxfId="51" priority="14" stopIfTrue="1">
      <formula>AND(NOT(ISBLANK(C12)),ISBLANK(B12))</formula>
    </cfRule>
  </conditionalFormatting>
  <conditionalFormatting sqref="A12:A14 A16">
    <cfRule type="expression" dxfId="50" priority="15" stopIfTrue="1">
      <formula>AND(NOT(ISBLANK(C12)),ISBLANK(A12))</formula>
    </cfRule>
  </conditionalFormatting>
  <conditionalFormatting sqref="E13:E14 E16">
    <cfRule type="expression" dxfId="49" priority="16" stopIfTrue="1">
      <formula>AND(NOT(ISBLANK(C13)),ISBLANK(E13),B13="S")</formula>
    </cfRule>
  </conditionalFormatting>
  <conditionalFormatting sqref="E12">
    <cfRule type="expression" dxfId="48" priority="9" stopIfTrue="1">
      <formula>AND(NOT(ISBLANK(C12)),ISBLANK(E12),B12="S")</formula>
    </cfRule>
  </conditionalFormatting>
  <conditionalFormatting sqref="J15:K15">
    <cfRule type="expression" priority="2" stopIfTrue="1">
      <formula>AND(SUM($P15:$T15)&gt;0,NOT(ISBLANK(J15)))</formula>
    </cfRule>
    <cfRule type="expression" dxfId="47" priority="3" stopIfTrue="1">
      <formula>SUM($P15:$T15)&gt;0</formula>
    </cfRule>
  </conditionalFormatting>
  <conditionalFormatting sqref="C15">
    <cfRule type="expression" dxfId="46" priority="4" stopIfTrue="1">
      <formula>ISBLANK(C15)</formula>
    </cfRule>
  </conditionalFormatting>
  <conditionalFormatting sqref="L15:N15">
    <cfRule type="expression" dxfId="45" priority="5" stopIfTrue="1">
      <formula>AND(NOT(ISBLANK($C15)),ISBLANK(L15))</formula>
    </cfRule>
  </conditionalFormatting>
  <conditionalFormatting sqref="B15">
    <cfRule type="expression" dxfId="44" priority="6" stopIfTrue="1">
      <formula>AND(NOT(ISBLANK(C15)),ISBLANK(B15))</formula>
    </cfRule>
  </conditionalFormatting>
  <conditionalFormatting sqref="A15">
    <cfRule type="expression" dxfId="43" priority="7" stopIfTrue="1">
      <formula>AND(NOT(ISBLANK(C15)),ISBLANK(A15))</formula>
    </cfRule>
  </conditionalFormatting>
  <conditionalFormatting sqref="E15">
    <cfRule type="expression" dxfId="42" priority="8" stopIfTrue="1">
      <formula>AND(NOT(ISBLANK(C15)),ISBLANK(E15),B15="S")</formula>
    </cfRule>
  </conditionalFormatting>
  <conditionalFormatting sqref="C5">
    <cfRule type="expression" dxfId="41" priority="1" stopIfTrue="1">
      <formula>ISBLANK(C5)</formula>
    </cfRule>
  </conditionalFormatting>
  <dataValidations count="3">
    <dataValidation type="list" allowBlank="1" showInputMessage="1" showErrorMessage="1" sqref="B12:B16">
      <formula1>$B$20:$B$23</formula1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</dataValidations>
  <pageMargins left="0.37" right="0.31" top="0.68" bottom="0.68" header="0.34" footer="0.25"/>
  <pageSetup paperSize="9" scale="56" fitToHeight="0" orientation="landscape" r:id="rId1"/>
  <headerFooter alignWithMargins="0">
    <oddFooter>&amp;L&amp;Z&amp;F&amp;RPrinted &amp;D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3"/>
  <sheetViews>
    <sheetView topLeftCell="A2" zoomScale="90" workbookViewId="0">
      <selection activeCell="C5" sqref="C5:E5"/>
    </sheetView>
  </sheetViews>
  <sheetFormatPr defaultColWidth="9.140625" defaultRowHeight="12.75" outlineLevelCol="1" x14ac:dyDescent="0.2"/>
  <cols>
    <col min="1" max="1" width="11.85546875" style="78" bestFit="1" customWidth="1"/>
    <col min="2" max="2" width="10.42578125" style="78" customWidth="1"/>
    <col min="3" max="6" width="15.7109375" style="78" customWidth="1"/>
    <col min="7" max="7" width="8.42578125" style="78" customWidth="1"/>
    <col min="8" max="8" width="9" style="78" customWidth="1"/>
    <col min="9" max="9" width="11.7109375" style="78" bestFit="1" customWidth="1"/>
    <col min="10" max="10" width="3" style="78" customWidth="1"/>
    <col min="11" max="11" width="29.7109375" style="78" customWidth="1"/>
    <col min="12" max="12" width="50.7109375" style="78" customWidth="1"/>
    <col min="13" max="14" width="27.42578125" style="78" customWidth="1"/>
    <col min="15" max="15" width="9.140625" style="78"/>
    <col min="16" max="19" width="0" style="78" hidden="1" customWidth="1" outlineLevel="1"/>
    <col min="20" max="20" width="9.140625" style="78" collapsed="1"/>
    <col min="21" max="16384" width="9.140625" style="78"/>
  </cols>
  <sheetData>
    <row r="1" spans="1:26" ht="36.75" customHeight="1" x14ac:dyDescent="0.2">
      <c r="A1" s="71" t="s">
        <v>0</v>
      </c>
      <c r="B1" s="72" t="s">
        <v>62</v>
      </c>
      <c r="C1" s="73"/>
      <c r="D1" s="73"/>
      <c r="E1" s="74"/>
      <c r="F1" s="75"/>
      <c r="G1" s="75"/>
      <c r="H1" s="75"/>
      <c r="I1" s="75"/>
      <c r="J1" s="75"/>
      <c r="K1" s="75"/>
      <c r="L1" s="76"/>
      <c r="M1" s="76"/>
      <c r="N1" s="77"/>
    </row>
    <row r="2" spans="1:26" x14ac:dyDescent="0.2">
      <c r="A2" s="79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1"/>
    </row>
    <row r="3" spans="1:26" ht="36.75" customHeight="1" x14ac:dyDescent="0.2">
      <c r="A3" s="82" t="s">
        <v>2</v>
      </c>
      <c r="B3" s="72" t="s">
        <v>102</v>
      </c>
      <c r="C3" s="73"/>
      <c r="D3" s="73"/>
      <c r="E3" s="74"/>
      <c r="F3" s="83"/>
      <c r="G3" s="83"/>
      <c r="H3" s="83"/>
      <c r="I3" s="83"/>
      <c r="J3" s="83"/>
      <c r="K3" s="83"/>
      <c r="L3" s="80"/>
      <c r="M3" s="80"/>
      <c r="N3" s="81"/>
    </row>
    <row r="4" spans="1:26" x14ac:dyDescent="0.2">
      <c r="A4" s="79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1"/>
    </row>
    <row r="5" spans="1:26" ht="36" customHeight="1" x14ac:dyDescent="0.2">
      <c r="A5" s="84" t="s">
        <v>3</v>
      </c>
      <c r="B5" s="85" t="s">
        <v>4</v>
      </c>
      <c r="C5" s="13">
        <v>44208</v>
      </c>
      <c r="D5" s="12" t="s">
        <v>5</v>
      </c>
      <c r="E5" s="14">
        <v>44238</v>
      </c>
      <c r="F5" s="86"/>
      <c r="G5" s="87"/>
      <c r="H5" s="88"/>
      <c r="I5" s="88"/>
      <c r="J5" s="88"/>
      <c r="K5" s="88"/>
      <c r="L5" s="80"/>
      <c r="M5" s="80"/>
      <c r="N5" s="81"/>
    </row>
    <row r="6" spans="1:26" x14ac:dyDescent="0.2">
      <c r="A6" s="79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1"/>
    </row>
    <row r="7" spans="1:26" x14ac:dyDescent="0.2">
      <c r="A7" s="79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1"/>
    </row>
    <row r="8" spans="1:26" x14ac:dyDescent="0.2">
      <c r="A8" s="89" t="s">
        <v>6</v>
      </c>
      <c r="B8" s="90" t="s">
        <v>7</v>
      </c>
      <c r="C8" s="90" t="s">
        <v>8</v>
      </c>
      <c r="D8" s="90" t="s">
        <v>7</v>
      </c>
      <c r="E8" s="90" t="s">
        <v>9</v>
      </c>
      <c r="F8" s="90" t="s">
        <v>10</v>
      </c>
      <c r="G8" s="91" t="s">
        <v>11</v>
      </c>
      <c r="H8" s="92"/>
      <c r="I8" s="92"/>
      <c r="J8" s="93"/>
      <c r="K8" s="89" t="s">
        <v>12</v>
      </c>
      <c r="L8" s="90" t="s">
        <v>13</v>
      </c>
      <c r="M8" s="94" t="s">
        <v>14</v>
      </c>
      <c r="N8" s="94" t="s">
        <v>15</v>
      </c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</row>
    <row r="9" spans="1:26" x14ac:dyDescent="0.2">
      <c r="A9" s="96" t="s">
        <v>16</v>
      </c>
      <c r="B9" s="97" t="s">
        <v>17</v>
      </c>
      <c r="C9" s="97" t="s">
        <v>18</v>
      </c>
      <c r="D9" s="97" t="s">
        <v>18</v>
      </c>
      <c r="E9" s="97" t="s">
        <v>19</v>
      </c>
      <c r="F9" s="97" t="s">
        <v>18</v>
      </c>
      <c r="G9" s="98"/>
      <c r="H9" s="99"/>
      <c r="I9" s="99"/>
      <c r="J9" s="100"/>
      <c r="K9" s="96" t="s">
        <v>20</v>
      </c>
      <c r="L9" s="97" t="s">
        <v>21</v>
      </c>
      <c r="M9" s="101"/>
      <c r="N9" s="102" t="s">
        <v>22</v>
      </c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</row>
    <row r="10" spans="1:26" x14ac:dyDescent="0.2">
      <c r="A10" s="103" t="s">
        <v>23</v>
      </c>
      <c r="B10" s="104" t="s">
        <v>24</v>
      </c>
      <c r="C10" s="104" t="s">
        <v>25</v>
      </c>
      <c r="D10" s="104" t="s">
        <v>25</v>
      </c>
      <c r="E10" s="104" t="s">
        <v>25</v>
      </c>
      <c r="F10" s="104" t="s">
        <v>25</v>
      </c>
      <c r="G10" s="105" t="s">
        <v>26</v>
      </c>
      <c r="H10" s="105" t="s">
        <v>27</v>
      </c>
      <c r="I10" s="105" t="s">
        <v>28</v>
      </c>
      <c r="J10" s="105"/>
      <c r="K10" s="106" t="s">
        <v>29</v>
      </c>
      <c r="L10" s="107"/>
      <c r="M10" s="108"/>
      <c r="N10" s="109"/>
    </row>
    <row r="11" spans="1:26" ht="0.75" customHeight="1" x14ac:dyDescent="0.2">
      <c r="A11" s="110"/>
      <c r="B11" s="104"/>
      <c r="C11" s="104"/>
      <c r="D11" s="104"/>
      <c r="E11" s="104"/>
      <c r="F11" s="104"/>
      <c r="G11" s="105"/>
      <c r="H11" s="105"/>
      <c r="I11" s="105"/>
      <c r="J11" s="105"/>
      <c r="K11" s="105"/>
      <c r="L11" s="107"/>
      <c r="M11" s="108"/>
      <c r="N11" s="108"/>
    </row>
    <row r="12" spans="1:26" ht="20.100000000000001" customHeight="1" x14ac:dyDescent="0.25">
      <c r="A12" s="111">
        <v>44211</v>
      </c>
      <c r="B12" s="112" t="s">
        <v>49</v>
      </c>
      <c r="C12" s="113">
        <v>30.1</v>
      </c>
      <c r="D12" s="114"/>
      <c r="E12" s="113"/>
      <c r="F12" s="113">
        <v>30.1</v>
      </c>
      <c r="G12" s="116">
        <v>690</v>
      </c>
      <c r="H12" s="116">
        <v>4400</v>
      </c>
      <c r="I12" s="116"/>
      <c r="J12" s="39" t="s">
        <v>35</v>
      </c>
      <c r="K12" s="39"/>
      <c r="L12" s="154" t="s">
        <v>96</v>
      </c>
      <c r="M12" s="41" t="s">
        <v>97</v>
      </c>
      <c r="N12" s="41" t="s">
        <v>98</v>
      </c>
      <c r="P12" s="78" t="b">
        <f t="shared" ref="P12:P16" si="0">OR(G12&lt;100,LEN(G12)=2)</f>
        <v>0</v>
      </c>
      <c r="Q12" s="78" t="b">
        <f t="shared" ref="Q12:Q16" si="1">OR(H12&lt;1000,LEN(H12)=3)</f>
        <v>0</v>
      </c>
      <c r="R12" s="78" t="b">
        <f t="shared" ref="R12:R16" si="2">IF(I12&lt;1000,TRUE)</f>
        <v>1</v>
      </c>
      <c r="S12" s="78" t="e">
        <f>OR(#REF!&lt;100000,LEN(#REF!)=5)</f>
        <v>#REF!</v>
      </c>
    </row>
    <row r="13" spans="1:26" ht="20.100000000000001" customHeight="1" x14ac:dyDescent="0.25">
      <c r="A13" s="111">
        <v>44216</v>
      </c>
      <c r="B13" s="117" t="s">
        <v>49</v>
      </c>
      <c r="C13" s="113">
        <v>2.2999999999999998</v>
      </c>
      <c r="D13" s="114"/>
      <c r="E13" s="113"/>
      <c r="F13" s="113">
        <v>2.2999999999999998</v>
      </c>
      <c r="G13" s="116">
        <v>690</v>
      </c>
      <c r="H13" s="116">
        <v>4400</v>
      </c>
      <c r="I13" s="116"/>
      <c r="J13" s="39" t="s">
        <v>35</v>
      </c>
      <c r="K13" s="39"/>
      <c r="L13" s="154" t="s">
        <v>96</v>
      </c>
      <c r="M13" s="41" t="s">
        <v>99</v>
      </c>
      <c r="N13" s="41" t="s">
        <v>98</v>
      </c>
      <c r="P13" s="78" t="b">
        <f t="shared" si="0"/>
        <v>0</v>
      </c>
      <c r="Q13" s="78" t="b">
        <f t="shared" si="1"/>
        <v>0</v>
      </c>
      <c r="R13" s="78" t="b">
        <f t="shared" si="2"/>
        <v>1</v>
      </c>
      <c r="S13" s="78" t="e">
        <f>OR(#REF!&lt;100000,LEN(#REF!)=5)</f>
        <v>#REF!</v>
      </c>
    </row>
    <row r="14" spans="1:26" ht="20.100000000000001" customHeight="1" x14ac:dyDescent="0.25">
      <c r="A14" s="111">
        <v>44229</v>
      </c>
      <c r="B14" s="117" t="s">
        <v>35</v>
      </c>
      <c r="C14" s="113">
        <v>2.2999999999999998</v>
      </c>
      <c r="D14" s="114"/>
      <c r="E14" s="113">
        <v>0.11</v>
      </c>
      <c r="F14" s="115">
        <v>2.19</v>
      </c>
      <c r="G14" s="116">
        <v>690</v>
      </c>
      <c r="H14" s="116">
        <v>4001</v>
      </c>
      <c r="I14" s="116"/>
      <c r="J14" s="39" t="s">
        <v>35</v>
      </c>
      <c r="K14" s="39"/>
      <c r="L14" s="154" t="s">
        <v>100</v>
      </c>
      <c r="M14" s="41" t="s">
        <v>97</v>
      </c>
      <c r="N14" s="41" t="s">
        <v>101</v>
      </c>
    </row>
    <row r="15" spans="1:26" ht="20.100000000000001" customHeight="1" x14ac:dyDescent="0.25">
      <c r="A15" s="111">
        <v>44229</v>
      </c>
      <c r="B15" s="117" t="s">
        <v>49</v>
      </c>
      <c r="C15" s="113">
        <v>16.850000000000001</v>
      </c>
      <c r="D15" s="114"/>
      <c r="E15" s="113"/>
      <c r="F15" s="113">
        <v>16.850000000000001</v>
      </c>
      <c r="G15" s="116">
        <v>690</v>
      </c>
      <c r="H15" s="116">
        <v>4400</v>
      </c>
      <c r="I15" s="116"/>
      <c r="J15" s="39" t="s">
        <v>35</v>
      </c>
      <c r="K15" s="39"/>
      <c r="L15" s="154" t="s">
        <v>96</v>
      </c>
      <c r="M15" s="41" t="s">
        <v>97</v>
      </c>
      <c r="N15" s="41" t="s">
        <v>98</v>
      </c>
      <c r="P15" s="78" t="b">
        <f t="shared" si="0"/>
        <v>0</v>
      </c>
      <c r="Q15" s="78" t="b">
        <f t="shared" si="1"/>
        <v>0</v>
      </c>
      <c r="R15" s="78" t="b">
        <f t="shared" si="2"/>
        <v>1</v>
      </c>
      <c r="S15" s="78" t="e">
        <f>OR(#REF!&lt;100000,LEN(#REF!)=5)</f>
        <v>#REF!</v>
      </c>
    </row>
    <row r="16" spans="1:26" ht="20.100000000000001" customHeight="1" x14ac:dyDescent="0.25">
      <c r="A16" s="111">
        <v>44232</v>
      </c>
      <c r="B16" s="112" t="s">
        <v>49</v>
      </c>
      <c r="C16" s="113">
        <v>3.4</v>
      </c>
      <c r="D16" s="114"/>
      <c r="E16" s="113"/>
      <c r="F16" s="113">
        <v>3.4</v>
      </c>
      <c r="G16" s="116">
        <v>690</v>
      </c>
      <c r="H16" s="116">
        <v>4400</v>
      </c>
      <c r="I16" s="116" t="s">
        <v>65</v>
      </c>
      <c r="J16" s="39" t="s">
        <v>35</v>
      </c>
      <c r="K16" s="39"/>
      <c r="L16" s="154" t="s">
        <v>96</v>
      </c>
      <c r="M16" s="41" t="s">
        <v>97</v>
      </c>
      <c r="N16" s="41" t="s">
        <v>98</v>
      </c>
      <c r="P16" s="78" t="b">
        <f t="shared" si="0"/>
        <v>0</v>
      </c>
      <c r="Q16" s="78" t="b">
        <f t="shared" si="1"/>
        <v>0</v>
      </c>
      <c r="R16" s="78" t="b">
        <f t="shared" si="2"/>
        <v>0</v>
      </c>
      <c r="S16" s="78" t="e">
        <f>OR(#REF!&lt;100000,LEN(#REF!)=5)</f>
        <v>#REF!</v>
      </c>
    </row>
    <row r="17" spans="1:14" ht="20.100000000000001" customHeight="1" thickBot="1" x14ac:dyDescent="0.25">
      <c r="A17" s="118" t="s">
        <v>41</v>
      </c>
      <c r="B17" s="119"/>
      <c r="C17" s="120">
        <f>SUM(C12:C16)</f>
        <v>54.949999999999996</v>
      </c>
      <c r="D17" s="120">
        <f>SUM(D12:D16)</f>
        <v>0</v>
      </c>
      <c r="E17" s="120">
        <f>SUM(E13:E16)</f>
        <v>0.11</v>
      </c>
      <c r="F17" s="120">
        <f>SUM(F12:F16)</f>
        <v>54.839999999999996</v>
      </c>
      <c r="G17" s="121"/>
      <c r="H17" s="121"/>
      <c r="I17" s="121"/>
      <c r="J17" s="122"/>
      <c r="K17" s="122"/>
      <c r="L17" s="123"/>
      <c r="M17" s="124"/>
      <c r="N17" s="125"/>
    </row>
    <row r="19" spans="1:14" x14ac:dyDescent="0.2">
      <c r="B19" s="91" t="s">
        <v>42</v>
      </c>
      <c r="C19" s="93"/>
    </row>
    <row r="20" spans="1:14" x14ac:dyDescent="0.2">
      <c r="B20" s="127" t="s">
        <v>43</v>
      </c>
      <c r="C20" s="128" t="s">
        <v>44</v>
      </c>
    </row>
    <row r="21" spans="1:14" x14ac:dyDescent="0.2">
      <c r="B21" s="127" t="s">
        <v>30</v>
      </c>
      <c r="C21" s="128" t="s">
        <v>45</v>
      </c>
    </row>
    <row r="22" spans="1:14" x14ac:dyDescent="0.2">
      <c r="B22" s="127" t="s">
        <v>35</v>
      </c>
      <c r="C22" s="128" t="s">
        <v>46</v>
      </c>
    </row>
    <row r="23" spans="1:14" x14ac:dyDescent="0.2">
      <c r="B23" s="108" t="s">
        <v>49</v>
      </c>
      <c r="C23" s="129" t="s">
        <v>50</v>
      </c>
    </row>
  </sheetData>
  <mergeCells count="6">
    <mergeCell ref="B1:E1"/>
    <mergeCell ref="B3:E3"/>
    <mergeCell ref="G8:J8"/>
    <mergeCell ref="G9:J9"/>
    <mergeCell ref="A17:B17"/>
    <mergeCell ref="B19:C19"/>
  </mergeCells>
  <conditionalFormatting sqref="J12:K16">
    <cfRule type="expression" priority="44" stopIfTrue="1">
      <formula>AND(SUM($P12:$T12)&gt;0,NOT(ISBLANK(J12)))</formula>
    </cfRule>
    <cfRule type="expression" dxfId="85" priority="45" stopIfTrue="1">
      <formula>SUM($P12:$T12)&gt;0</formula>
    </cfRule>
  </conditionalFormatting>
  <conditionalFormatting sqref="C12:C16 B1:E1 B3:E3">
    <cfRule type="expression" dxfId="84" priority="46" stopIfTrue="1">
      <formula>ISBLANK(B1)</formula>
    </cfRule>
  </conditionalFormatting>
  <conditionalFormatting sqref="M12:N12">
    <cfRule type="expression" dxfId="83" priority="47" stopIfTrue="1">
      <formula>AND(NOT(ISBLANK($C12)),ISBLANK(M12))</formula>
    </cfRule>
  </conditionalFormatting>
  <conditionalFormatting sqref="B12:B16">
    <cfRule type="expression" dxfId="82" priority="48" stopIfTrue="1">
      <formula>AND(NOT(ISBLANK(C12)),ISBLANK(B12))</formula>
    </cfRule>
  </conditionalFormatting>
  <conditionalFormatting sqref="A12:A16">
    <cfRule type="expression" dxfId="81" priority="49" stopIfTrue="1">
      <formula>AND(NOT(ISBLANK(C12)),ISBLANK(A12))</formula>
    </cfRule>
  </conditionalFormatting>
  <conditionalFormatting sqref="E12:E16">
    <cfRule type="expression" dxfId="80" priority="50" stopIfTrue="1">
      <formula>AND(NOT(ISBLANK(C12)),ISBLANK(E12),B12="S")</formula>
    </cfRule>
  </conditionalFormatting>
  <conditionalFormatting sqref="L12">
    <cfRule type="expression" priority="42" stopIfTrue="1">
      <formula>AND(SUM($P12:$T12)&gt;0,NOT(ISBLANK(L12)))</formula>
    </cfRule>
    <cfRule type="expression" dxfId="79" priority="43" stopIfTrue="1">
      <formula>SUM($P12:$T12)&gt;0</formula>
    </cfRule>
  </conditionalFormatting>
  <conditionalFormatting sqref="M13">
    <cfRule type="expression" dxfId="78" priority="32" stopIfTrue="1">
      <formula>AND(NOT(ISBLANK($C13)),ISBLANK(M13))</formula>
    </cfRule>
  </conditionalFormatting>
  <conditionalFormatting sqref="N13">
    <cfRule type="expression" dxfId="77" priority="20" stopIfTrue="1">
      <formula>AND(NOT(ISBLANK($C13)),ISBLANK(N13))</formula>
    </cfRule>
  </conditionalFormatting>
  <conditionalFormatting sqref="L14">
    <cfRule type="expression" priority="18" stopIfTrue="1">
      <formula>AND(SUM($P14:$T14)&gt;0,NOT(ISBLANK(L14)))</formula>
    </cfRule>
    <cfRule type="expression" dxfId="76" priority="19" stopIfTrue="1">
      <formula>SUM($P14:$T14)&gt;0</formula>
    </cfRule>
  </conditionalFormatting>
  <conditionalFormatting sqref="N14">
    <cfRule type="expression" dxfId="75" priority="17" stopIfTrue="1">
      <formula>AND(NOT(ISBLANK($C14)),ISBLANK(N14))</formula>
    </cfRule>
  </conditionalFormatting>
  <conditionalFormatting sqref="N15">
    <cfRule type="expression" dxfId="74" priority="16" stopIfTrue="1">
      <formula>AND(NOT(ISBLANK($C15)),ISBLANK(N15))</formula>
    </cfRule>
  </conditionalFormatting>
  <conditionalFormatting sqref="N16">
    <cfRule type="expression" dxfId="73" priority="15" stopIfTrue="1">
      <formula>AND(NOT(ISBLANK($C16)),ISBLANK(N16))</formula>
    </cfRule>
  </conditionalFormatting>
  <conditionalFormatting sqref="L13">
    <cfRule type="expression" priority="11" stopIfTrue="1">
      <formula>AND(SUM($P13:$T13)&gt;0,NOT(ISBLANK(L13)))</formula>
    </cfRule>
    <cfRule type="expression" dxfId="72" priority="12" stopIfTrue="1">
      <formula>SUM($P13:$T13)&gt;0</formula>
    </cfRule>
  </conditionalFormatting>
  <conditionalFormatting sqref="L15">
    <cfRule type="expression" priority="9" stopIfTrue="1">
      <formula>AND(SUM($P15:$T15)&gt;0,NOT(ISBLANK(L15)))</formula>
    </cfRule>
    <cfRule type="expression" dxfId="71" priority="10" stopIfTrue="1">
      <formula>SUM($P15:$T15)&gt;0</formula>
    </cfRule>
  </conditionalFormatting>
  <conditionalFormatting sqref="L16">
    <cfRule type="expression" priority="7" stopIfTrue="1">
      <formula>AND(SUM($P16:$T16)&gt;0,NOT(ISBLANK(L16)))</formula>
    </cfRule>
    <cfRule type="expression" dxfId="70" priority="8" stopIfTrue="1">
      <formula>SUM($P16:$T16)&gt;0</formula>
    </cfRule>
  </conditionalFormatting>
  <conditionalFormatting sqref="M14">
    <cfRule type="expression" dxfId="69" priority="6" stopIfTrue="1">
      <formula>AND(NOT(ISBLANK($C14)),ISBLANK(M14))</formula>
    </cfRule>
  </conditionalFormatting>
  <conditionalFormatting sqref="M15">
    <cfRule type="expression" dxfId="68" priority="5" stopIfTrue="1">
      <formula>AND(NOT(ISBLANK($C15)),ISBLANK(M15))</formula>
    </cfRule>
  </conditionalFormatting>
  <conditionalFormatting sqref="M16">
    <cfRule type="expression" dxfId="67" priority="4" stopIfTrue="1">
      <formula>AND(NOT(ISBLANK($C16)),ISBLANK(M16))</formula>
    </cfRule>
  </conditionalFormatting>
  <conditionalFormatting sqref="C5">
    <cfRule type="expression" dxfId="66" priority="3" stopIfTrue="1">
      <formula>ISBLANK(C5)</formula>
    </cfRule>
  </conditionalFormatting>
  <conditionalFormatting sqref="F12:F13">
    <cfRule type="expression" dxfId="65" priority="2" stopIfTrue="1">
      <formula>ISBLANK(F12)</formula>
    </cfRule>
  </conditionalFormatting>
  <conditionalFormatting sqref="F15:F16">
    <cfRule type="expression" dxfId="64" priority="1" stopIfTrue="1">
      <formula>ISBLANK(F15)</formula>
    </cfRule>
  </conditionalFormatting>
  <dataValidations count="3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16">
      <formula1>$B$20:$B$23</formula1>
    </dataValidation>
  </dataValidations>
  <pageMargins left="0.37" right="0.31" top="0.68" bottom="0.68" header="0.34" footer="0.25"/>
  <pageSetup paperSize="9" scale="55" orientation="landscape" r:id="rId1"/>
  <headerFooter alignWithMargins="0">
    <oddFooter>&amp;L&amp;Z&amp;F&amp;RPrinted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Business - Greenspace</vt:lpstr>
      <vt:lpstr>Business Greenspace(2)</vt:lpstr>
      <vt:lpstr>Community services</vt:lpstr>
      <vt:lpstr>Corporate</vt:lpstr>
      <vt:lpstr>Housing</vt:lpstr>
      <vt:lpstr>Housing(2)</vt:lpstr>
      <vt:lpstr>JWS(1)</vt:lpstr>
      <vt:lpstr>JWS(2)</vt:lpstr>
      <vt:lpstr>JWS(3)</vt:lpstr>
      <vt:lpstr>Marketing</vt:lpstr>
      <vt:lpstr>Museum</vt:lpstr>
      <vt:lpstr>Theatre(1)</vt:lpstr>
      <vt:lpstr>Theatre(2)</vt:lpstr>
      <vt:lpstr>Theatre(3)</vt:lpstr>
      <vt:lpstr>Windle Valley</vt:lpstr>
    </vt:vector>
  </TitlesOfParts>
  <Manager/>
  <Company>Surrey Heath Borough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Michelle Smith</dc:creator>
  <cp:keywords/>
  <dc:description/>
  <cp:lastModifiedBy>Michelle Smith</cp:lastModifiedBy>
  <cp:revision/>
  <dcterms:created xsi:type="dcterms:W3CDTF">2020-10-05T07:59:49Z</dcterms:created>
  <dcterms:modified xsi:type="dcterms:W3CDTF">2021-02-25T08:47:55Z</dcterms:modified>
  <cp:category/>
  <cp:contentStatus/>
</cp:coreProperties>
</file>