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le.Smith\Documents\Barclaycards Dec\"/>
    </mc:Choice>
  </mc:AlternateContent>
  <bookViews>
    <workbookView xWindow="0" yWindow="0" windowWidth="28800" windowHeight="11205"/>
  </bookViews>
  <sheets>
    <sheet name="Business Greenspace(1)" sheetId="14" r:id="rId1"/>
    <sheet name="Business Greenspace(2)" sheetId="6" r:id="rId2"/>
    <sheet name="Corporate" sheetId="13" r:id="rId3"/>
    <sheet name="Housing" sheetId="5" r:id="rId4"/>
    <sheet name="JWS(1)" sheetId="9" r:id="rId5"/>
    <sheet name="JWS(2)" sheetId="7" r:id="rId6"/>
    <sheet name="Marketing" sheetId="8" r:id="rId7"/>
    <sheet name="Museum" sheetId="15" r:id="rId8"/>
    <sheet name="Theatre(1)" sheetId="12" r:id="rId9"/>
    <sheet name="Theatre(2)" sheetId="11" r:id="rId10"/>
    <sheet name="Theatre(3)" sheetId="1" r:id="rId11"/>
    <sheet name="Windle valley" sheetId="10" r:id="rId12"/>
    <sheet name="Example" sheetId="3" state="hidden" r:id="rId13"/>
    <sheet name="Sheet1" sheetId="4" state="hidden" r:id="rId14"/>
  </sheets>
  <externalReferences>
    <externalReference r:id="rId15"/>
    <externalReference r:id="rId16"/>
    <externalReference r:id="rId17"/>
    <externalReference r:id="rId18"/>
  </externalReferences>
  <definedNames>
    <definedName name="_xlnm._FilterDatabase" localSheetId="10" hidden="1">'Theatre(3)'!$F$12:$M$19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5" l="1"/>
  <c r="D17" i="15"/>
  <c r="C17" i="15"/>
  <c r="S14" i="15"/>
  <c r="R14" i="15"/>
  <c r="Q14" i="15"/>
  <c r="P14" i="15"/>
  <c r="S13" i="15"/>
  <c r="R13" i="15"/>
  <c r="Q13" i="15"/>
  <c r="P13" i="15"/>
  <c r="S12" i="15"/>
  <c r="R12" i="15"/>
  <c r="Q12" i="15"/>
  <c r="P12" i="15"/>
  <c r="C13" i="14" l="1"/>
  <c r="D13" i="14"/>
  <c r="S12" i="14"/>
  <c r="R12" i="14"/>
  <c r="Q12" i="14"/>
  <c r="P12" i="14"/>
  <c r="F12" i="14"/>
  <c r="F13" i="14" l="1"/>
  <c r="F14" i="13"/>
  <c r="C14" i="13"/>
  <c r="D14" i="13"/>
  <c r="R13" i="13"/>
  <c r="Q13" i="13"/>
  <c r="P13" i="13"/>
  <c r="R12" i="13"/>
  <c r="Q12" i="13"/>
  <c r="P12" i="13"/>
  <c r="D25" i="12" l="1"/>
  <c r="C25" i="12"/>
  <c r="F24" i="12"/>
  <c r="F23" i="12"/>
  <c r="F22" i="12"/>
  <c r="F21" i="12"/>
  <c r="F20" i="12"/>
  <c r="F19" i="12"/>
  <c r="F18" i="12"/>
  <c r="F17" i="12"/>
  <c r="F16" i="12"/>
  <c r="F15" i="12"/>
  <c r="S14" i="12"/>
  <c r="R14" i="12"/>
  <c r="Q14" i="12"/>
  <c r="P14" i="12"/>
  <c r="F14" i="12"/>
  <c r="S13" i="12"/>
  <c r="R13" i="12"/>
  <c r="Q13" i="12"/>
  <c r="P13" i="12"/>
  <c r="F13" i="12"/>
  <c r="F12" i="12"/>
  <c r="F25" i="12" s="1"/>
  <c r="F14" i="11" l="1"/>
  <c r="D14" i="11"/>
  <c r="C14" i="11"/>
  <c r="S13" i="11"/>
  <c r="R13" i="11"/>
  <c r="Q13" i="11"/>
  <c r="P13" i="11"/>
  <c r="S12" i="11"/>
  <c r="R12" i="11"/>
  <c r="Q12" i="11"/>
  <c r="P12" i="11"/>
  <c r="F16" i="10" l="1"/>
  <c r="E16" i="10"/>
  <c r="C16" i="10"/>
  <c r="D16" i="10"/>
  <c r="S15" i="10"/>
  <c r="R15" i="10"/>
  <c r="Q15" i="10"/>
  <c r="P15" i="10"/>
  <c r="S13" i="10"/>
  <c r="R13" i="10"/>
  <c r="Q13" i="10"/>
  <c r="P13" i="10"/>
  <c r="S12" i="10"/>
  <c r="R12" i="10"/>
  <c r="Q12" i="10"/>
  <c r="P12" i="10"/>
  <c r="F56" i="9" l="1"/>
  <c r="D56" i="9"/>
  <c r="C56" i="9"/>
  <c r="S55" i="9"/>
  <c r="R55" i="9"/>
  <c r="Q55" i="9"/>
  <c r="P55" i="9"/>
  <c r="S31" i="9"/>
  <c r="R31" i="9"/>
  <c r="Q31" i="9"/>
  <c r="P31" i="9"/>
  <c r="S12" i="9"/>
  <c r="R12" i="9"/>
  <c r="Q12" i="9"/>
  <c r="P12" i="9"/>
  <c r="F13" i="8" l="1"/>
  <c r="C13" i="8"/>
  <c r="D13" i="8"/>
  <c r="S12" i="8"/>
  <c r="R12" i="8"/>
  <c r="Q12" i="8"/>
  <c r="P12" i="8"/>
  <c r="F13" i="7" l="1"/>
  <c r="E13" i="7"/>
  <c r="D13" i="7"/>
  <c r="C13" i="7"/>
  <c r="C13" i="6" l="1"/>
  <c r="S12" i="6"/>
  <c r="R12" i="6"/>
  <c r="Q12" i="6"/>
  <c r="P12" i="6"/>
  <c r="D12" i="6"/>
  <c r="F12" i="6" s="1"/>
  <c r="D13" i="6" l="1"/>
  <c r="F13" i="6" s="1"/>
  <c r="F13" i="5" l="1"/>
  <c r="D13" i="5"/>
  <c r="C13" i="5"/>
  <c r="S12" i="5"/>
  <c r="R12" i="5"/>
  <c r="Q12" i="5"/>
  <c r="P12" i="5"/>
  <c r="F17" i="1" l="1"/>
  <c r="E37" i="4" l="1"/>
  <c r="F37" i="4"/>
  <c r="D37" i="4"/>
  <c r="E33" i="4"/>
  <c r="F33" i="4"/>
  <c r="D33" i="4"/>
  <c r="E32" i="4"/>
  <c r="F32" i="4"/>
  <c r="D32" i="4"/>
  <c r="F26" i="4"/>
  <c r="D26" i="4"/>
  <c r="F24" i="4"/>
  <c r="D24" i="4"/>
  <c r="D25" i="4"/>
  <c r="D23" i="4"/>
  <c r="D20" i="4"/>
  <c r="D5" i="4"/>
  <c r="F5" i="4" s="1"/>
  <c r="F13" i="4"/>
  <c r="D11" i="4"/>
  <c r="F11" i="4" s="1"/>
  <c r="G26" i="4" s="1"/>
  <c r="F12" i="4"/>
  <c r="D10" i="4"/>
  <c r="F10" i="4" s="1"/>
  <c r="D9" i="4"/>
  <c r="F9" i="4" s="1"/>
  <c r="F4" i="4"/>
  <c r="G33" i="4" s="1"/>
  <c r="D8" i="4"/>
  <c r="F8" i="4" s="1"/>
  <c r="G25" i="4" s="1"/>
  <c r="D7" i="4"/>
  <c r="F7" i="4" s="1"/>
  <c r="F3" i="4"/>
  <c r="F2" i="4"/>
  <c r="D6" i="4"/>
  <c r="F6" i="4" s="1"/>
  <c r="G24" i="4" l="1"/>
  <c r="G32" i="4"/>
  <c r="G37" i="4"/>
  <c r="G23" i="4"/>
  <c r="E20" i="4"/>
  <c r="E23" i="4"/>
  <c r="G20" i="4"/>
  <c r="E25" i="4"/>
  <c r="E24" i="4"/>
  <c r="E26" i="4"/>
  <c r="F12" i="3" l="1"/>
  <c r="D13" i="3"/>
  <c r="F13" i="3" s="1"/>
  <c r="F14" i="3"/>
  <c r="D15" i="3"/>
  <c r="F15" i="3" s="1"/>
  <c r="F16" i="3"/>
  <c r="D17" i="3"/>
  <c r="F17" i="3" s="1"/>
  <c r="F18" i="3"/>
  <c r="F19" i="3"/>
  <c r="F20" i="3"/>
  <c r="F21" i="3"/>
  <c r="D22" i="3"/>
  <c r="F22" i="3" s="1"/>
  <c r="F23" i="3"/>
  <c r="F24" i="3"/>
  <c r="F25" i="3"/>
  <c r="F26" i="3"/>
  <c r="F27" i="3"/>
  <c r="F28" i="3"/>
  <c r="F29" i="3"/>
  <c r="F30" i="3"/>
  <c r="F31" i="3"/>
  <c r="D12" i="3"/>
  <c r="D14" i="3"/>
  <c r="D16" i="3"/>
  <c r="D18" i="3"/>
  <c r="D19" i="3"/>
  <c r="D20" i="3"/>
  <c r="D21" i="3"/>
  <c r="D23" i="3"/>
  <c r="D24" i="3"/>
  <c r="D25" i="3"/>
  <c r="D26" i="3"/>
  <c r="D27" i="3"/>
  <c r="D28" i="3"/>
  <c r="D29" i="3"/>
  <c r="D30" i="3"/>
  <c r="D31" i="3"/>
  <c r="C32" i="3"/>
  <c r="S31" i="3"/>
  <c r="R31" i="3"/>
  <c r="Q31" i="3"/>
  <c r="P31" i="3"/>
  <c r="S30" i="3"/>
  <c r="R30" i="3"/>
  <c r="Q30" i="3"/>
  <c r="P30" i="3"/>
  <c r="S29" i="3"/>
  <c r="R29" i="3"/>
  <c r="Q29" i="3"/>
  <c r="P29" i="3"/>
  <c r="S28" i="3"/>
  <c r="R28" i="3"/>
  <c r="Q28" i="3"/>
  <c r="P28" i="3"/>
  <c r="S27" i="3"/>
  <c r="R27" i="3"/>
  <c r="Q27" i="3"/>
  <c r="P27" i="3"/>
  <c r="S26" i="3"/>
  <c r="R26" i="3"/>
  <c r="Q26" i="3"/>
  <c r="P26" i="3"/>
  <c r="S25" i="3"/>
  <c r="R25" i="3"/>
  <c r="Q25" i="3"/>
  <c r="P25" i="3"/>
  <c r="S24" i="3"/>
  <c r="R24" i="3"/>
  <c r="Q24" i="3"/>
  <c r="P24" i="3"/>
  <c r="S23" i="3"/>
  <c r="R23" i="3"/>
  <c r="Q23" i="3"/>
  <c r="P23" i="3"/>
  <c r="S22" i="3"/>
  <c r="R22" i="3"/>
  <c r="Q22" i="3"/>
  <c r="P22" i="3"/>
  <c r="S21" i="3"/>
  <c r="R21" i="3"/>
  <c r="Q21" i="3"/>
  <c r="P21" i="3"/>
  <c r="S20" i="3"/>
  <c r="R20" i="3"/>
  <c r="Q20" i="3"/>
  <c r="P20" i="3"/>
  <c r="S19" i="3"/>
  <c r="R19" i="3"/>
  <c r="Q19" i="3"/>
  <c r="P19" i="3"/>
  <c r="S18" i="3"/>
  <c r="R18" i="3"/>
  <c r="Q18" i="3"/>
  <c r="P18" i="3"/>
  <c r="S17" i="3"/>
  <c r="R17" i="3"/>
  <c r="Q17" i="3"/>
  <c r="P17" i="3"/>
  <c r="S16" i="3"/>
  <c r="R16" i="3"/>
  <c r="Q16" i="3"/>
  <c r="P16" i="3"/>
  <c r="S15" i="3"/>
  <c r="R15" i="3"/>
  <c r="Q15" i="3"/>
  <c r="P15" i="3"/>
  <c r="S14" i="3"/>
  <c r="R14" i="3"/>
  <c r="Q14" i="3"/>
  <c r="P14" i="3"/>
  <c r="S13" i="3"/>
  <c r="R13" i="3"/>
  <c r="Q13" i="3"/>
  <c r="P13" i="3"/>
  <c r="S12" i="3"/>
  <c r="R12" i="3"/>
  <c r="Q12" i="3"/>
  <c r="P12" i="3"/>
  <c r="O12" i="1"/>
  <c r="P12" i="1"/>
  <c r="Q12" i="1"/>
  <c r="R12" i="1"/>
  <c r="O13" i="1"/>
  <c r="P13" i="1"/>
  <c r="Q13" i="1"/>
  <c r="R13" i="1"/>
  <c r="O15" i="1"/>
  <c r="P15" i="1"/>
  <c r="Q15" i="1"/>
  <c r="R15" i="1"/>
  <c r="O17" i="1"/>
  <c r="P17" i="1"/>
  <c r="Q17" i="1"/>
  <c r="R17" i="1"/>
  <c r="O18" i="1"/>
  <c r="P18" i="1"/>
  <c r="Q18" i="1"/>
  <c r="R18" i="1"/>
  <c r="O19" i="1"/>
  <c r="P19" i="1"/>
  <c r="Q19" i="1"/>
  <c r="R19" i="1"/>
  <c r="C20" i="1"/>
  <c r="D32" i="3" l="1"/>
  <c r="F32" i="3"/>
  <c r="F20" i="1"/>
  <c r="D20" i="1"/>
</calcChain>
</file>

<file path=xl/comments1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10th of the month (Natwest); 11th of the month (Barclaycard)</t>
        </r>
      </text>
    </comment>
  </commentList>
</comments>
</file>

<file path=xl/comments2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3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10th of the month (Natwest); 11th of the month (Barclaycard)</t>
        </r>
      </text>
    </comment>
  </commentList>
</comments>
</file>

<file path=xl/comments4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5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6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7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8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10th of the month (Natwest); 11th of the month (Barclaycard)</t>
        </r>
      </text>
    </comment>
  </commentList>
</comments>
</file>

<file path=xl/comments9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10th of the month (Natwest); 11th of the month (Barclaycard)</t>
        </r>
      </text>
    </comment>
  </commentList>
</comments>
</file>

<file path=xl/comments10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11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12.xml><?xml version="1.0" encoding="utf-8"?>
<comments xmlns="http://schemas.openxmlformats.org/spreadsheetml/2006/main">
  <authors>
    <author>Michelle Smith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sharedStrings.xml><?xml version="1.0" encoding="utf-8"?>
<sst xmlns="http://schemas.openxmlformats.org/spreadsheetml/2006/main" count="1148" uniqueCount="238">
  <si>
    <t>CARD:</t>
  </si>
  <si>
    <t>BARCLAYCARD</t>
  </si>
  <si>
    <t>USER:</t>
  </si>
  <si>
    <t xml:space="preserve">Dates Covered </t>
  </si>
  <si>
    <t>from:</t>
  </si>
  <si>
    <t>to:</t>
  </si>
  <si>
    <t xml:space="preserve">Date </t>
  </si>
  <si>
    <t>VAT</t>
  </si>
  <si>
    <t>Gross</t>
  </si>
  <si>
    <t>Manual VAT</t>
  </si>
  <si>
    <t>Net</t>
  </si>
  <si>
    <t>Account Code</t>
  </si>
  <si>
    <t xml:space="preserve">Department </t>
  </si>
  <si>
    <t>Description</t>
  </si>
  <si>
    <t>Supplier</t>
  </si>
  <si>
    <t>Merchant Category</t>
  </si>
  <si>
    <t xml:space="preserve">of </t>
  </si>
  <si>
    <t>Code</t>
  </si>
  <si>
    <t>Amount</t>
  </si>
  <si>
    <t>Override</t>
  </si>
  <si>
    <t xml:space="preserve">incurring the </t>
  </si>
  <si>
    <t>Summary of the purpose of the expenditure</t>
  </si>
  <si>
    <t>e.g. computers, software etc</t>
  </si>
  <si>
    <t>Transaction</t>
  </si>
  <si>
    <t>S, E, Z, O</t>
  </si>
  <si>
    <t>£</t>
  </si>
  <si>
    <t>CCentre</t>
  </si>
  <si>
    <t>ACode</t>
  </si>
  <si>
    <t>Classification</t>
  </si>
  <si>
    <t>expenditure</t>
  </si>
  <si>
    <t>T</t>
  </si>
  <si>
    <t>O</t>
  </si>
  <si>
    <t>FILMS</t>
  </si>
  <si>
    <t>DVDs for film screenings</t>
  </si>
  <si>
    <t>Amazon</t>
  </si>
  <si>
    <t>DVD</t>
  </si>
  <si>
    <t>S</t>
  </si>
  <si>
    <t>Heaters for Green Room</t>
  </si>
  <si>
    <t>Screwfix</t>
  </si>
  <si>
    <t>Equipment</t>
  </si>
  <si>
    <t>PPE boxes</t>
  </si>
  <si>
    <t>Wilko</t>
  </si>
  <si>
    <t>Kettles for backstage</t>
  </si>
  <si>
    <t>Robert Dyas</t>
  </si>
  <si>
    <t>Costume for Christmas Wish show (tights)</t>
  </si>
  <si>
    <t>OTHER</t>
  </si>
  <si>
    <t>Costume for Christmas Wish show</t>
  </si>
  <si>
    <t>Costume</t>
  </si>
  <si>
    <t>Hot Chocolate for CMT Xmas Gift</t>
  </si>
  <si>
    <t>Totals</t>
  </si>
  <si>
    <t>VAT indicators</t>
  </si>
  <si>
    <t>E</t>
  </si>
  <si>
    <t>Exempt</t>
  </si>
  <si>
    <t>Outside Scope</t>
  </si>
  <si>
    <t>Standard Rated</t>
  </si>
  <si>
    <t>Z</t>
  </si>
  <si>
    <t>Zero Rated</t>
  </si>
  <si>
    <t>CORPORATE CARD</t>
  </si>
  <si>
    <t>Mrs Rita Hall</t>
  </si>
  <si>
    <t>Order</t>
  </si>
  <si>
    <t>No</t>
  </si>
  <si>
    <t>eg: Name, Item, event &amp; venue,</t>
  </si>
  <si>
    <t>PA</t>
  </si>
  <si>
    <t>CC</t>
  </si>
  <si>
    <t>AC</t>
  </si>
  <si>
    <t>JOB</t>
  </si>
  <si>
    <t>CF2149</t>
  </si>
  <si>
    <t>CISM Review 2011 Manual &amp; Q &amp; As</t>
  </si>
  <si>
    <t>itgovernance</t>
  </si>
  <si>
    <t>VAT only on shipping</t>
  </si>
  <si>
    <t>CF2158</t>
  </si>
  <si>
    <t>Battery for Phone</t>
  </si>
  <si>
    <t>CF2165</t>
  </si>
  <si>
    <t>Gliders for DB</t>
  </si>
  <si>
    <t>Style Direct Furniture</t>
  </si>
  <si>
    <t>CF2185</t>
  </si>
  <si>
    <t>ICT Subscription to web Site</t>
  </si>
  <si>
    <t>Experts Exchange USA</t>
  </si>
  <si>
    <t>CF2141</t>
  </si>
  <si>
    <t>Accomodation for xyz, 3 nights</t>
  </si>
  <si>
    <t>Travelodge</t>
  </si>
  <si>
    <t>CF2156</t>
  </si>
  <si>
    <t>LPT renewal fees</t>
  </si>
  <si>
    <t>EC-Council Int. Ltd  USA</t>
  </si>
  <si>
    <t>CF2143</t>
  </si>
  <si>
    <t>New Book for xyz</t>
  </si>
  <si>
    <t>CF2167</t>
  </si>
  <si>
    <t>Xyz - Rail Fare - to abc</t>
  </si>
  <si>
    <t>South Western Trains</t>
  </si>
  <si>
    <t>CF2137</t>
  </si>
  <si>
    <t>30 sheets foam board</t>
  </si>
  <si>
    <t>The Foamboard Store</t>
  </si>
  <si>
    <t>cc</t>
  </si>
  <si>
    <t>GL</t>
  </si>
  <si>
    <t>20.07.17</t>
  </si>
  <si>
    <t>21.07.17</t>
  </si>
  <si>
    <t>26.07.17</t>
  </si>
  <si>
    <t>o</t>
  </si>
  <si>
    <t>15.07.17</t>
  </si>
  <si>
    <t>s</t>
  </si>
  <si>
    <t>29.07.17</t>
  </si>
  <si>
    <t>31.07.17</t>
  </si>
  <si>
    <t>04.08.17</t>
  </si>
  <si>
    <t>z</t>
  </si>
  <si>
    <t>gross</t>
  </si>
  <si>
    <t xml:space="preserve">vat </t>
  </si>
  <si>
    <t>net</t>
  </si>
  <si>
    <t>standard</t>
  </si>
  <si>
    <t>outside</t>
  </si>
  <si>
    <t>x=zero</t>
  </si>
  <si>
    <t>Barclaycard - Procurement Card</t>
  </si>
  <si>
    <t>C05</t>
  </si>
  <si>
    <t>Regulatory - Housing</t>
  </si>
  <si>
    <t xml:space="preserve">Fee for Vehicle Crossover Works </t>
  </si>
  <si>
    <t>Surrey CC</t>
  </si>
  <si>
    <t>Statutory Bodies</t>
  </si>
  <si>
    <t xml:space="preserve"> </t>
  </si>
  <si>
    <t>R</t>
  </si>
  <si>
    <t>Reduced rated</t>
  </si>
  <si>
    <t>Greenspace</t>
  </si>
  <si>
    <t>Stakes for fencing</t>
  </si>
  <si>
    <t>Challenge Fencing Ltd</t>
  </si>
  <si>
    <t>Building suppliers</t>
  </si>
  <si>
    <t>Projects</t>
  </si>
  <si>
    <t>Tally counters for SBC food waste project</t>
  </si>
  <si>
    <t>retail</t>
  </si>
  <si>
    <t>Marketing and Communications</t>
  </si>
  <si>
    <t>web domain costs</t>
  </si>
  <si>
    <t>Wordpress</t>
  </si>
  <si>
    <t>Comms &amp; Engagement</t>
  </si>
  <si>
    <t>Search Tool &amp; App campaign Google ads</t>
  </si>
  <si>
    <t>Google</t>
  </si>
  <si>
    <t>SEP campaign</t>
  </si>
  <si>
    <t>Coronavirus Twitter ads</t>
  </si>
  <si>
    <t>Twitter</t>
  </si>
  <si>
    <t>Search Tool &amp; App campaign Facebook ads</t>
  </si>
  <si>
    <t>Facebook</t>
  </si>
  <si>
    <t>Crew safety campaign Google ads</t>
  </si>
  <si>
    <t>SEP campaign amplification</t>
  </si>
  <si>
    <t>Image sourcing for campaign artwork</t>
  </si>
  <si>
    <t>iStock</t>
  </si>
  <si>
    <t>Image library</t>
  </si>
  <si>
    <t>Coronavirus Facebook ads</t>
  </si>
  <si>
    <t>Pre-festive campaign Google ads</t>
  </si>
  <si>
    <t>Pre-festive campaign Facebook ads</t>
  </si>
  <si>
    <t xml:space="preserve">Comms Conference </t>
  </si>
  <si>
    <t xml:space="preserve">Environment Media Group </t>
  </si>
  <si>
    <t>Training</t>
  </si>
  <si>
    <t>Crew safety campaign InYourArea ads</t>
  </si>
  <si>
    <t>InYourArea</t>
  </si>
  <si>
    <t>Crew safety Twitter ads</t>
  </si>
  <si>
    <t>Crew safety campaign Facebook ads</t>
  </si>
  <si>
    <t>Festive reduction and recycling Google ads</t>
  </si>
  <si>
    <t>Food waste recycling campaign Google Ads</t>
  </si>
  <si>
    <t>Festive reduction and recycling Facebook ads</t>
  </si>
  <si>
    <t>Video editing software for content creation</t>
  </si>
  <si>
    <t>Kinemaster (through Apple)</t>
  </si>
  <si>
    <t>Software</t>
  </si>
  <si>
    <t>Garden waste suspension Google ads</t>
  </si>
  <si>
    <t>JWS service change</t>
  </si>
  <si>
    <t xml:space="preserve">Food items for tea packs </t>
  </si>
  <si>
    <t>Morrisons</t>
  </si>
  <si>
    <t>Food</t>
  </si>
  <si>
    <t>Coop</t>
  </si>
  <si>
    <t>Sainsburys</t>
  </si>
  <si>
    <t>FRONT</t>
  </si>
  <si>
    <t>Theatre</t>
  </si>
  <si>
    <t>Hose Connector for new Ice Machine</t>
  </si>
  <si>
    <t>B &amp; Q</t>
  </si>
  <si>
    <t>Misc</t>
  </si>
  <si>
    <t>Monthly Spotify Payment</t>
  </si>
  <si>
    <t>Spotify</t>
  </si>
  <si>
    <t>Music</t>
  </si>
  <si>
    <t>COVID</t>
  </si>
  <si>
    <t>Bread, Eggs, Milk EMG food box addition</t>
  </si>
  <si>
    <t>food</t>
  </si>
  <si>
    <t>Logs</t>
  </si>
  <si>
    <t>Home Bargains</t>
  </si>
  <si>
    <t>misc</t>
  </si>
  <si>
    <t>Christmas Garland</t>
  </si>
  <si>
    <t>The Range</t>
  </si>
  <si>
    <t>14/11/20</t>
  </si>
  <si>
    <t>Christmas paper chains</t>
  </si>
  <si>
    <t>B&amp;M</t>
  </si>
  <si>
    <t>16/11/20</t>
  </si>
  <si>
    <t>Paint and rollers</t>
  </si>
  <si>
    <t>B&amp;Q</t>
  </si>
  <si>
    <t>building</t>
  </si>
  <si>
    <t>24/11/20</t>
  </si>
  <si>
    <t>Lanterns</t>
  </si>
  <si>
    <t>Hose connector</t>
  </si>
  <si>
    <t>Wicks</t>
  </si>
  <si>
    <t>plumbing</t>
  </si>
  <si>
    <t>25/11/20</t>
  </si>
  <si>
    <t>Tincel</t>
  </si>
  <si>
    <t>29/11/20</t>
  </si>
  <si>
    <t>Removal of several large items from the theatre</t>
  </si>
  <si>
    <t>AMEY Waste#</t>
  </si>
  <si>
    <t>waste</t>
  </si>
  <si>
    <t>Paint and Brushes</t>
  </si>
  <si>
    <t>Tinsel</t>
  </si>
  <si>
    <t>The Christmas Shop</t>
  </si>
  <si>
    <t>Roller Sleeve</t>
  </si>
  <si>
    <t>Roller and roller sleeve</t>
  </si>
  <si>
    <t>Marketing</t>
  </si>
  <si>
    <t>Theatre advertising</t>
  </si>
  <si>
    <t>4/ 12 / 20</t>
  </si>
  <si>
    <t>39.2</t>
  </si>
  <si>
    <t>Event</t>
  </si>
  <si>
    <t>Solace</t>
  </si>
  <si>
    <t>18.11.20</t>
  </si>
  <si>
    <t>Thermos flask for volunteer drinks</t>
  </si>
  <si>
    <t>Argos</t>
  </si>
  <si>
    <t>Natwest - Credit card</t>
  </si>
  <si>
    <t>4.12.20</t>
  </si>
  <si>
    <t>Museum</t>
  </si>
  <si>
    <t>Items for evacuee workshop</t>
  </si>
  <si>
    <t>Sue Ryder</t>
  </si>
  <si>
    <t>General Supplies</t>
  </si>
  <si>
    <t>04.12.20</t>
  </si>
  <si>
    <t>Teabags</t>
  </si>
  <si>
    <t>Catering</t>
  </si>
  <si>
    <t>Clothes for Evacuee wokshop and cable ties</t>
  </si>
  <si>
    <t>Primark</t>
  </si>
  <si>
    <t>Refund of heater, failed and still in guarantee</t>
  </si>
  <si>
    <t>10.12.20</t>
  </si>
  <si>
    <t>Stand for holding ipad when filming education videos</t>
  </si>
  <si>
    <t>TKMaxx</t>
  </si>
  <si>
    <t>Corporate</t>
  </si>
  <si>
    <t>Theatre(1)</t>
  </si>
  <si>
    <t>Theatre(2)</t>
  </si>
  <si>
    <t>Windle Valley</t>
  </si>
  <si>
    <t>JWS(1)</t>
  </si>
  <si>
    <t>Business Greenspace(2)</t>
  </si>
  <si>
    <t>Housing</t>
  </si>
  <si>
    <t>Theatre(3)</t>
  </si>
  <si>
    <t>JWS(2)</t>
  </si>
  <si>
    <t>Business - Greenspace(1)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</si>
</sst>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0"/>
    <numFmt numFmtId="165" formatCode="000"/>
    <numFmt numFmtId="166" formatCode="00000"/>
    <numFmt numFmtId="167" formatCode="[$-409]d\-mmm\-yy;@"/>
    <numFmt numFmtId="169" formatCode="d\ mmm\ yyyy\ hh:mm"/>
    <numFmt numFmtId="170" formatCode="d\ mmmm"/>
  </numFmts>
  <fonts count="22" x14ac:knownFonts="1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name val="Arial"/>
    </font>
    <font>
      <sz val="10"/>
      <name val="Times New Roman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2"/>
      <name val="Arial"/>
      <family val="2"/>
    </font>
    <font>
      <sz val="11"/>
      <color rgb="FF00000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indexed="8"/>
      <name val="Helvetica"/>
    </font>
    <font>
      <b/>
      <sz val="10"/>
      <color indexed="8"/>
      <name val="Arial"/>
    </font>
    <font>
      <sz val="11"/>
      <color indexed="8"/>
      <name val="Arial"/>
    </font>
    <font>
      <sz val="10"/>
      <color indexed="8"/>
      <name val="Arial"/>
    </font>
    <font>
      <sz val="9"/>
      <color indexed="8"/>
      <name val="Arial"/>
    </font>
    <font>
      <sz val="12"/>
      <color indexed="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auto="1"/>
      </patternFill>
    </fill>
  </fills>
  <borders count="8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5">
    <xf numFmtId="0" fontId="0" fillId="0" borderId="0"/>
    <xf numFmtId="0" fontId="3" fillId="0" borderId="0"/>
    <xf numFmtId="0" fontId="9" fillId="0" borderId="0"/>
    <xf numFmtId="0" fontId="3" fillId="0" borderId="0"/>
    <xf numFmtId="0" fontId="16" fillId="0" borderId="0" applyNumberFormat="0" applyFill="0" applyBorder="0" applyProtection="0">
      <alignment vertical="top" wrapText="1"/>
    </xf>
  </cellStyleXfs>
  <cellXfs count="229">
    <xf numFmtId="0" fontId="0" fillId="0" borderId="0" xfId="0"/>
    <xf numFmtId="0" fontId="0" fillId="0" borderId="1" xfId="0" applyFill="1" applyBorder="1" applyAlignment="1"/>
    <xf numFmtId="0" fontId="1" fillId="0" borderId="2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3" xfId="0" applyFont="1" applyFill="1" applyBorder="1" applyAlignment="1" applyProtection="1"/>
    <xf numFmtId="0" fontId="0" fillId="0" borderId="0" xfId="0" applyFill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0" borderId="5" xfId="0" applyFill="1" applyBorder="1" applyProtection="1"/>
    <xf numFmtId="0" fontId="1" fillId="0" borderId="6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2" xfId="0" applyFont="1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15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14" xfId="0" applyFill="1" applyBorder="1" applyProtection="1"/>
    <xf numFmtId="0" fontId="0" fillId="0" borderId="15" xfId="0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0" fillId="0" borderId="15" xfId="0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4" fontId="0" fillId="0" borderId="2" xfId="0" applyNumberFormat="1" applyFill="1" applyBorder="1" applyProtection="1">
      <protection locked="0"/>
    </xf>
    <xf numFmtId="4" fontId="0" fillId="0" borderId="2" xfId="0" applyNumberFormat="1" applyFill="1" applyBorder="1" applyProtection="1"/>
    <xf numFmtId="164" fontId="2" fillId="0" borderId="2" xfId="1" applyNumberFormat="1" applyFont="1" applyFill="1" applyBorder="1" applyAlignment="1" applyProtection="1">
      <alignment horizontal="center"/>
      <protection locked="0"/>
    </xf>
    <xf numFmtId="165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center"/>
    </xf>
    <xf numFmtId="4" fontId="0" fillId="0" borderId="18" xfId="0" applyNumberFormat="1" applyFill="1" applyBorder="1" applyProtection="1"/>
    <xf numFmtId="4" fontId="1" fillId="0" borderId="19" xfId="0" applyNumberFormat="1" applyFont="1" applyFill="1" applyBorder="1" applyProtection="1"/>
    <xf numFmtId="0" fontId="0" fillId="0" borderId="18" xfId="0" applyFill="1" applyBorder="1" applyProtection="1"/>
    <xf numFmtId="0" fontId="0" fillId="0" borderId="20" xfId="0" applyFill="1" applyBorder="1" applyProtection="1"/>
    <xf numFmtId="0" fontId="0" fillId="0" borderId="21" xfId="0" applyFill="1" applyBorder="1" applyProtection="1"/>
    <xf numFmtId="0" fontId="0" fillId="0" borderId="22" xfId="0" applyFill="1" applyBorder="1" applyProtection="1"/>
    <xf numFmtId="0" fontId="0" fillId="0" borderId="23" xfId="0" applyFill="1" applyBorder="1" applyProtection="1"/>
    <xf numFmtId="164" fontId="2" fillId="0" borderId="2" xfId="1" applyNumberFormat="1" applyFont="1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</xf>
    <xf numFmtId="0" fontId="0" fillId="0" borderId="24" xfId="0" applyFill="1" applyBorder="1" applyAlignment="1" applyProtection="1">
      <alignment horizontal="left"/>
    </xf>
    <xf numFmtId="167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horizontal="center"/>
    </xf>
    <xf numFmtId="0" fontId="1" fillId="0" borderId="23" xfId="0" applyFont="1" applyFill="1" applyBorder="1" applyProtection="1"/>
    <xf numFmtId="0" fontId="1" fillId="0" borderId="15" xfId="0" applyFont="1" applyFill="1" applyBorder="1" applyAlignment="1" applyProtection="1">
      <alignment horizontal="center"/>
    </xf>
    <xf numFmtId="0" fontId="1" fillId="0" borderId="20" xfId="0" applyFont="1" applyFill="1" applyBorder="1" applyAlignment="1" applyProtection="1">
      <alignment horizontal="center"/>
    </xf>
    <xf numFmtId="0" fontId="0" fillId="0" borderId="33" xfId="0" applyFill="1" applyBorder="1" applyAlignment="1" applyProtection="1">
      <alignment horizontal="left"/>
    </xf>
    <xf numFmtId="0" fontId="6" fillId="0" borderId="13" xfId="0" applyFont="1" applyFill="1" applyBorder="1" applyAlignment="1" applyProtection="1">
      <alignment horizontal="center"/>
    </xf>
    <xf numFmtId="1" fontId="6" fillId="0" borderId="2" xfId="0" applyNumberFormat="1" applyFont="1" applyFill="1" applyBorder="1" applyProtection="1"/>
    <xf numFmtId="1" fontId="1" fillId="0" borderId="19" xfId="0" applyNumberFormat="1" applyFont="1" applyFill="1" applyBorder="1" applyProtection="1"/>
    <xf numFmtId="14" fontId="0" fillId="0" borderId="17" xfId="0" applyNumberFormat="1" applyFill="1" applyBorder="1" applyProtection="1">
      <protection locked="0"/>
    </xf>
    <xf numFmtId="4" fontId="0" fillId="0" borderId="2" xfId="0" applyNumberFormat="1" applyFill="1" applyBorder="1" applyAlignment="1" applyProtection="1">
      <protection locked="0"/>
    </xf>
    <xf numFmtId="0" fontId="4" fillId="0" borderId="22" xfId="0" applyFont="1" applyFill="1" applyBorder="1" applyAlignment="1" applyProtection="1">
      <alignment horizontal="center"/>
    </xf>
    <xf numFmtId="4" fontId="6" fillId="0" borderId="25" xfId="0" applyNumberFormat="1" applyFont="1" applyFill="1" applyBorder="1" applyProtection="1"/>
    <xf numFmtId="4" fontId="1" fillId="0" borderId="34" xfId="0" applyNumberFormat="1" applyFont="1" applyFill="1" applyBorder="1" applyProtection="1"/>
    <xf numFmtId="164" fontId="2" fillId="0" borderId="26" xfId="1" applyNumberFormat="1" applyFont="1" applyFill="1" applyBorder="1" applyAlignment="1" applyProtection="1">
      <alignment horizontal="center"/>
    </xf>
    <xf numFmtId="0" fontId="0" fillId="0" borderId="30" xfId="0" applyFill="1" applyBorder="1" applyProtection="1"/>
    <xf numFmtId="1" fontId="6" fillId="0" borderId="17" xfId="0" applyNumberFormat="1" applyFont="1" applyFill="1" applyBorder="1" applyProtection="1"/>
    <xf numFmtId="1" fontId="6" fillId="0" borderId="35" xfId="0" applyNumberFormat="1" applyFont="1" applyFill="1" applyBorder="1" applyProtection="1"/>
    <xf numFmtId="1" fontId="1" fillId="0" borderId="36" xfId="0" applyNumberFormat="1" applyFont="1" applyFill="1" applyBorder="1" applyProtection="1"/>
    <xf numFmtId="1" fontId="1" fillId="0" borderId="37" xfId="0" applyNumberFormat="1" applyFont="1" applyFill="1" applyBorder="1" applyProtection="1"/>
    <xf numFmtId="164" fontId="2" fillId="0" borderId="2" xfId="1" applyNumberFormat="1" applyFont="1" applyFill="1" applyBorder="1" applyAlignment="1" applyProtection="1">
      <alignment horizontal="left" wrapText="1"/>
      <protection locked="0"/>
    </xf>
    <xf numFmtId="0" fontId="1" fillId="0" borderId="25" xfId="0" applyFont="1" applyFill="1" applyBorder="1" applyAlignment="1" applyProtection="1"/>
    <xf numFmtId="0" fontId="1" fillId="0" borderId="7" xfId="0" applyFont="1" applyFill="1" applyBorder="1" applyAlignment="1" applyProtection="1"/>
    <xf numFmtId="4" fontId="0" fillId="0" borderId="0" xfId="0" applyNumberFormat="1"/>
    <xf numFmtId="4" fontId="0" fillId="2" borderId="2" xfId="0" applyNumberFormat="1" applyFill="1" applyBorder="1" applyProtection="1">
      <protection locked="0"/>
    </xf>
    <xf numFmtId="0" fontId="6" fillId="0" borderId="2" xfId="0" applyFont="1" applyFill="1" applyBorder="1" applyProtection="1"/>
    <xf numFmtId="14" fontId="6" fillId="0" borderId="17" xfId="0" applyNumberFormat="1" applyFont="1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4" fontId="6" fillId="0" borderId="2" xfId="0" applyNumberFormat="1" applyFont="1" applyFill="1" applyBorder="1" applyProtection="1">
      <protection locked="0"/>
    </xf>
    <xf numFmtId="1" fontId="6" fillId="0" borderId="35" xfId="0" quotePrefix="1" applyNumberFormat="1" applyFont="1" applyFill="1" applyBorder="1" applyProtection="1"/>
    <xf numFmtId="0" fontId="1" fillId="0" borderId="0" xfId="0" applyFont="1" applyFill="1" applyProtection="1"/>
    <xf numFmtId="0" fontId="0" fillId="0" borderId="0" xfId="0" applyAlignment="1">
      <alignment horizontal="center" wrapText="1"/>
    </xf>
    <xf numFmtId="0" fontId="1" fillId="0" borderId="28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4" fontId="0" fillId="0" borderId="0" xfId="0" applyNumberFormat="1" applyFill="1" applyProtection="1"/>
    <xf numFmtId="0" fontId="1" fillId="0" borderId="28" xfId="0" applyFont="1" applyFill="1" applyBorder="1" applyAlignment="1" applyProtection="1">
      <alignment horizontal="center"/>
    </xf>
    <xf numFmtId="167" fontId="1" fillId="0" borderId="2" xfId="0" applyNumberFormat="1" applyFont="1" applyFill="1" applyBorder="1" applyAlignment="1" applyProtection="1">
      <alignment horizontal="right"/>
    </xf>
    <xf numFmtId="0" fontId="8" fillId="0" borderId="15" xfId="0" applyFont="1" applyFill="1" applyBorder="1" applyAlignment="1" applyProtection="1">
      <alignment horizontal="center"/>
    </xf>
    <xf numFmtId="4" fontId="6" fillId="0" borderId="2" xfId="0" applyNumberFormat="1" applyFont="1" applyFill="1" applyBorder="1" applyProtection="1"/>
    <xf numFmtId="164" fontId="2" fillId="0" borderId="2" xfId="2" applyNumberFormat="1" applyFont="1" applyFill="1" applyBorder="1" applyAlignment="1" applyProtection="1">
      <alignment horizontal="center"/>
    </xf>
    <xf numFmtId="164" fontId="2" fillId="0" borderId="2" xfId="2" applyNumberFormat="1" applyFont="1" applyFill="1" applyBorder="1" applyAlignment="1" applyProtection="1">
      <alignment horizontal="center"/>
      <protection locked="0"/>
    </xf>
    <xf numFmtId="164" fontId="2" fillId="0" borderId="2" xfId="2" applyNumberFormat="1" applyFont="1" applyFill="1" applyBorder="1" applyAlignment="1" applyProtection="1">
      <alignment horizontal="left"/>
      <protection locked="0"/>
    </xf>
    <xf numFmtId="15" fontId="1" fillId="0" borderId="0" xfId="0" applyNumberFormat="1" applyFont="1" applyFill="1" applyBorder="1" applyProtection="1"/>
    <xf numFmtId="1" fontId="6" fillId="0" borderId="2" xfId="0" quotePrefix="1" applyNumberFormat="1" applyFont="1" applyFill="1" applyBorder="1" applyProtection="1"/>
    <xf numFmtId="4" fontId="1" fillId="0" borderId="2" xfId="0" applyNumberFormat="1" applyFont="1" applyFill="1" applyBorder="1" applyProtection="1"/>
    <xf numFmtId="0" fontId="0" fillId="0" borderId="0" xfId="0" quotePrefix="1" applyFill="1" applyProtection="1"/>
    <xf numFmtId="0" fontId="6" fillId="0" borderId="1" xfId="0" applyFont="1" applyFill="1" applyBorder="1" applyAlignment="1"/>
    <xf numFmtId="0" fontId="6" fillId="0" borderId="1" xfId="0" applyFont="1" applyFill="1" applyBorder="1" applyAlignment="1" applyProtection="1"/>
    <xf numFmtId="0" fontId="6" fillId="0" borderId="0" xfId="0" applyFont="1" applyFill="1" applyProtection="1"/>
    <xf numFmtId="0" fontId="6" fillId="0" borderId="4" xfId="0" applyFont="1" applyFill="1" applyBorder="1" applyProtection="1"/>
    <xf numFmtId="0" fontId="6" fillId="0" borderId="0" xfId="0" applyFont="1" applyFill="1" applyBorder="1" applyProtection="1"/>
    <xf numFmtId="0" fontId="6" fillId="0" borderId="5" xfId="0" applyFont="1" applyFill="1" applyBorder="1" applyProtection="1"/>
    <xf numFmtId="0" fontId="6" fillId="0" borderId="9" xfId="0" applyFont="1" applyFill="1" applyBorder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6" fillId="0" borderId="12" xfId="0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6" fillId="0" borderId="15" xfId="0" applyFont="1" applyFill="1" applyBorder="1" applyProtection="1"/>
    <xf numFmtId="0" fontId="6" fillId="0" borderId="22" xfId="0" applyFont="1" applyFill="1" applyBorder="1" applyProtection="1"/>
    <xf numFmtId="0" fontId="6" fillId="0" borderId="16" xfId="0" applyFont="1" applyFill="1" applyBorder="1" applyProtection="1"/>
    <xf numFmtId="0" fontId="6" fillId="0" borderId="14" xfId="0" applyFont="1" applyFill="1" applyBorder="1" applyProtection="1"/>
    <xf numFmtId="14" fontId="6" fillId="3" borderId="17" xfId="0" applyNumberFormat="1" applyFont="1" applyFill="1" applyBorder="1" applyProtection="1">
      <protection locked="0"/>
    </xf>
    <xf numFmtId="4" fontId="6" fillId="0" borderId="9" xfId="0" applyNumberFormat="1" applyFont="1" applyFill="1" applyBorder="1" applyProtection="1"/>
    <xf numFmtId="164" fontId="12" fillId="0" borderId="2" xfId="2" applyNumberFormat="1" applyFont="1" applyFill="1" applyBorder="1" applyAlignment="1" applyProtection="1">
      <alignment horizontal="center"/>
    </xf>
    <xf numFmtId="164" fontId="6" fillId="0" borderId="2" xfId="2" applyNumberFormat="1" applyFont="1" applyFill="1" applyBorder="1" applyAlignment="1" applyProtection="1">
      <alignment horizontal="center"/>
    </xf>
    <xf numFmtId="164" fontId="6" fillId="0" borderId="2" xfId="2" applyNumberFormat="1" applyFont="1" applyFill="1" applyBorder="1" applyAlignment="1" applyProtection="1">
      <alignment horizontal="left"/>
      <protection locked="0"/>
    </xf>
    <xf numFmtId="1" fontId="1" fillId="0" borderId="40" xfId="0" applyNumberFormat="1" applyFont="1" applyFill="1" applyBorder="1" applyProtection="1"/>
    <xf numFmtId="0" fontId="6" fillId="0" borderId="40" xfId="0" applyFont="1" applyFill="1" applyBorder="1" applyProtection="1"/>
    <xf numFmtId="0" fontId="6" fillId="0" borderId="40" xfId="0" applyFont="1" applyFill="1" applyBorder="1" applyAlignment="1" applyProtection="1">
      <alignment horizontal="left"/>
    </xf>
    <xf numFmtId="0" fontId="6" fillId="0" borderId="41" xfId="0" applyFont="1" applyFill="1" applyBorder="1" applyAlignment="1" applyProtection="1">
      <alignment horizontal="left"/>
    </xf>
    <xf numFmtId="0" fontId="6" fillId="0" borderId="42" xfId="0" applyFont="1" applyFill="1" applyBorder="1" applyAlignment="1" applyProtection="1">
      <alignment horizontal="left"/>
    </xf>
    <xf numFmtId="0" fontId="6" fillId="0" borderId="20" xfId="0" applyFont="1" applyFill="1" applyBorder="1" applyProtection="1"/>
    <xf numFmtId="0" fontId="6" fillId="0" borderId="21" xfId="0" applyFont="1" applyFill="1" applyBorder="1" applyProtection="1"/>
    <xf numFmtId="0" fontId="6" fillId="0" borderId="23" xfId="0" applyFont="1" applyFill="1" applyBorder="1" applyProtection="1"/>
    <xf numFmtId="0" fontId="13" fillId="0" borderId="0" xfId="0" applyFont="1" applyAlignment="1">
      <alignment vertical="center"/>
    </xf>
    <xf numFmtId="16" fontId="0" fillId="0" borderId="17" xfId="0" applyNumberFormat="1" applyFill="1" applyBorder="1" applyProtection="1">
      <protection locked="0"/>
    </xf>
    <xf numFmtId="0" fontId="0" fillId="0" borderId="2" xfId="0" applyFill="1" applyBorder="1" applyAlignment="1" applyProtection="1">
      <alignment horizontal="center"/>
    </xf>
    <xf numFmtId="0" fontId="0" fillId="0" borderId="2" xfId="0" applyFill="1" applyBorder="1" applyProtection="1"/>
    <xf numFmtId="164" fontId="2" fillId="0" borderId="2" xfId="2" applyNumberFormat="1" applyFont="1" applyFill="1" applyBorder="1" applyAlignment="1">
      <alignment horizontal="center"/>
    </xf>
    <xf numFmtId="164" fontId="2" fillId="0" borderId="2" xfId="2" applyNumberFormat="1" applyFont="1" applyFill="1" applyBorder="1" applyAlignment="1" applyProtection="1"/>
    <xf numFmtId="164" fontId="2" fillId="0" borderId="2" xfId="3" applyNumberFormat="1" applyFont="1" applyFill="1" applyBorder="1" applyAlignment="1" applyProtection="1">
      <alignment horizontal="center"/>
    </xf>
    <xf numFmtId="164" fontId="2" fillId="0" borderId="2" xfId="3" applyNumberFormat="1" applyFont="1" applyFill="1" applyBorder="1" applyAlignment="1" applyProtection="1">
      <alignment horizontal="center"/>
      <protection locked="0"/>
    </xf>
    <xf numFmtId="164" fontId="2" fillId="0" borderId="2" xfId="3" applyNumberFormat="1" applyFont="1" applyFill="1" applyBorder="1" applyAlignment="1" applyProtection="1">
      <alignment horizontal="left"/>
      <protection locked="0"/>
    </xf>
    <xf numFmtId="164" fontId="2" fillId="0" borderId="2" xfId="3" applyNumberFormat="1" applyFont="1" applyFill="1" applyBorder="1" applyAlignment="1" applyProtection="1">
      <alignment horizontal="left" wrapText="1"/>
      <protection locked="0"/>
    </xf>
    <xf numFmtId="0" fontId="2" fillId="0" borderId="0" xfId="0" applyFont="1" applyFill="1" applyProtection="1"/>
    <xf numFmtId="49" fontId="17" fillId="4" borderId="43" xfId="4" applyNumberFormat="1" applyFont="1" applyFill="1" applyBorder="1" applyAlignment="1"/>
    <xf numFmtId="0" fontId="19" fillId="4" borderId="47" xfId="4" applyNumberFormat="1" applyFont="1" applyFill="1" applyBorder="1" applyAlignment="1"/>
    <xf numFmtId="0" fontId="19" fillId="4" borderId="48" xfId="4" applyNumberFormat="1" applyFont="1" applyFill="1" applyBorder="1" applyAlignment="1"/>
    <xf numFmtId="0" fontId="17" fillId="4" borderId="48" xfId="4" applyNumberFormat="1" applyFont="1" applyFill="1" applyBorder="1" applyAlignment="1"/>
    <xf numFmtId="0" fontId="17" fillId="4" borderId="49" xfId="4" applyNumberFormat="1" applyFont="1" applyFill="1" applyBorder="1" applyAlignment="1"/>
    <xf numFmtId="0" fontId="19" fillId="4" borderId="50" xfId="4" applyNumberFormat="1" applyFont="1" applyFill="1" applyBorder="1" applyAlignment="1"/>
    <xf numFmtId="0" fontId="19" fillId="4" borderId="51" xfId="4" applyNumberFormat="1" applyFont="1" applyFill="1" applyBorder="1" applyAlignment="1"/>
    <xf numFmtId="0" fontId="19" fillId="4" borderId="52" xfId="4" applyNumberFormat="1" applyFont="1" applyFill="1" applyBorder="1" applyAlignment="1"/>
    <xf numFmtId="0" fontId="16" fillId="0" borderId="0" xfId="4" applyNumberFormat="1" applyFont="1" applyAlignment="1">
      <alignment vertical="top" wrapText="1"/>
    </xf>
    <xf numFmtId="0" fontId="19" fillId="4" borderId="53" xfId="4" applyNumberFormat="1" applyFont="1" applyFill="1" applyBorder="1" applyAlignment="1"/>
    <xf numFmtId="0" fontId="19" fillId="4" borderId="54" xfId="4" applyNumberFormat="1" applyFont="1" applyFill="1" applyBorder="1" applyAlignment="1"/>
    <xf numFmtId="0" fontId="19" fillId="4" borderId="55" xfId="4" applyNumberFormat="1" applyFont="1" applyFill="1" applyBorder="1" applyAlignment="1"/>
    <xf numFmtId="0" fontId="19" fillId="4" borderId="56" xfId="4" applyNumberFormat="1" applyFont="1" applyFill="1" applyBorder="1" applyAlignment="1"/>
    <xf numFmtId="49" fontId="17" fillId="4" borderId="57" xfId="4" applyNumberFormat="1" applyFont="1" applyFill="1" applyBorder="1" applyAlignment="1"/>
    <xf numFmtId="0" fontId="17" fillId="4" borderId="58" xfId="4" applyNumberFormat="1" applyFont="1" applyFill="1" applyBorder="1" applyAlignment="1"/>
    <xf numFmtId="0" fontId="17" fillId="4" borderId="52" xfId="4" applyNumberFormat="1" applyFont="1" applyFill="1" applyBorder="1" applyAlignment="1"/>
    <xf numFmtId="49" fontId="17" fillId="4" borderId="43" xfId="4" applyNumberFormat="1" applyFont="1" applyFill="1" applyBorder="1" applyAlignment="1">
      <alignment horizontal="center" wrapText="1"/>
    </xf>
    <xf numFmtId="49" fontId="17" fillId="4" borderId="43" xfId="4" applyNumberFormat="1" applyFont="1" applyFill="1" applyBorder="1" applyAlignment="1">
      <alignment horizontal="right"/>
    </xf>
    <xf numFmtId="169" fontId="19" fillId="4" borderId="52" xfId="4" applyNumberFormat="1" applyFont="1" applyFill="1" applyBorder="1" applyAlignment="1"/>
    <xf numFmtId="0" fontId="19" fillId="4" borderId="59" xfId="4" applyNumberFormat="1" applyFont="1" applyFill="1" applyBorder="1" applyAlignment="1"/>
    <xf numFmtId="0" fontId="19" fillId="4" borderId="60" xfId="4" applyNumberFormat="1" applyFont="1" applyFill="1" applyBorder="1" applyAlignment="1"/>
    <xf numFmtId="0" fontId="19" fillId="4" borderId="61" xfId="4" applyNumberFormat="1" applyFont="1" applyFill="1" applyBorder="1" applyAlignment="1"/>
    <xf numFmtId="0" fontId="19" fillId="4" borderId="62" xfId="4" applyNumberFormat="1" applyFont="1" applyFill="1" applyBorder="1" applyAlignment="1"/>
    <xf numFmtId="0" fontId="19" fillId="4" borderId="63" xfId="4" applyNumberFormat="1" applyFont="1" applyFill="1" applyBorder="1" applyAlignment="1"/>
    <xf numFmtId="49" fontId="17" fillId="4" borderId="64" xfId="4" applyNumberFormat="1" applyFont="1" applyFill="1" applyBorder="1" applyAlignment="1">
      <alignment horizontal="center"/>
    </xf>
    <xf numFmtId="49" fontId="17" fillId="4" borderId="65" xfId="4" applyNumberFormat="1" applyFont="1" applyFill="1" applyBorder="1" applyAlignment="1">
      <alignment horizontal="center"/>
    </xf>
    <xf numFmtId="49" fontId="17" fillId="4" borderId="69" xfId="4" applyNumberFormat="1" applyFont="1" applyFill="1" applyBorder="1" applyAlignment="1">
      <alignment horizontal="center"/>
    </xf>
    <xf numFmtId="49" fontId="17" fillId="4" borderId="70" xfId="4" applyNumberFormat="1" applyFont="1" applyFill="1" applyBorder="1" applyAlignment="1">
      <alignment horizontal="center"/>
    </xf>
    <xf numFmtId="0" fontId="19" fillId="4" borderId="50" xfId="4" applyNumberFormat="1" applyFont="1" applyFill="1" applyBorder="1" applyAlignment="1">
      <alignment horizontal="center"/>
    </xf>
    <xf numFmtId="0" fontId="19" fillId="4" borderId="56" xfId="4" applyNumberFormat="1" applyFont="1" applyFill="1" applyBorder="1" applyAlignment="1">
      <alignment horizontal="center"/>
    </xf>
    <xf numFmtId="0" fontId="19" fillId="4" borderId="52" xfId="4" applyNumberFormat="1" applyFont="1" applyFill="1" applyBorder="1" applyAlignment="1">
      <alignment horizontal="center"/>
    </xf>
    <xf numFmtId="49" fontId="17" fillId="4" borderId="71" xfId="4" applyNumberFormat="1" applyFont="1" applyFill="1" applyBorder="1" applyAlignment="1">
      <alignment horizontal="center"/>
    </xf>
    <xf numFmtId="49" fontId="17" fillId="4" borderId="72" xfId="4" applyNumberFormat="1" applyFont="1" applyFill="1" applyBorder="1" applyAlignment="1">
      <alignment horizontal="center"/>
    </xf>
    <xf numFmtId="0" fontId="17" fillId="4" borderId="72" xfId="4" applyNumberFormat="1" applyFont="1" applyFill="1" applyBorder="1" applyAlignment="1">
      <alignment horizontal="center"/>
    </xf>
    <xf numFmtId="49" fontId="19" fillId="4" borderId="76" xfId="4" applyNumberFormat="1" applyFont="1" applyFill="1" applyBorder="1" applyAlignment="1">
      <alignment horizontal="center"/>
    </xf>
    <xf numFmtId="49" fontId="17" fillId="4" borderId="77" xfId="4" applyNumberFormat="1" applyFont="1" applyFill="1" applyBorder="1" applyAlignment="1"/>
    <xf numFmtId="49" fontId="19" fillId="4" borderId="78" xfId="4" applyNumberFormat="1" applyFont="1" applyFill="1" applyBorder="1" applyAlignment="1">
      <alignment horizontal="center"/>
    </xf>
    <xf numFmtId="49" fontId="20" fillId="4" borderId="43" xfId="4" applyNumberFormat="1" applyFont="1" applyFill="1" applyBorder="1" applyAlignment="1">
      <alignment horizontal="center"/>
    </xf>
    <xf numFmtId="0" fontId="20" fillId="4" borderId="43" xfId="4" applyNumberFormat="1" applyFont="1" applyFill="1" applyBorder="1" applyAlignment="1">
      <alignment horizontal="center"/>
    </xf>
    <xf numFmtId="49" fontId="17" fillId="4" borderId="78" xfId="4" applyNumberFormat="1" applyFont="1" applyFill="1" applyBorder="1" applyAlignment="1">
      <alignment horizontal="center"/>
    </xf>
    <xf numFmtId="0" fontId="19" fillId="4" borderId="78" xfId="4" applyNumberFormat="1" applyFont="1" applyFill="1" applyBorder="1" applyAlignment="1"/>
    <xf numFmtId="0" fontId="19" fillId="4" borderId="79" xfId="4" applyNumberFormat="1" applyFont="1" applyFill="1" applyBorder="1" applyAlignment="1"/>
    <xf numFmtId="0" fontId="19" fillId="4" borderId="57" xfId="4" applyNumberFormat="1" applyFont="1" applyFill="1" applyBorder="1" applyAlignment="1"/>
    <xf numFmtId="0" fontId="19" fillId="4" borderId="43" xfId="4" applyNumberFormat="1" applyFont="1" applyFill="1" applyBorder="1" applyAlignment="1">
      <alignment horizontal="center"/>
    </xf>
    <xf numFmtId="0" fontId="19" fillId="4" borderId="43" xfId="4" applyNumberFormat="1" applyFont="1" applyFill="1" applyBorder="1" applyAlignment="1"/>
    <xf numFmtId="0" fontId="19" fillId="4" borderId="80" xfId="4" applyNumberFormat="1" applyFont="1" applyFill="1" applyBorder="1" applyAlignment="1"/>
    <xf numFmtId="170" fontId="19" fillId="4" borderId="57" xfId="4" applyNumberFormat="1" applyFont="1" applyFill="1" applyBorder="1" applyAlignment="1"/>
    <xf numFmtId="49" fontId="19" fillId="4" borderId="43" xfId="4" applyNumberFormat="1" applyFont="1" applyFill="1" applyBorder="1" applyAlignment="1">
      <alignment horizontal="center"/>
    </xf>
    <xf numFmtId="4" fontId="19" fillId="4" borderId="43" xfId="4" applyNumberFormat="1" applyFont="1" applyFill="1" applyBorder="1" applyAlignment="1"/>
    <xf numFmtId="1" fontId="19" fillId="4" borderId="43" xfId="4" applyNumberFormat="1" applyFont="1" applyFill="1" applyBorder="1" applyAlignment="1"/>
    <xf numFmtId="49" fontId="21" fillId="4" borderId="43" xfId="4" applyNumberFormat="1" applyFont="1" applyFill="1" applyBorder="1" applyAlignment="1">
      <alignment horizontal="center"/>
    </xf>
    <xf numFmtId="49" fontId="21" fillId="4" borderId="43" xfId="4" applyNumberFormat="1" applyFont="1" applyFill="1" applyBorder="1" applyAlignment="1">
      <alignment horizontal="left"/>
    </xf>
    <xf numFmtId="0" fontId="19" fillId="4" borderId="58" xfId="4" applyNumberFormat="1" applyFont="1" applyFill="1" applyBorder="1" applyAlignment="1"/>
    <xf numFmtId="0" fontId="19" fillId="4" borderId="56" xfId="4" applyFont="1" applyFill="1" applyBorder="1" applyAlignment="1"/>
    <xf numFmtId="1" fontId="19" fillId="4" borderId="56" xfId="4" applyNumberFormat="1" applyFont="1" applyFill="1" applyBorder="1" applyAlignment="1"/>
    <xf numFmtId="49" fontId="19" fillId="4" borderId="57" xfId="4" applyNumberFormat="1" applyFont="1" applyFill="1" applyBorder="1" applyAlignment="1"/>
    <xf numFmtId="49" fontId="19" fillId="4" borderId="43" xfId="4" applyNumberFormat="1" applyFont="1" applyFill="1" applyBorder="1" applyAlignment="1">
      <alignment horizontal="right"/>
    </xf>
    <xf numFmtId="164" fontId="21" fillId="4" borderId="43" xfId="4" applyNumberFormat="1" applyFont="1" applyFill="1" applyBorder="1" applyAlignment="1">
      <alignment horizontal="center"/>
    </xf>
    <xf numFmtId="4" fontId="17" fillId="4" borderId="81" xfId="4" applyNumberFormat="1" applyFont="1" applyFill="1" applyBorder="1" applyAlignment="1"/>
    <xf numFmtId="4" fontId="17" fillId="4" borderId="84" xfId="4" applyNumberFormat="1" applyFont="1" applyFill="1" applyBorder="1" applyAlignment="1"/>
    <xf numFmtId="1" fontId="17" fillId="4" borderId="81" xfId="4" applyNumberFormat="1" applyFont="1" applyFill="1" applyBorder="1" applyAlignment="1"/>
    <xf numFmtId="0" fontId="19" fillId="4" borderId="81" xfId="4" applyNumberFormat="1" applyFont="1" applyFill="1" applyBorder="1" applyAlignment="1"/>
    <xf numFmtId="0" fontId="19" fillId="4" borderId="81" xfId="4" applyNumberFormat="1" applyFont="1" applyFill="1" applyBorder="1" applyAlignment="1">
      <alignment horizontal="left"/>
    </xf>
    <xf numFmtId="0" fontId="19" fillId="4" borderId="85" xfId="4" applyNumberFormat="1" applyFont="1" applyFill="1" applyBorder="1" applyAlignment="1">
      <alignment horizontal="left"/>
    </xf>
    <xf numFmtId="0" fontId="16" fillId="0" borderId="0" xfId="4" applyFont="1" applyAlignment="1">
      <alignment vertical="top" wrapText="1"/>
    </xf>
    <xf numFmtId="0" fontId="1" fillId="0" borderId="29" xfId="0" applyFont="1" applyFill="1" applyBorder="1" applyAlignment="1" applyProtection="1">
      <alignment horizontal="center"/>
    </xf>
    <xf numFmtId="14" fontId="6" fillId="0" borderId="2" xfId="0" applyNumberFormat="1" applyFont="1" applyFill="1" applyBorder="1" applyProtection="1">
      <protection locked="0"/>
    </xf>
    <xf numFmtId="164" fontId="2" fillId="0" borderId="9" xfId="2" applyNumberFormat="1" applyFont="1" applyFill="1" applyBorder="1" applyAlignment="1" applyProtection="1">
      <alignment horizontal="center"/>
    </xf>
    <xf numFmtId="164" fontId="2" fillId="0" borderId="9" xfId="2" applyNumberFormat="1" applyFont="1" applyFill="1" applyBorder="1" applyAlignment="1" applyProtection="1">
      <alignment horizontal="center"/>
      <protection locked="0"/>
    </xf>
    <xf numFmtId="164" fontId="2" fillId="0" borderId="27" xfId="2" applyNumberFormat="1" applyFont="1" applyFill="1" applyBorder="1" applyAlignment="1" applyProtection="1">
      <alignment horizontal="left"/>
      <protection locked="0"/>
    </xf>
    <xf numFmtId="0" fontId="1" fillId="0" borderId="27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 applyProtection="1">
      <alignment horizontal="center"/>
      <protection locked="0"/>
    </xf>
    <xf numFmtId="0" fontId="1" fillId="0" borderId="31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0" fontId="1" fillId="0" borderId="38" xfId="0" applyFont="1" applyFill="1" applyBorder="1" applyAlignment="1" applyProtection="1">
      <alignment horizontal="center"/>
    </xf>
    <xf numFmtId="0" fontId="1" fillId="0" borderId="39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center"/>
    </xf>
    <xf numFmtId="49" fontId="17" fillId="4" borderId="66" xfId="4" applyNumberFormat="1" applyFont="1" applyFill="1" applyBorder="1" applyAlignment="1">
      <alignment horizontal="center"/>
    </xf>
    <xf numFmtId="0" fontId="19" fillId="4" borderId="68" xfId="4" applyNumberFormat="1" applyFont="1" applyFill="1" applyBorder="1" applyAlignment="1"/>
    <xf numFmtId="49" fontId="18" fillId="4" borderId="44" xfId="4" applyNumberFormat="1" applyFont="1" applyFill="1" applyBorder="1" applyAlignment="1">
      <alignment horizontal="center"/>
    </xf>
    <xf numFmtId="0" fontId="19" fillId="4" borderId="45" xfId="4" applyNumberFormat="1" applyFont="1" applyFill="1" applyBorder="1" applyAlignment="1"/>
    <xf numFmtId="0" fontId="19" fillId="4" borderId="46" xfId="4" applyNumberFormat="1" applyFont="1" applyFill="1" applyBorder="1" applyAlignment="1"/>
    <xf numFmtId="0" fontId="19" fillId="4" borderId="67" xfId="4" applyNumberFormat="1" applyFont="1" applyFill="1" applyBorder="1" applyAlignment="1"/>
    <xf numFmtId="0" fontId="17" fillId="4" borderId="73" xfId="4" applyNumberFormat="1" applyFont="1" applyFill="1" applyBorder="1" applyAlignment="1">
      <alignment horizontal="center"/>
    </xf>
    <xf numFmtId="0" fontId="19" fillId="4" borderId="74" xfId="4" applyNumberFormat="1" applyFont="1" applyFill="1" applyBorder="1" applyAlignment="1"/>
    <xf numFmtId="0" fontId="19" fillId="4" borderId="75" xfId="4" applyNumberFormat="1" applyFont="1" applyFill="1" applyBorder="1" applyAlignment="1"/>
    <xf numFmtId="49" fontId="17" fillId="4" borderId="82" xfId="4" applyNumberFormat="1" applyFont="1" applyFill="1" applyBorder="1" applyAlignment="1">
      <alignment horizontal="center"/>
    </xf>
    <xf numFmtId="0" fontId="19" fillId="4" borderId="83" xfId="4" applyNumberFormat="1" applyFont="1" applyFill="1" applyBorder="1" applyAlignment="1"/>
    <xf numFmtId="4" fontId="1" fillId="0" borderId="40" xfId="0" applyNumberFormat="1" applyFont="1" applyFill="1" applyBorder="1" applyAlignment="1" applyProtection="1">
      <alignment horizontal="right" vertical="center"/>
    </xf>
  </cellXfs>
  <cellStyles count="5">
    <cellStyle name="Normal" xfId="0" builtinId="0"/>
    <cellStyle name="Normal 2" xfId="4"/>
    <cellStyle name="Normal_Redistribution and journal forms.xls" xfId="1"/>
    <cellStyle name="Normal_Redistribution and journal forms.xls 2" xfId="2"/>
    <cellStyle name="Normal_Redistribution and journal forms.xls 2 2" xfId="3"/>
  </cellStyles>
  <dxfs count="167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rclaycard%20-%20PH%20December%2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CC%20Audit%20Dec%20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ark%2012%20Dec%2020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Gill%20Riding%20December%20Credit%20Card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ed by supplier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tabSelected="1" zoomScale="80" zoomScaleNormal="80" workbookViewId="0">
      <selection activeCell="B4" sqref="B4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205" t="s">
        <v>1</v>
      </c>
      <c r="C1" s="206"/>
      <c r="D1" s="206"/>
      <c r="E1" s="207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205" t="s">
        <v>237</v>
      </c>
      <c r="C3" s="206"/>
      <c r="D3" s="206"/>
      <c r="E3" s="207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44147</v>
      </c>
      <c r="D5" s="12" t="s">
        <v>5</v>
      </c>
      <c r="E5" s="85">
        <v>44176</v>
      </c>
      <c r="F5" s="91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1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203" t="s">
        <v>11</v>
      </c>
      <c r="H8" s="208"/>
      <c r="I8" s="208"/>
      <c r="J8" s="204"/>
      <c r="K8" s="81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09"/>
      <c r="H9" s="210"/>
      <c r="I9" s="210"/>
      <c r="J9" s="211"/>
      <c r="K9" s="49" t="s">
        <v>20</v>
      </c>
      <c r="L9" s="21" t="s">
        <v>21</v>
      </c>
      <c r="M9" s="52"/>
      <c r="N9" s="54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1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57" t="s">
        <v>210</v>
      </c>
      <c r="B12" s="30" t="s">
        <v>31</v>
      </c>
      <c r="C12" s="31">
        <v>29.99</v>
      </c>
      <c r="D12" s="32">
        <v>0</v>
      </c>
      <c r="E12" s="31"/>
      <c r="F12" s="87">
        <f t="shared" ref="F12:F13" si="0">C12-D12</f>
        <v>29.99</v>
      </c>
      <c r="G12" s="55">
        <v>510</v>
      </c>
      <c r="H12" s="55">
        <v>4020</v>
      </c>
      <c r="I12" s="92"/>
      <c r="J12" s="37" t="s">
        <v>99</v>
      </c>
      <c r="K12" s="37" t="s">
        <v>119</v>
      </c>
      <c r="L12" s="45" t="s">
        <v>211</v>
      </c>
      <c r="M12" s="45" t="s">
        <v>212</v>
      </c>
      <c r="N12" s="68" t="s">
        <v>169</v>
      </c>
      <c r="P12" s="5" t="b">
        <f t="shared" ref="P12" si="1">OR(G12&lt;100,LEN(G12)=2)</f>
        <v>0</v>
      </c>
      <c r="Q12" s="5" t="b">
        <f t="shared" ref="Q12" si="2">OR(H12&lt;1000,LEN(H12)=3)</f>
        <v>0</v>
      </c>
      <c r="R12" s="5" t="b">
        <f t="shared" ref="R12" si="3">IF(I12&lt;1000,TRUE)</f>
        <v>1</v>
      </c>
      <c r="S12" s="5" t="e">
        <f>OR(#REF!&lt;100000,LEN(#REF!)=5)</f>
        <v>#REF!</v>
      </c>
    </row>
    <row r="13" spans="1:26" ht="20.100000000000001" customHeight="1" thickBot="1" x14ac:dyDescent="0.25">
      <c r="A13" s="214" t="s">
        <v>49</v>
      </c>
      <c r="B13" s="215"/>
      <c r="C13" s="39">
        <f>SUM(C12:C12)</f>
        <v>29.99</v>
      </c>
      <c r="D13" s="39">
        <f>SUM(D12:D12)</f>
        <v>0</v>
      </c>
      <c r="E13" s="39"/>
      <c r="F13" s="93">
        <f t="shared" si="0"/>
        <v>29.99</v>
      </c>
      <c r="G13" s="56"/>
      <c r="H13" s="56"/>
      <c r="I13" s="56"/>
      <c r="J13" s="40"/>
      <c r="K13" s="40"/>
      <c r="L13" s="46"/>
      <c r="M13" s="53"/>
      <c r="N13" s="47"/>
    </row>
    <row r="15" spans="1:26" x14ac:dyDescent="0.2">
      <c r="B15" s="203" t="s">
        <v>50</v>
      </c>
      <c r="C15" s="204"/>
    </row>
    <row r="16" spans="1:26" x14ac:dyDescent="0.2">
      <c r="B16" s="41" t="s">
        <v>51</v>
      </c>
      <c r="C16" s="42" t="s">
        <v>52</v>
      </c>
    </row>
    <row r="17" spans="2:11" x14ac:dyDescent="0.2">
      <c r="B17" s="41" t="s">
        <v>31</v>
      </c>
      <c r="C17" s="42" t="s">
        <v>53</v>
      </c>
      <c r="I17" s="94"/>
      <c r="K17" s="83"/>
    </row>
    <row r="18" spans="2:11" x14ac:dyDescent="0.2">
      <c r="B18" s="41" t="s">
        <v>36</v>
      </c>
      <c r="C18" s="42" t="s">
        <v>54</v>
      </c>
      <c r="I18" s="94"/>
      <c r="K18" s="83"/>
    </row>
    <row r="19" spans="2:11" x14ac:dyDescent="0.2">
      <c r="B19" s="43" t="s">
        <v>55</v>
      </c>
      <c r="C19" s="44" t="s">
        <v>56</v>
      </c>
      <c r="I19" s="94"/>
      <c r="K19" s="83"/>
    </row>
    <row r="20" spans="2:11" x14ac:dyDescent="0.2">
      <c r="I20" s="94"/>
      <c r="K20" s="83"/>
    </row>
  </sheetData>
  <mergeCells count="6">
    <mergeCell ref="B15:C15"/>
    <mergeCell ref="B1:E1"/>
    <mergeCell ref="B3:E3"/>
    <mergeCell ref="G8:J8"/>
    <mergeCell ref="G9:J9"/>
    <mergeCell ref="A13:B13"/>
  </mergeCells>
  <conditionalFormatting sqref="J12">
    <cfRule type="expression" priority="103" stopIfTrue="1">
      <formula>AND(SUM($P12:$T12)&gt;0,NOT(ISBLANK(J12)))</formula>
    </cfRule>
    <cfRule type="expression" dxfId="39" priority="104" stopIfTrue="1">
      <formula>SUM($P12:$T12)&gt;0</formula>
    </cfRule>
  </conditionalFormatting>
  <conditionalFormatting sqref="B1:E1 B3:E3 C12">
    <cfRule type="expression" dxfId="38" priority="105" stopIfTrue="1">
      <formula>ISBLANK(B1)</formula>
    </cfRule>
  </conditionalFormatting>
  <conditionalFormatting sqref="B12">
    <cfRule type="expression" dxfId="37" priority="107" stopIfTrue="1">
      <formula>AND(NOT(ISBLANK(C12)),ISBLANK(B12))</formula>
    </cfRule>
  </conditionalFormatting>
  <conditionalFormatting sqref="A12">
    <cfRule type="expression" dxfId="36" priority="108" stopIfTrue="1">
      <formula>AND(NOT(ISBLANK(C12)),ISBLANK(A12))</formula>
    </cfRule>
  </conditionalFormatting>
  <conditionalFormatting sqref="E12">
    <cfRule type="expression" dxfId="35" priority="109" stopIfTrue="1">
      <formula>AND(NOT(ISBLANK(C12)),ISBLANK(E12),B12="S")</formula>
    </cfRule>
  </conditionalFormatting>
  <conditionalFormatting sqref="K12">
    <cfRule type="expression" priority="85" stopIfTrue="1">
      <formula>AND(SUM($P12:$T12)&gt;0,NOT(ISBLANK(K12)))</formula>
    </cfRule>
    <cfRule type="expression" dxfId="34" priority="86" stopIfTrue="1">
      <formula>SUM($P12:$T12)&gt;0</formula>
    </cfRule>
  </conditionalFormatting>
  <conditionalFormatting sqref="N12">
    <cfRule type="expression" dxfId="33" priority="87" stopIfTrue="1">
      <formula>AND(NOT(ISBLANK($C12)),ISBLANK(N12))</formula>
    </cfRule>
  </conditionalFormatting>
  <conditionalFormatting sqref="M12">
    <cfRule type="expression" dxfId="32" priority="84" stopIfTrue="1">
      <formula>AND(NOT(ISBLANK($C12)),ISBLANK(M12))</formula>
    </cfRule>
  </conditionalFormatting>
  <conditionalFormatting sqref="L12">
    <cfRule type="expression" dxfId="31" priority="83" stopIfTrue="1">
      <formula>AND(NOT(ISBLANK($C12)),ISBLANK(L12))</formula>
    </cfRule>
  </conditionalFormatting>
  <conditionalFormatting sqref="C5">
    <cfRule type="expression" dxfId="30" priority="1" stopIfTrue="1">
      <formula>ISBLANK(C5)</formula>
    </cfRule>
  </conditionalFormatting>
  <dataValidations count="3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">
      <formula1>$B$16:$B$19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0"/>
  <sheetViews>
    <sheetView zoomScale="80" zoomScaleNormal="80" workbookViewId="0">
      <selection activeCell="C5" sqref="C5: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205" t="s">
        <v>1</v>
      </c>
      <c r="C1" s="206"/>
      <c r="D1" s="206"/>
      <c r="E1" s="207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205" t="s">
        <v>233</v>
      </c>
      <c r="C3" s="206"/>
      <c r="D3" s="206"/>
      <c r="E3" s="207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44147</v>
      </c>
      <c r="D5" s="12" t="s">
        <v>5</v>
      </c>
      <c r="E5" s="85">
        <v>44176</v>
      </c>
      <c r="F5" s="91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1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203" t="s">
        <v>11</v>
      </c>
      <c r="H8" s="208"/>
      <c r="I8" s="208"/>
      <c r="J8" s="204"/>
      <c r="K8" s="81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09"/>
      <c r="H9" s="210"/>
      <c r="I9" s="210"/>
      <c r="J9" s="211"/>
      <c r="K9" s="49" t="s">
        <v>20</v>
      </c>
      <c r="L9" s="21" t="s">
        <v>21</v>
      </c>
      <c r="M9" s="52"/>
      <c r="N9" s="54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1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20.100000000000001" customHeight="1" x14ac:dyDescent="0.25">
      <c r="A12" s="57">
        <v>44166</v>
      </c>
      <c r="B12" s="30" t="s">
        <v>99</v>
      </c>
      <c r="C12" s="31">
        <v>103.5</v>
      </c>
      <c r="D12" s="32">
        <f t="shared" ref="D12" si="0">IF(B12="S",IF(ISBLANK(E12),ROUND(C12*0.2/1.2,2),E12),"")</f>
        <v>17.25</v>
      </c>
      <c r="E12" s="31"/>
      <c r="F12" s="87">
        <f t="shared" ref="F12:F13" si="1">C12-D12</f>
        <v>86.25</v>
      </c>
      <c r="G12" s="55">
        <v>516</v>
      </c>
      <c r="H12" s="55">
        <v>2216</v>
      </c>
      <c r="I12" s="92"/>
      <c r="J12" s="37" t="s">
        <v>99</v>
      </c>
      <c r="K12" s="37" t="s">
        <v>119</v>
      </c>
      <c r="L12" s="45" t="s">
        <v>120</v>
      </c>
      <c r="M12" s="45" t="s">
        <v>121</v>
      </c>
      <c r="N12" s="45" t="s">
        <v>122</v>
      </c>
      <c r="P12" s="5" t="b">
        <f t="shared" ref="P12" si="2">OR(G12&lt;100,LEN(G12)=2)</f>
        <v>0</v>
      </c>
      <c r="Q12" s="5" t="b">
        <f t="shared" ref="Q12" si="3">OR(H12&lt;1000,LEN(H12)=3)</f>
        <v>0</v>
      </c>
      <c r="R12" s="5" t="b">
        <f t="shared" ref="R12" si="4">IF(I12&lt;1000,TRUE)</f>
        <v>1</v>
      </c>
      <c r="S12" s="5" t="e">
        <f>OR(#REF!&lt;100000,LEN(#REF!)=5)</f>
        <v>#REF!</v>
      </c>
    </row>
    <row r="13" spans="1:26" ht="20.100000000000001" customHeight="1" thickBot="1" x14ac:dyDescent="0.25">
      <c r="A13" s="214" t="s">
        <v>49</v>
      </c>
      <c r="B13" s="215"/>
      <c r="C13" s="39">
        <f>SUM(C12:C12)</f>
        <v>103.5</v>
      </c>
      <c r="D13" s="39">
        <f>SUM(D12:D12)</f>
        <v>17.25</v>
      </c>
      <c r="E13" s="39"/>
      <c r="F13" s="93">
        <f t="shared" si="1"/>
        <v>86.25</v>
      </c>
      <c r="G13" s="56"/>
      <c r="H13" s="56"/>
      <c r="I13" s="56"/>
      <c r="J13" s="40"/>
      <c r="K13" s="40"/>
      <c r="L13" s="46"/>
      <c r="M13" s="53"/>
      <c r="N13" s="47"/>
    </row>
    <row r="15" spans="1:26" x14ac:dyDescent="0.2">
      <c r="B15" s="203" t="s">
        <v>50</v>
      </c>
      <c r="C15" s="204"/>
    </row>
    <row r="16" spans="1:26" x14ac:dyDescent="0.2">
      <c r="B16" s="41" t="s">
        <v>51</v>
      </c>
      <c r="C16" s="42" t="s">
        <v>52</v>
      </c>
    </row>
    <row r="17" spans="2:11" x14ac:dyDescent="0.2">
      <c r="B17" s="41" t="s">
        <v>31</v>
      </c>
      <c r="C17" s="42" t="s">
        <v>53</v>
      </c>
      <c r="I17" s="94"/>
      <c r="K17" s="83"/>
    </row>
    <row r="18" spans="2:11" x14ac:dyDescent="0.2">
      <c r="B18" s="41" t="s">
        <v>36</v>
      </c>
      <c r="C18" s="42" t="s">
        <v>54</v>
      </c>
      <c r="I18" s="94"/>
      <c r="K18" s="83"/>
    </row>
    <row r="19" spans="2:11" x14ac:dyDescent="0.2">
      <c r="B19" s="43" t="s">
        <v>55</v>
      </c>
      <c r="C19" s="44" t="s">
        <v>56</v>
      </c>
      <c r="I19" s="94"/>
      <c r="K19" s="83"/>
    </row>
    <row r="20" spans="2:11" x14ac:dyDescent="0.2">
      <c r="I20" s="94"/>
      <c r="K20" s="83"/>
    </row>
  </sheetData>
  <mergeCells count="6">
    <mergeCell ref="B15:C15"/>
    <mergeCell ref="B1:E1"/>
    <mergeCell ref="B3:E3"/>
    <mergeCell ref="G8:J8"/>
    <mergeCell ref="G9:J9"/>
    <mergeCell ref="A13:B13"/>
  </mergeCells>
  <conditionalFormatting sqref="J12">
    <cfRule type="expression" priority="102" stopIfTrue="1">
      <formula>AND(SUM($P12:$T12)&gt;0,NOT(ISBLANK(J12)))</formula>
    </cfRule>
    <cfRule type="expression" dxfId="132" priority="103" stopIfTrue="1">
      <formula>SUM($P12:$T12)&gt;0</formula>
    </cfRule>
  </conditionalFormatting>
  <conditionalFormatting sqref="B1:E1 B3:E3 C12">
    <cfRule type="expression" dxfId="131" priority="104" stopIfTrue="1">
      <formula>ISBLANK(B1)</formula>
    </cfRule>
  </conditionalFormatting>
  <conditionalFormatting sqref="B12">
    <cfRule type="expression" dxfId="130" priority="106" stopIfTrue="1">
      <formula>AND(NOT(ISBLANK(C12)),ISBLANK(B12))</formula>
    </cfRule>
  </conditionalFormatting>
  <conditionalFormatting sqref="A12">
    <cfRule type="expression" dxfId="129" priority="107" stopIfTrue="1">
      <formula>AND(NOT(ISBLANK(C12)),ISBLANK(A12))</formula>
    </cfRule>
  </conditionalFormatting>
  <conditionalFormatting sqref="E12">
    <cfRule type="expression" dxfId="128" priority="108" stopIfTrue="1">
      <formula>AND(NOT(ISBLANK(C12)),ISBLANK(E12),B12="S")</formula>
    </cfRule>
  </conditionalFormatting>
  <conditionalFormatting sqref="K12">
    <cfRule type="expression" priority="84" stopIfTrue="1">
      <formula>AND(SUM($P12:$T12)&gt;0,NOT(ISBLANK(K12)))</formula>
    </cfRule>
    <cfRule type="expression" dxfId="127" priority="85" stopIfTrue="1">
      <formula>SUM($P12:$T12)&gt;0</formula>
    </cfRule>
  </conditionalFormatting>
  <conditionalFormatting sqref="N12">
    <cfRule type="expression" dxfId="126" priority="86" stopIfTrue="1">
      <formula>AND(NOT(ISBLANK($C12)),ISBLANK(N12))</formula>
    </cfRule>
  </conditionalFormatting>
  <conditionalFormatting sqref="M12">
    <cfRule type="expression" dxfId="125" priority="83" stopIfTrue="1">
      <formula>AND(NOT(ISBLANK($C12)),ISBLANK(M12))</formula>
    </cfRule>
  </conditionalFormatting>
  <conditionalFormatting sqref="L12">
    <cfRule type="expression" dxfId="124" priority="82" stopIfTrue="1">
      <formula>AND(NOT(ISBLANK($C12)),ISBLANK(L12))</formula>
    </cfRule>
  </conditionalFormatting>
  <conditionalFormatting sqref="C5">
    <cfRule type="expression" dxfId="123" priority="1" stopIfTrue="1">
      <formula>ISBLANK(C5)</formula>
    </cfRule>
  </conditionalFormatting>
  <dataValidations count="3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">
      <formula1>$B$16:$B$19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14"/>
  <sheetViews>
    <sheetView showGridLines="0" workbookViewId="0">
      <selection activeCell="C5" sqref="C5:E5"/>
    </sheetView>
  </sheetViews>
  <sheetFormatPr defaultColWidth="11.85546875" defaultRowHeight="13.5" customHeight="1" x14ac:dyDescent="0.2"/>
  <cols>
    <col min="1" max="1" width="11.85546875" style="141" customWidth="1"/>
    <col min="2" max="2" width="10.42578125" style="141" customWidth="1"/>
    <col min="3" max="6" width="15.7109375" style="141" customWidth="1"/>
    <col min="7" max="7" width="8.42578125" style="141" customWidth="1"/>
    <col min="8" max="8" width="9" style="141" customWidth="1"/>
    <col min="9" max="9" width="11.7109375" style="141" customWidth="1"/>
    <col min="10" max="10" width="3" style="141" customWidth="1"/>
    <col min="11" max="11" width="29.7109375" style="141" customWidth="1"/>
    <col min="12" max="12" width="50.7109375" style="141" customWidth="1"/>
    <col min="13" max="14" width="27.42578125" style="141" customWidth="1"/>
    <col min="15" max="15" width="9.140625" style="141" customWidth="1"/>
    <col min="16" max="19" width="11.85546875" style="141" hidden="1" customWidth="1"/>
    <col min="20" max="26" width="9.140625" style="141" customWidth="1"/>
    <col min="27" max="256" width="11.85546875" style="141" customWidth="1"/>
    <col min="257" max="16384" width="11.85546875" style="197"/>
  </cols>
  <sheetData>
    <row r="1" spans="1:26" ht="36.75" customHeight="1" x14ac:dyDescent="0.2">
      <c r="A1" s="133" t="s">
        <v>0</v>
      </c>
      <c r="B1" s="219" t="s">
        <v>1</v>
      </c>
      <c r="C1" s="220"/>
      <c r="D1" s="220"/>
      <c r="E1" s="221"/>
      <c r="F1" s="134"/>
      <c r="G1" s="135"/>
      <c r="H1" s="135"/>
      <c r="I1" s="135"/>
      <c r="J1" s="135"/>
      <c r="K1" s="135"/>
      <c r="L1" s="136"/>
      <c r="M1" s="136"/>
      <c r="N1" s="137"/>
      <c r="O1" s="138"/>
      <c r="P1" s="139"/>
      <c r="Q1" s="139"/>
      <c r="R1" s="139"/>
      <c r="S1" s="139"/>
      <c r="T1" s="140"/>
      <c r="U1" s="140"/>
      <c r="V1" s="140"/>
      <c r="W1" s="140"/>
      <c r="X1" s="140"/>
      <c r="Y1" s="140"/>
      <c r="Z1" s="140"/>
    </row>
    <row r="2" spans="1:26" ht="13.7" customHeight="1" x14ac:dyDescent="0.2">
      <c r="A2" s="142"/>
      <c r="B2" s="143"/>
      <c r="C2" s="143"/>
      <c r="D2" s="143"/>
      <c r="E2" s="143"/>
      <c r="F2" s="140"/>
      <c r="G2" s="140"/>
      <c r="H2" s="140"/>
      <c r="I2" s="140"/>
      <c r="J2" s="140"/>
      <c r="K2" s="140"/>
      <c r="L2" s="140"/>
      <c r="M2" s="140"/>
      <c r="N2" s="144"/>
      <c r="O2" s="138"/>
      <c r="P2" s="145"/>
      <c r="Q2" s="145"/>
      <c r="R2" s="145"/>
      <c r="S2" s="145"/>
      <c r="T2" s="140"/>
      <c r="U2" s="140"/>
      <c r="V2" s="140"/>
      <c r="W2" s="140"/>
      <c r="X2" s="140"/>
      <c r="Y2" s="140"/>
      <c r="Z2" s="140"/>
    </row>
    <row r="3" spans="1:26" ht="36.75" customHeight="1" x14ac:dyDescent="0.2">
      <c r="A3" s="146" t="s">
        <v>2</v>
      </c>
      <c r="B3" s="219" t="s">
        <v>228</v>
      </c>
      <c r="C3" s="220"/>
      <c r="D3" s="220"/>
      <c r="E3" s="221"/>
      <c r="F3" s="147"/>
      <c r="G3" s="148"/>
      <c r="H3" s="148"/>
      <c r="I3" s="148"/>
      <c r="J3" s="148"/>
      <c r="K3" s="148"/>
      <c r="L3" s="140"/>
      <c r="M3" s="140"/>
      <c r="N3" s="144"/>
      <c r="O3" s="138"/>
      <c r="P3" s="145"/>
      <c r="Q3" s="145"/>
      <c r="R3" s="145"/>
      <c r="S3" s="145"/>
      <c r="T3" s="140"/>
      <c r="U3" s="140"/>
      <c r="V3" s="140"/>
      <c r="W3" s="140"/>
      <c r="X3" s="140"/>
      <c r="Y3" s="140"/>
      <c r="Z3" s="140"/>
    </row>
    <row r="4" spans="1:26" ht="13.7" customHeight="1" x14ac:dyDescent="0.2">
      <c r="A4" s="142"/>
      <c r="B4" s="143"/>
      <c r="C4" s="143"/>
      <c r="D4" s="143"/>
      <c r="E4" s="143"/>
      <c r="F4" s="140"/>
      <c r="G4" s="140"/>
      <c r="H4" s="140"/>
      <c r="I4" s="140"/>
      <c r="J4" s="140"/>
      <c r="K4" s="140"/>
      <c r="L4" s="140"/>
      <c r="M4" s="140"/>
      <c r="N4" s="144"/>
      <c r="O4" s="138"/>
      <c r="P4" s="145"/>
      <c r="Q4" s="145"/>
      <c r="R4" s="145"/>
      <c r="S4" s="145"/>
      <c r="T4" s="140"/>
      <c r="U4" s="140"/>
      <c r="V4" s="140"/>
      <c r="W4" s="140"/>
      <c r="X4" s="140"/>
      <c r="Y4" s="140"/>
      <c r="Z4" s="140"/>
    </row>
    <row r="5" spans="1:26" ht="36" customHeight="1" x14ac:dyDescent="0.2">
      <c r="A5" s="149" t="s">
        <v>3</v>
      </c>
      <c r="B5" s="150" t="s">
        <v>4</v>
      </c>
      <c r="C5" s="48">
        <v>44147</v>
      </c>
      <c r="D5" s="12" t="s">
        <v>5</v>
      </c>
      <c r="E5" s="85">
        <v>44176</v>
      </c>
      <c r="F5" s="147"/>
      <c r="G5" s="151"/>
      <c r="H5" s="140"/>
      <c r="I5" s="140"/>
      <c r="J5" s="140"/>
      <c r="K5" s="140"/>
      <c r="L5" s="140"/>
      <c r="M5" s="140"/>
      <c r="N5" s="144"/>
      <c r="O5" s="138"/>
      <c r="P5" s="145"/>
      <c r="Q5" s="145"/>
      <c r="R5" s="145"/>
      <c r="S5" s="145"/>
      <c r="T5" s="140"/>
      <c r="U5" s="140"/>
      <c r="V5" s="140"/>
      <c r="W5" s="140"/>
      <c r="X5" s="140"/>
      <c r="Y5" s="140"/>
      <c r="Z5" s="140"/>
    </row>
    <row r="6" spans="1:26" ht="13.7" customHeight="1" x14ac:dyDescent="0.2">
      <c r="A6" s="152"/>
      <c r="B6" s="153"/>
      <c r="C6" s="153"/>
      <c r="D6" s="153"/>
      <c r="E6" s="153"/>
      <c r="F6" s="140"/>
      <c r="G6" s="140"/>
      <c r="H6" s="140"/>
      <c r="I6" s="140"/>
      <c r="J6" s="140"/>
      <c r="K6" s="140"/>
      <c r="L6" s="140"/>
      <c r="M6" s="140"/>
      <c r="N6" s="144"/>
      <c r="O6" s="138"/>
      <c r="P6" s="145"/>
      <c r="Q6" s="145"/>
      <c r="R6" s="145"/>
      <c r="S6" s="145"/>
      <c r="T6" s="140"/>
      <c r="U6" s="140"/>
      <c r="V6" s="140"/>
      <c r="W6" s="140"/>
      <c r="X6" s="140"/>
      <c r="Y6" s="140"/>
      <c r="Z6" s="140"/>
    </row>
    <row r="7" spans="1:26" ht="13.7" customHeight="1" x14ac:dyDescent="0.2">
      <c r="A7" s="154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6"/>
      <c r="O7" s="138"/>
      <c r="P7" s="145"/>
      <c r="Q7" s="145"/>
      <c r="R7" s="145"/>
      <c r="S7" s="145"/>
      <c r="T7" s="140"/>
      <c r="U7" s="140"/>
      <c r="V7" s="140"/>
      <c r="W7" s="140"/>
      <c r="X7" s="140"/>
      <c r="Y7" s="140"/>
      <c r="Z7" s="140"/>
    </row>
    <row r="8" spans="1:26" ht="13.7" customHeight="1" x14ac:dyDescent="0.2">
      <c r="A8" s="157" t="s">
        <v>6</v>
      </c>
      <c r="B8" s="158" t="s">
        <v>7</v>
      </c>
      <c r="C8" s="158" t="s">
        <v>8</v>
      </c>
      <c r="D8" s="158" t="s">
        <v>7</v>
      </c>
      <c r="E8" s="158" t="s">
        <v>9</v>
      </c>
      <c r="F8" s="158" t="s">
        <v>10</v>
      </c>
      <c r="G8" s="217" t="s">
        <v>11</v>
      </c>
      <c r="H8" s="222"/>
      <c r="I8" s="222"/>
      <c r="J8" s="218"/>
      <c r="K8" s="158" t="s">
        <v>12</v>
      </c>
      <c r="L8" s="158" t="s">
        <v>13</v>
      </c>
      <c r="M8" s="159" t="s">
        <v>14</v>
      </c>
      <c r="N8" s="160" t="s">
        <v>15</v>
      </c>
      <c r="O8" s="161"/>
      <c r="P8" s="162"/>
      <c r="Q8" s="162"/>
      <c r="R8" s="162"/>
      <c r="S8" s="162"/>
      <c r="T8" s="163"/>
      <c r="U8" s="163"/>
      <c r="V8" s="163"/>
      <c r="W8" s="163"/>
      <c r="X8" s="163"/>
      <c r="Y8" s="163"/>
      <c r="Z8" s="163"/>
    </row>
    <row r="9" spans="1:26" ht="13.7" customHeight="1" x14ac:dyDescent="0.2">
      <c r="A9" s="164" t="s">
        <v>16</v>
      </c>
      <c r="B9" s="165" t="s">
        <v>17</v>
      </c>
      <c r="C9" s="165" t="s">
        <v>18</v>
      </c>
      <c r="D9" s="165" t="s">
        <v>18</v>
      </c>
      <c r="E9" s="165" t="s">
        <v>19</v>
      </c>
      <c r="F9" s="165" t="s">
        <v>18</v>
      </c>
      <c r="G9" s="223"/>
      <c r="H9" s="224"/>
      <c r="I9" s="224"/>
      <c r="J9" s="225"/>
      <c r="K9" s="165" t="s">
        <v>20</v>
      </c>
      <c r="L9" s="165" t="s">
        <v>21</v>
      </c>
      <c r="M9" s="166"/>
      <c r="N9" s="167" t="s">
        <v>22</v>
      </c>
      <c r="O9" s="161"/>
      <c r="P9" s="162"/>
      <c r="Q9" s="162"/>
      <c r="R9" s="162"/>
      <c r="S9" s="162"/>
      <c r="T9" s="163"/>
      <c r="U9" s="163"/>
      <c r="V9" s="163"/>
      <c r="W9" s="163"/>
      <c r="X9" s="163"/>
      <c r="Y9" s="163"/>
      <c r="Z9" s="163"/>
    </row>
    <row r="10" spans="1:26" ht="13.7" customHeight="1" x14ac:dyDescent="0.2">
      <c r="A10" s="168" t="s">
        <v>23</v>
      </c>
      <c r="B10" s="169" t="s">
        <v>24</v>
      </c>
      <c r="C10" s="169" t="s">
        <v>25</v>
      </c>
      <c r="D10" s="169" t="s">
        <v>25</v>
      </c>
      <c r="E10" s="169" t="s">
        <v>25</v>
      </c>
      <c r="F10" s="169" t="s">
        <v>25</v>
      </c>
      <c r="G10" s="170" t="s">
        <v>26</v>
      </c>
      <c r="H10" s="170" t="s">
        <v>27</v>
      </c>
      <c r="I10" s="170" t="s">
        <v>28</v>
      </c>
      <c r="J10" s="171"/>
      <c r="K10" s="172" t="s">
        <v>29</v>
      </c>
      <c r="L10" s="173"/>
      <c r="M10" s="173"/>
      <c r="N10" s="174"/>
      <c r="O10" s="138"/>
      <c r="P10" s="145"/>
      <c r="Q10" s="145"/>
      <c r="R10" s="145"/>
      <c r="S10" s="145"/>
      <c r="T10" s="140"/>
      <c r="U10" s="140"/>
      <c r="V10" s="140"/>
      <c r="W10" s="140"/>
      <c r="X10" s="140"/>
      <c r="Y10" s="140"/>
      <c r="Z10" s="140"/>
    </row>
    <row r="11" spans="1:26" ht="8.1" customHeight="1" x14ac:dyDescent="0.2">
      <c r="A11" s="175"/>
      <c r="B11" s="176"/>
      <c r="C11" s="176"/>
      <c r="D11" s="176"/>
      <c r="E11" s="176"/>
      <c r="F11" s="176"/>
      <c r="G11" s="171"/>
      <c r="H11" s="171"/>
      <c r="I11" s="171"/>
      <c r="J11" s="171"/>
      <c r="K11" s="171"/>
      <c r="L11" s="177"/>
      <c r="M11" s="177"/>
      <c r="N11" s="178"/>
      <c r="O11" s="140"/>
      <c r="P11" s="145"/>
      <c r="Q11" s="145"/>
      <c r="R11" s="145"/>
      <c r="S11" s="145"/>
      <c r="T11" s="140"/>
      <c r="U11" s="140"/>
      <c r="V11" s="140"/>
      <c r="W11" s="140"/>
      <c r="X11" s="140"/>
      <c r="Y11" s="140"/>
      <c r="Z11" s="140"/>
    </row>
    <row r="12" spans="1:26" ht="20.100000000000001" customHeight="1" x14ac:dyDescent="0.25">
      <c r="A12" s="179">
        <v>42703</v>
      </c>
      <c r="B12" s="180" t="s">
        <v>31</v>
      </c>
      <c r="C12" s="181">
        <v>56.67</v>
      </c>
      <c r="D12" s="181"/>
      <c r="E12" s="181"/>
      <c r="F12" s="181">
        <v>56.67</v>
      </c>
      <c r="G12" s="182">
        <v>112</v>
      </c>
      <c r="H12" s="182">
        <v>4207</v>
      </c>
      <c r="I12" s="182"/>
      <c r="J12" s="183" t="s">
        <v>36</v>
      </c>
      <c r="K12" s="183" t="s">
        <v>204</v>
      </c>
      <c r="L12" s="183" t="s">
        <v>205</v>
      </c>
      <c r="M12" s="184" t="s">
        <v>136</v>
      </c>
      <c r="N12" s="184" t="s">
        <v>204</v>
      </c>
      <c r="O12" s="185"/>
      <c r="P12" s="186" t="b">
        <f t="shared" ref="P12:P13" si="0">OR(G12&lt;100,LEN(G12)=2)</f>
        <v>0</v>
      </c>
      <c r="Q12" s="186" t="b">
        <f t="shared" ref="Q12:Q13" si="1">OR(H12&lt;1000,LEN(H12)=3)</f>
        <v>0</v>
      </c>
      <c r="R12" s="186" t="b">
        <f t="shared" ref="R12:R13" si="2">IF(I12&lt;1000,TRUE)</f>
        <v>1</v>
      </c>
      <c r="S12" s="187"/>
      <c r="T12" s="140"/>
      <c r="U12" s="140"/>
      <c r="V12" s="140"/>
      <c r="W12" s="140"/>
      <c r="X12" s="140"/>
      <c r="Y12" s="140"/>
      <c r="Z12" s="140"/>
    </row>
    <row r="13" spans="1:26" ht="20.100000000000001" customHeight="1" thickBot="1" x14ac:dyDescent="0.3">
      <c r="A13" s="188" t="s">
        <v>206</v>
      </c>
      <c r="B13" s="180" t="s">
        <v>36</v>
      </c>
      <c r="C13" s="181">
        <v>47.04</v>
      </c>
      <c r="D13" s="177">
        <v>7.84</v>
      </c>
      <c r="E13" s="181"/>
      <c r="F13" s="189" t="s">
        <v>207</v>
      </c>
      <c r="G13" s="182">
        <v>270</v>
      </c>
      <c r="H13" s="182">
        <v>1101</v>
      </c>
      <c r="I13" s="182"/>
      <c r="J13" s="183" t="s">
        <v>36</v>
      </c>
      <c r="K13" s="183" t="s">
        <v>204</v>
      </c>
      <c r="L13" s="190" t="s">
        <v>208</v>
      </c>
      <c r="M13" s="184" t="s">
        <v>209</v>
      </c>
      <c r="N13" s="184" t="s">
        <v>147</v>
      </c>
      <c r="O13" s="185"/>
      <c r="P13" s="186" t="b">
        <f t="shared" si="0"/>
        <v>0</v>
      </c>
      <c r="Q13" s="186" t="b">
        <f t="shared" si="1"/>
        <v>0</v>
      </c>
      <c r="R13" s="186" t="b">
        <f t="shared" si="2"/>
        <v>1</v>
      </c>
      <c r="S13" s="187"/>
      <c r="T13" s="140"/>
      <c r="U13" s="140"/>
      <c r="V13" s="140"/>
      <c r="W13" s="140"/>
      <c r="X13" s="140"/>
      <c r="Y13" s="140"/>
      <c r="Z13" s="140"/>
    </row>
    <row r="14" spans="1:26" ht="20.100000000000001" customHeight="1" thickBot="1" x14ac:dyDescent="0.25">
      <c r="A14" s="226" t="s">
        <v>49</v>
      </c>
      <c r="B14" s="227"/>
      <c r="C14" s="191">
        <f>SUM(C12:C13)</f>
        <v>103.71000000000001</v>
      </c>
      <c r="D14" s="192">
        <f>SUM(D12:D13)</f>
        <v>7.84</v>
      </c>
      <c r="E14" s="191"/>
      <c r="F14" s="191">
        <f>SUM(F12:F13)</f>
        <v>56.67</v>
      </c>
      <c r="G14" s="193"/>
      <c r="H14" s="193"/>
      <c r="I14" s="193"/>
      <c r="J14" s="194"/>
      <c r="K14" s="194"/>
      <c r="L14" s="195"/>
      <c r="M14" s="195"/>
      <c r="N14" s="196"/>
      <c r="O14" s="138"/>
      <c r="P14" s="145"/>
      <c r="Q14" s="145"/>
      <c r="R14" s="145"/>
      <c r="S14" s="145"/>
      <c r="T14" s="140"/>
      <c r="U14" s="140"/>
      <c r="V14" s="140"/>
      <c r="W14" s="140"/>
      <c r="X14" s="140"/>
      <c r="Y14" s="140"/>
      <c r="Z14" s="140"/>
    </row>
  </sheetData>
  <mergeCells count="5">
    <mergeCell ref="B1:E1"/>
    <mergeCell ref="B3:E3"/>
    <mergeCell ref="G8:J8"/>
    <mergeCell ref="G9:J9"/>
    <mergeCell ref="A14:B14"/>
  </mergeCells>
  <conditionalFormatting sqref="C5">
    <cfRule type="expression" dxfId="40" priority="1" stopIfTrue="1">
      <formula>ISBLANK(C5)</formula>
    </cfRule>
  </conditionalFormatting>
  <dataValidations count="1"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scale="40" orientation="landscape"/>
  <headerFooter>
    <oddFooter>&amp;L&amp;"Arial,Regular"&amp;10&amp;K000000/Users/josephinehagan/Desktop/Barclaycard Spreadsheet.xlsx		Printed 22/04/2020</oddFooter>
  </headerFooter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3"/>
  <sheetViews>
    <sheetView zoomScale="90" workbookViewId="0">
      <selection activeCell="C5" sqref="C5: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205" t="s">
        <v>110</v>
      </c>
      <c r="C1" s="206"/>
      <c r="D1" s="206"/>
      <c r="E1" s="207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205" t="s">
        <v>234</v>
      </c>
      <c r="C3" s="206"/>
      <c r="D3" s="206"/>
      <c r="E3" s="207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44147</v>
      </c>
      <c r="D5" s="12" t="s">
        <v>5</v>
      </c>
      <c r="E5" s="85">
        <v>44176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1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203" t="s">
        <v>11</v>
      </c>
      <c r="H8" s="208"/>
      <c r="I8" s="208"/>
      <c r="J8" s="204"/>
      <c r="K8" s="81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09"/>
      <c r="H9" s="210"/>
      <c r="I9" s="210"/>
      <c r="J9" s="211"/>
      <c r="K9" s="49" t="s">
        <v>20</v>
      </c>
      <c r="L9" s="21" t="s">
        <v>21</v>
      </c>
      <c r="M9" s="52"/>
      <c r="N9" s="54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86" t="s">
        <v>26</v>
      </c>
      <c r="H10" s="86" t="s">
        <v>27</v>
      </c>
      <c r="I10" s="86" t="s">
        <v>28</v>
      </c>
      <c r="J10" s="86"/>
      <c r="K10" s="51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86"/>
      <c r="H11" s="86"/>
      <c r="I11" s="86"/>
      <c r="J11" s="86"/>
      <c r="K11" s="86"/>
      <c r="L11" s="27"/>
      <c r="M11" s="43"/>
      <c r="N11" s="43"/>
    </row>
    <row r="12" spans="1:26" ht="20.100000000000001" customHeight="1" x14ac:dyDescent="0.25">
      <c r="A12" s="74">
        <v>44167</v>
      </c>
      <c r="B12" s="75" t="s">
        <v>55</v>
      </c>
      <c r="C12" s="31">
        <v>125</v>
      </c>
      <c r="D12" s="32">
        <v>0</v>
      </c>
      <c r="E12" s="31">
        <v>0</v>
      </c>
      <c r="F12" s="87">
        <v>125</v>
      </c>
      <c r="G12" s="55" t="s">
        <v>111</v>
      </c>
      <c r="H12" s="55">
        <v>9821</v>
      </c>
      <c r="I12" s="55"/>
      <c r="J12" s="88"/>
      <c r="K12" s="88" t="s">
        <v>112</v>
      </c>
      <c r="L12" s="89" t="s">
        <v>113</v>
      </c>
      <c r="M12" s="90" t="s">
        <v>114</v>
      </c>
      <c r="N12" s="90" t="s">
        <v>115</v>
      </c>
      <c r="P12" s="5" t="b">
        <f t="shared" ref="P12" si="0">OR(G12&lt;100,LEN(G12)=2)</f>
        <v>0</v>
      </c>
      <c r="Q12" s="5" t="b">
        <f t="shared" ref="Q12" si="1">OR(H12&lt;1000,LEN(H12)=3)</f>
        <v>0</v>
      </c>
      <c r="R12" s="5" t="b">
        <f t="shared" ref="R12" si="2">IF(I12&lt;1000,TRUE)</f>
        <v>1</v>
      </c>
      <c r="S12" s="5" t="e">
        <f>OR(#REF!&lt;100000,LEN(#REF!)=5)</f>
        <v>#REF!</v>
      </c>
    </row>
    <row r="13" spans="1:26" ht="20.100000000000001" customHeight="1" thickBot="1" x14ac:dyDescent="0.25">
      <c r="A13" s="214" t="s">
        <v>49</v>
      </c>
      <c r="B13" s="215"/>
      <c r="C13" s="39">
        <f>SUM(C12:C12)</f>
        <v>125</v>
      </c>
      <c r="D13" s="39">
        <f>SUM(D12:D12)</f>
        <v>0</v>
      </c>
      <c r="E13" s="39"/>
      <c r="F13" s="39">
        <f>SUM(F12:F12)</f>
        <v>125</v>
      </c>
      <c r="G13" s="56"/>
      <c r="H13" s="56"/>
      <c r="I13" s="56"/>
      <c r="J13" s="40"/>
      <c r="K13" s="40"/>
      <c r="L13" s="46"/>
      <c r="M13" s="53"/>
      <c r="N13" s="47"/>
    </row>
    <row r="15" spans="1:26" x14ac:dyDescent="0.2">
      <c r="B15" s="203" t="s">
        <v>50</v>
      </c>
      <c r="C15" s="204"/>
    </row>
    <row r="16" spans="1:26" x14ac:dyDescent="0.2">
      <c r="B16" s="41" t="s">
        <v>51</v>
      </c>
      <c r="C16" s="42" t="s">
        <v>52</v>
      </c>
    </row>
    <row r="17" spans="2:3" x14ac:dyDescent="0.2">
      <c r="B17" s="41" t="s">
        <v>31</v>
      </c>
      <c r="C17" s="42" t="s">
        <v>53</v>
      </c>
    </row>
    <row r="18" spans="2:3" x14ac:dyDescent="0.2">
      <c r="B18" s="41" t="s">
        <v>36</v>
      </c>
      <c r="C18" s="42" t="s">
        <v>54</v>
      </c>
    </row>
    <row r="19" spans="2:3" x14ac:dyDescent="0.2">
      <c r="B19" s="41" t="s">
        <v>117</v>
      </c>
      <c r="C19" s="42" t="s">
        <v>118</v>
      </c>
    </row>
    <row r="20" spans="2:3" x14ac:dyDescent="0.2">
      <c r="B20" s="43" t="s">
        <v>55</v>
      </c>
      <c r="C20" s="44" t="s">
        <v>56</v>
      </c>
    </row>
    <row r="23" spans="2:3" x14ac:dyDescent="0.2">
      <c r="B23" s="216"/>
      <c r="C23" s="216"/>
    </row>
  </sheetData>
  <mergeCells count="7">
    <mergeCell ref="B23:C23"/>
    <mergeCell ref="B1:E1"/>
    <mergeCell ref="B3:E3"/>
    <mergeCell ref="G8:J8"/>
    <mergeCell ref="G9:J9"/>
    <mergeCell ref="A13:B13"/>
    <mergeCell ref="B15:C15"/>
  </mergeCells>
  <conditionalFormatting sqref="J12:K12">
    <cfRule type="expression" priority="10" stopIfTrue="1">
      <formula>AND(SUM($P12:$T12)&gt;0,NOT(ISBLANK(J12)))</formula>
    </cfRule>
    <cfRule type="expression" dxfId="139" priority="11" stopIfTrue="1">
      <formula>SUM($P12:$T12)&gt;0</formula>
    </cfRule>
  </conditionalFormatting>
  <conditionalFormatting sqref="B1:E1 B3:E3 C12">
    <cfRule type="expression" dxfId="138" priority="12" stopIfTrue="1">
      <formula>ISBLANK(B1)</formula>
    </cfRule>
  </conditionalFormatting>
  <conditionalFormatting sqref="L12:N12">
    <cfRule type="expression" dxfId="137" priority="13" stopIfTrue="1">
      <formula>AND(NOT(ISBLANK($C12)),ISBLANK(L12))</formula>
    </cfRule>
  </conditionalFormatting>
  <conditionalFormatting sqref="B12">
    <cfRule type="expression" dxfId="136" priority="14" stopIfTrue="1">
      <formula>AND(NOT(ISBLANK(C12)),ISBLANK(B12))</formula>
    </cfRule>
  </conditionalFormatting>
  <conditionalFormatting sqref="A12">
    <cfRule type="expression" dxfId="135" priority="15" stopIfTrue="1">
      <formula>AND(NOT(ISBLANK(C12)),ISBLANK(A12))</formula>
    </cfRule>
  </conditionalFormatting>
  <conditionalFormatting sqref="E12">
    <cfRule type="expression" dxfId="134" priority="16" stopIfTrue="1">
      <formula>AND(NOT(ISBLANK(C12)),ISBLANK(E12),B12="S")</formula>
    </cfRule>
  </conditionalFormatting>
  <conditionalFormatting sqref="C5">
    <cfRule type="expression" dxfId="133" priority="1" stopIfTrue="1">
      <formula>ISBLANK(C5)</formula>
    </cfRule>
  </conditionalFormatting>
  <dataValidations count="2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">
      <formula1>$B$16:$B$20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'C:\Users\Michelle.Smith\Documents\Barclaycards Dec\[Barclaycard - PH December 2020.xlsx]Sheet2'!#REF!</xm:f>
          </x14:formula1>
          <xm:sqref>B1:E1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66"/>
  <sheetViews>
    <sheetView zoomScale="80" zoomScaleNormal="80" workbookViewId="0">
      <selection activeCell="C5" sqref="C5: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205" t="s">
        <v>110</v>
      </c>
      <c r="C1" s="206"/>
      <c r="D1" s="206"/>
      <c r="E1" s="207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205" t="s">
        <v>232</v>
      </c>
      <c r="C3" s="206"/>
      <c r="D3" s="206"/>
      <c r="E3" s="207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44147</v>
      </c>
      <c r="D5" s="12" t="s">
        <v>5</v>
      </c>
      <c r="E5" s="85">
        <v>44176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1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203" t="s">
        <v>11</v>
      </c>
      <c r="H8" s="208"/>
      <c r="I8" s="208"/>
      <c r="J8" s="204"/>
      <c r="K8" s="81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09"/>
      <c r="H9" s="210"/>
      <c r="I9" s="210"/>
      <c r="J9" s="211"/>
      <c r="K9" s="49" t="s">
        <v>20</v>
      </c>
      <c r="L9" s="21" t="s">
        <v>21</v>
      </c>
      <c r="M9" s="52"/>
      <c r="N9" s="54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86" t="s">
        <v>26</v>
      </c>
      <c r="H10" s="86" t="s">
        <v>27</v>
      </c>
      <c r="I10" s="86" t="s">
        <v>28</v>
      </c>
      <c r="J10" s="86"/>
      <c r="K10" s="51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86"/>
      <c r="H11" s="86"/>
      <c r="I11" s="86"/>
      <c r="J11" s="86"/>
      <c r="K11" s="86"/>
      <c r="L11" s="27"/>
      <c r="M11" s="43"/>
      <c r="N11" s="43"/>
    </row>
    <row r="12" spans="1:26" ht="20.100000000000001" customHeight="1" x14ac:dyDescent="0.25">
      <c r="A12" s="74">
        <v>44147</v>
      </c>
      <c r="B12" s="75" t="s">
        <v>31</v>
      </c>
      <c r="C12" s="31">
        <v>500</v>
      </c>
      <c r="D12" s="32">
        <v>0</v>
      </c>
      <c r="E12" s="31"/>
      <c r="F12" s="87">
        <v>500</v>
      </c>
      <c r="G12" s="55">
        <v>611</v>
      </c>
      <c r="H12" s="55">
        <v>4200</v>
      </c>
      <c r="I12" s="55">
        <v>61106</v>
      </c>
      <c r="J12" s="88"/>
      <c r="K12" s="126" t="s">
        <v>129</v>
      </c>
      <c r="L12" s="89" t="s">
        <v>130</v>
      </c>
      <c r="M12" s="90" t="s">
        <v>131</v>
      </c>
      <c r="N12" s="90" t="s">
        <v>132</v>
      </c>
      <c r="P12" s="5" t="b">
        <f t="shared" ref="P12:P55" si="0">OR(G12&lt;100,LEN(G12)=2)</f>
        <v>0</v>
      </c>
      <c r="Q12" s="5" t="b">
        <f t="shared" ref="Q12:Q55" si="1">OR(H12&lt;1000,LEN(H12)=3)</f>
        <v>0</v>
      </c>
      <c r="R12" s="5" t="b">
        <f t="shared" ref="R12:R55" si="2">IF(I12&lt;1000,TRUE)</f>
        <v>0</v>
      </c>
      <c r="S12" s="5" t="e">
        <f>OR(#REF!&lt;100000,LEN(#REF!)=5)</f>
        <v>#REF!</v>
      </c>
    </row>
    <row r="13" spans="1:26" ht="20.100000000000001" customHeight="1" x14ac:dyDescent="0.25">
      <c r="A13" s="74">
        <v>44147</v>
      </c>
      <c r="B13" s="75" t="s">
        <v>31</v>
      </c>
      <c r="C13" s="31">
        <v>50</v>
      </c>
      <c r="D13" s="32">
        <v>0</v>
      </c>
      <c r="E13" s="31"/>
      <c r="F13" s="87">
        <v>50</v>
      </c>
      <c r="G13" s="55">
        <v>611</v>
      </c>
      <c r="H13" s="55">
        <v>4200</v>
      </c>
      <c r="I13" s="55">
        <v>61116</v>
      </c>
      <c r="J13" s="88"/>
      <c r="K13" s="126" t="s">
        <v>129</v>
      </c>
      <c r="L13" s="89" t="s">
        <v>133</v>
      </c>
      <c r="M13" s="90" t="s">
        <v>134</v>
      </c>
      <c r="N13" s="90" t="s">
        <v>132</v>
      </c>
    </row>
    <row r="14" spans="1:26" ht="20.100000000000001" customHeight="1" x14ac:dyDescent="0.25">
      <c r="A14" s="74">
        <v>44147</v>
      </c>
      <c r="B14" s="75" t="s">
        <v>31</v>
      </c>
      <c r="C14" s="31">
        <v>250</v>
      </c>
      <c r="D14" s="32">
        <v>0</v>
      </c>
      <c r="E14" s="31"/>
      <c r="F14" s="87">
        <v>250</v>
      </c>
      <c r="G14" s="55">
        <v>611</v>
      </c>
      <c r="H14" s="55">
        <v>4200</v>
      </c>
      <c r="I14" s="55">
        <v>61106</v>
      </c>
      <c r="J14" s="88"/>
      <c r="K14" s="126" t="s">
        <v>129</v>
      </c>
      <c r="L14" s="89" t="s">
        <v>135</v>
      </c>
      <c r="M14" s="90" t="s">
        <v>136</v>
      </c>
      <c r="N14" s="90" t="s">
        <v>132</v>
      </c>
    </row>
    <row r="15" spans="1:26" ht="20.100000000000001" customHeight="1" x14ac:dyDescent="0.25">
      <c r="A15" s="74">
        <v>44149</v>
      </c>
      <c r="B15" s="75" t="s">
        <v>31</v>
      </c>
      <c r="C15" s="31">
        <v>500</v>
      </c>
      <c r="D15" s="32">
        <v>0</v>
      </c>
      <c r="E15" s="31"/>
      <c r="F15" s="87">
        <v>500</v>
      </c>
      <c r="G15" s="55">
        <v>595</v>
      </c>
      <c r="H15" s="55">
        <v>4200</v>
      </c>
      <c r="I15" s="55">
        <v>59510</v>
      </c>
      <c r="J15" s="88"/>
      <c r="K15" s="126" t="s">
        <v>129</v>
      </c>
      <c r="L15" s="89" t="s">
        <v>137</v>
      </c>
      <c r="M15" s="90" t="s">
        <v>131</v>
      </c>
      <c r="N15" s="90" t="s">
        <v>138</v>
      </c>
    </row>
    <row r="16" spans="1:26" ht="20.100000000000001" customHeight="1" x14ac:dyDescent="0.25">
      <c r="A16" s="74">
        <v>44149</v>
      </c>
      <c r="B16" s="75" t="s">
        <v>36</v>
      </c>
      <c r="C16" s="31">
        <v>145</v>
      </c>
      <c r="D16" s="32">
        <v>29</v>
      </c>
      <c r="E16" s="31"/>
      <c r="F16" s="87">
        <v>174</v>
      </c>
      <c r="G16" s="55">
        <v>611</v>
      </c>
      <c r="H16" s="55">
        <v>4200</v>
      </c>
      <c r="I16" s="55">
        <v>61111</v>
      </c>
      <c r="J16" s="88"/>
      <c r="K16" s="126" t="s">
        <v>129</v>
      </c>
      <c r="L16" s="89" t="s">
        <v>139</v>
      </c>
      <c r="M16" s="90" t="s">
        <v>140</v>
      </c>
      <c r="N16" s="90" t="s">
        <v>141</v>
      </c>
    </row>
    <row r="17" spans="1:19" ht="20.100000000000001" customHeight="1" x14ac:dyDescent="0.25">
      <c r="A17" s="74">
        <v>44149</v>
      </c>
      <c r="B17" s="75" t="s">
        <v>31</v>
      </c>
      <c r="C17" s="31">
        <v>250</v>
      </c>
      <c r="D17" s="32">
        <v>0</v>
      </c>
      <c r="E17" s="31"/>
      <c r="F17" s="87">
        <v>250</v>
      </c>
      <c r="G17" s="55">
        <v>611</v>
      </c>
      <c r="H17" s="55">
        <v>4200</v>
      </c>
      <c r="I17" s="55">
        <v>61106</v>
      </c>
      <c r="J17" s="88"/>
      <c r="K17" s="126" t="s">
        <v>129</v>
      </c>
      <c r="L17" s="89" t="s">
        <v>135</v>
      </c>
      <c r="M17" s="90" t="s">
        <v>136</v>
      </c>
      <c r="N17" s="90" t="s">
        <v>132</v>
      </c>
    </row>
    <row r="18" spans="1:19" ht="20.100000000000001" customHeight="1" x14ac:dyDescent="0.25">
      <c r="A18" s="74">
        <v>44151</v>
      </c>
      <c r="B18" s="75" t="s">
        <v>31</v>
      </c>
      <c r="C18" s="31">
        <v>250</v>
      </c>
      <c r="D18" s="32">
        <v>0</v>
      </c>
      <c r="E18" s="31"/>
      <c r="F18" s="87">
        <v>250</v>
      </c>
      <c r="G18" s="55">
        <v>611</v>
      </c>
      <c r="H18" s="55">
        <v>4200</v>
      </c>
      <c r="I18" s="55">
        <v>61116</v>
      </c>
      <c r="J18" s="88"/>
      <c r="K18" s="126" t="s">
        <v>129</v>
      </c>
      <c r="L18" s="89" t="s">
        <v>142</v>
      </c>
      <c r="M18" s="90" t="s">
        <v>136</v>
      </c>
      <c r="N18" s="90" t="s">
        <v>132</v>
      </c>
    </row>
    <row r="19" spans="1:19" ht="20.100000000000001" customHeight="1" x14ac:dyDescent="0.25">
      <c r="A19" s="74">
        <v>44151</v>
      </c>
      <c r="B19" s="75" t="s">
        <v>31</v>
      </c>
      <c r="C19" s="31">
        <v>500</v>
      </c>
      <c r="D19" s="32">
        <v>0</v>
      </c>
      <c r="E19" s="31"/>
      <c r="F19" s="87">
        <v>500</v>
      </c>
      <c r="G19" s="55">
        <v>611</v>
      </c>
      <c r="H19" s="55">
        <v>4200</v>
      </c>
      <c r="I19" s="55">
        <v>61106</v>
      </c>
      <c r="J19" s="88"/>
      <c r="K19" s="126" t="s">
        <v>129</v>
      </c>
      <c r="L19" s="89" t="s">
        <v>137</v>
      </c>
      <c r="M19" s="90" t="s">
        <v>131</v>
      </c>
      <c r="N19" s="90" t="s">
        <v>132</v>
      </c>
    </row>
    <row r="20" spans="1:19" ht="20.100000000000001" customHeight="1" x14ac:dyDescent="0.25">
      <c r="A20" s="74">
        <v>44154</v>
      </c>
      <c r="B20" s="75" t="s">
        <v>31</v>
      </c>
      <c r="C20" s="31">
        <v>50</v>
      </c>
      <c r="D20" s="32">
        <v>0</v>
      </c>
      <c r="E20" s="31"/>
      <c r="F20" s="87">
        <v>50</v>
      </c>
      <c r="G20" s="55">
        <v>611</v>
      </c>
      <c r="H20" s="55">
        <v>4200</v>
      </c>
      <c r="I20" s="55">
        <v>61116</v>
      </c>
      <c r="J20" s="88"/>
      <c r="K20" s="126" t="s">
        <v>129</v>
      </c>
      <c r="L20" s="89" t="s">
        <v>133</v>
      </c>
      <c r="M20" s="90" t="s">
        <v>134</v>
      </c>
      <c r="N20" s="90" t="s">
        <v>132</v>
      </c>
    </row>
    <row r="21" spans="1:19" ht="20.100000000000001" customHeight="1" x14ac:dyDescent="0.25">
      <c r="A21" s="74">
        <v>44154</v>
      </c>
      <c r="B21" s="75" t="s">
        <v>31</v>
      </c>
      <c r="C21" s="31">
        <v>250</v>
      </c>
      <c r="D21" s="32">
        <v>0</v>
      </c>
      <c r="E21" s="31"/>
      <c r="F21" s="87">
        <v>250</v>
      </c>
      <c r="G21" s="55">
        <v>611</v>
      </c>
      <c r="H21" s="55">
        <v>4200</v>
      </c>
      <c r="I21" s="55">
        <v>61106</v>
      </c>
      <c r="J21" s="88"/>
      <c r="K21" s="126" t="s">
        <v>129</v>
      </c>
      <c r="L21" s="89" t="s">
        <v>135</v>
      </c>
      <c r="M21" s="90" t="s">
        <v>136</v>
      </c>
      <c r="N21" s="90" t="s">
        <v>132</v>
      </c>
    </row>
    <row r="22" spans="1:19" ht="20.100000000000001" customHeight="1" x14ac:dyDescent="0.25">
      <c r="A22" s="74">
        <v>44155</v>
      </c>
      <c r="B22" s="75" t="s">
        <v>31</v>
      </c>
      <c r="C22" s="31">
        <v>500</v>
      </c>
      <c r="D22" s="32">
        <v>0</v>
      </c>
      <c r="E22" s="31"/>
      <c r="F22" s="87">
        <v>500</v>
      </c>
      <c r="G22" s="55">
        <v>611</v>
      </c>
      <c r="H22" s="55">
        <v>4200</v>
      </c>
      <c r="I22" s="55">
        <v>61106</v>
      </c>
      <c r="J22" s="88"/>
      <c r="K22" s="126" t="s">
        <v>129</v>
      </c>
      <c r="L22" s="89" t="s">
        <v>137</v>
      </c>
      <c r="M22" s="90" t="s">
        <v>131</v>
      </c>
      <c r="N22" s="90" t="s">
        <v>132</v>
      </c>
    </row>
    <row r="23" spans="1:19" ht="20.100000000000001" customHeight="1" x14ac:dyDescent="0.25">
      <c r="A23" s="74">
        <v>44155</v>
      </c>
      <c r="B23" s="75" t="s">
        <v>31</v>
      </c>
      <c r="C23" s="31">
        <v>500</v>
      </c>
      <c r="D23" s="32">
        <v>0</v>
      </c>
      <c r="E23" s="31"/>
      <c r="F23" s="87">
        <v>500</v>
      </c>
      <c r="G23" s="55">
        <v>595</v>
      </c>
      <c r="H23" s="55">
        <v>4200</v>
      </c>
      <c r="I23" s="55">
        <v>59510</v>
      </c>
      <c r="J23" s="88"/>
      <c r="K23" s="126" t="s">
        <v>129</v>
      </c>
      <c r="L23" s="89" t="s">
        <v>130</v>
      </c>
      <c r="M23" s="90" t="s">
        <v>131</v>
      </c>
      <c r="N23" s="90" t="s">
        <v>138</v>
      </c>
    </row>
    <row r="24" spans="1:19" ht="20.100000000000001" customHeight="1" x14ac:dyDescent="0.25">
      <c r="A24" s="74">
        <v>44156</v>
      </c>
      <c r="B24" s="75" t="s">
        <v>31</v>
      </c>
      <c r="C24" s="31">
        <v>250</v>
      </c>
      <c r="D24" s="32">
        <v>0</v>
      </c>
      <c r="E24" s="31"/>
      <c r="F24" s="87">
        <v>250</v>
      </c>
      <c r="G24" s="55">
        <v>611</v>
      </c>
      <c r="H24" s="55">
        <v>4200</v>
      </c>
      <c r="I24" s="55">
        <v>61116</v>
      </c>
      <c r="J24" s="88"/>
      <c r="K24" s="126" t="s">
        <v>129</v>
      </c>
      <c r="L24" s="89" t="s">
        <v>142</v>
      </c>
      <c r="M24" s="90" t="s">
        <v>136</v>
      </c>
      <c r="N24" s="90" t="s">
        <v>132</v>
      </c>
    </row>
    <row r="25" spans="1:19" ht="20.100000000000001" customHeight="1" x14ac:dyDescent="0.25">
      <c r="A25" s="74">
        <v>44157</v>
      </c>
      <c r="B25" s="75" t="s">
        <v>31</v>
      </c>
      <c r="C25" s="31">
        <v>500</v>
      </c>
      <c r="D25" s="32">
        <v>0</v>
      </c>
      <c r="E25" s="31"/>
      <c r="F25" s="87">
        <v>500</v>
      </c>
      <c r="G25" s="55">
        <v>611</v>
      </c>
      <c r="H25" s="55">
        <v>4200</v>
      </c>
      <c r="I25" s="55">
        <v>61106</v>
      </c>
      <c r="J25" s="88"/>
      <c r="K25" s="126" t="s">
        <v>129</v>
      </c>
      <c r="L25" s="89" t="s">
        <v>137</v>
      </c>
      <c r="M25" s="90" t="s">
        <v>131</v>
      </c>
      <c r="N25" s="90" t="s">
        <v>132</v>
      </c>
    </row>
    <row r="26" spans="1:19" ht="20.100000000000001" customHeight="1" x14ac:dyDescent="0.25">
      <c r="A26" s="74">
        <v>44158</v>
      </c>
      <c r="B26" s="75" t="s">
        <v>31</v>
      </c>
      <c r="C26" s="31">
        <v>500</v>
      </c>
      <c r="D26" s="32">
        <v>0</v>
      </c>
      <c r="E26" s="31"/>
      <c r="F26" s="87">
        <v>500</v>
      </c>
      <c r="G26" s="55">
        <v>595</v>
      </c>
      <c r="H26" s="55">
        <v>4200</v>
      </c>
      <c r="I26" s="55">
        <v>59510</v>
      </c>
      <c r="J26" s="88"/>
      <c r="K26" s="126" t="s">
        <v>129</v>
      </c>
      <c r="L26" s="89" t="s">
        <v>143</v>
      </c>
      <c r="M26" s="90" t="s">
        <v>131</v>
      </c>
      <c r="N26" s="90" t="s">
        <v>138</v>
      </c>
    </row>
    <row r="27" spans="1:19" ht="20.100000000000001" customHeight="1" x14ac:dyDescent="0.25">
      <c r="A27" s="74">
        <v>44158</v>
      </c>
      <c r="B27" s="75" t="s">
        <v>31</v>
      </c>
      <c r="C27" s="31">
        <v>250</v>
      </c>
      <c r="D27" s="32">
        <v>0</v>
      </c>
      <c r="E27" s="31"/>
      <c r="F27" s="87">
        <v>250</v>
      </c>
      <c r="G27" s="55">
        <v>611</v>
      </c>
      <c r="H27" s="55">
        <v>4200</v>
      </c>
      <c r="I27" s="55">
        <v>61106</v>
      </c>
      <c r="J27" s="88"/>
      <c r="K27" s="126" t="s">
        <v>129</v>
      </c>
      <c r="L27" s="89" t="s">
        <v>144</v>
      </c>
      <c r="M27" s="90" t="s">
        <v>136</v>
      </c>
      <c r="N27" s="90" t="s">
        <v>132</v>
      </c>
    </row>
    <row r="28" spans="1:19" ht="20.100000000000001" customHeight="1" x14ac:dyDescent="0.25">
      <c r="A28" s="74">
        <v>44159</v>
      </c>
      <c r="B28" s="75" t="s">
        <v>31</v>
      </c>
      <c r="C28" s="31">
        <v>250</v>
      </c>
      <c r="D28" s="32">
        <v>0</v>
      </c>
      <c r="E28" s="31"/>
      <c r="F28" s="87">
        <v>250</v>
      </c>
      <c r="G28" s="55">
        <v>595</v>
      </c>
      <c r="H28" s="55">
        <v>4200</v>
      </c>
      <c r="I28" s="55">
        <v>61116</v>
      </c>
      <c r="J28" s="88"/>
      <c r="K28" s="126" t="s">
        <v>129</v>
      </c>
      <c r="L28" s="89" t="s">
        <v>142</v>
      </c>
      <c r="M28" s="90" t="s">
        <v>136</v>
      </c>
      <c r="N28" s="90" t="s">
        <v>138</v>
      </c>
    </row>
    <row r="29" spans="1:19" ht="20.100000000000001" customHeight="1" x14ac:dyDescent="0.25">
      <c r="A29" s="74">
        <v>44160</v>
      </c>
      <c r="B29" s="75" t="s">
        <v>31</v>
      </c>
      <c r="C29" s="31">
        <v>250</v>
      </c>
      <c r="D29" s="32">
        <v>0</v>
      </c>
      <c r="E29" s="31"/>
      <c r="F29" s="87">
        <v>250</v>
      </c>
      <c r="G29" s="55">
        <v>595</v>
      </c>
      <c r="H29" s="55">
        <v>4200</v>
      </c>
      <c r="I29" s="55">
        <v>59510</v>
      </c>
      <c r="J29" s="88"/>
      <c r="K29" s="126" t="s">
        <v>129</v>
      </c>
      <c r="L29" s="89" t="s">
        <v>144</v>
      </c>
      <c r="M29" s="90" t="s">
        <v>136</v>
      </c>
      <c r="N29" s="90" t="s">
        <v>138</v>
      </c>
    </row>
    <row r="30" spans="1:19" ht="20.100000000000001" customHeight="1" x14ac:dyDescent="0.25">
      <c r="A30" s="74">
        <v>44160</v>
      </c>
      <c r="B30" s="75" t="s">
        <v>31</v>
      </c>
      <c r="C30" s="31">
        <v>500</v>
      </c>
      <c r="D30" s="32">
        <v>0</v>
      </c>
      <c r="E30" s="31"/>
      <c r="F30" s="87">
        <v>500</v>
      </c>
      <c r="G30" s="55">
        <v>595</v>
      </c>
      <c r="H30" s="55">
        <v>4200</v>
      </c>
      <c r="I30" s="55">
        <v>59510</v>
      </c>
      <c r="J30" s="88"/>
      <c r="K30" s="126" t="s">
        <v>129</v>
      </c>
      <c r="L30" s="89" t="s">
        <v>137</v>
      </c>
      <c r="M30" s="90" t="s">
        <v>131</v>
      </c>
      <c r="N30" s="90" t="s">
        <v>138</v>
      </c>
    </row>
    <row r="31" spans="1:19" ht="20.100000000000001" customHeight="1" x14ac:dyDescent="0.25">
      <c r="A31" s="74">
        <v>44160</v>
      </c>
      <c r="B31" s="30" t="s">
        <v>31</v>
      </c>
      <c r="C31" s="31">
        <v>500</v>
      </c>
      <c r="D31" s="32">
        <v>0</v>
      </c>
      <c r="E31" s="31"/>
      <c r="F31" s="87">
        <v>500</v>
      </c>
      <c r="G31" s="55">
        <v>611</v>
      </c>
      <c r="H31" s="55">
        <v>4200</v>
      </c>
      <c r="I31" s="55">
        <v>61106</v>
      </c>
      <c r="J31" s="88"/>
      <c r="K31" s="126" t="s">
        <v>129</v>
      </c>
      <c r="L31" s="89" t="s">
        <v>130</v>
      </c>
      <c r="M31" s="90" t="s">
        <v>131</v>
      </c>
      <c r="N31" s="90" t="s">
        <v>132</v>
      </c>
      <c r="P31" s="5" t="b">
        <f t="shared" si="0"/>
        <v>0</v>
      </c>
      <c r="Q31" s="5" t="b">
        <f t="shared" si="1"/>
        <v>0</v>
      </c>
      <c r="R31" s="5" t="b">
        <f t="shared" si="2"/>
        <v>0</v>
      </c>
      <c r="S31" s="5" t="e">
        <f>OR(#REF!&lt;100000,LEN(#REF!)=5)</f>
        <v>#REF!</v>
      </c>
    </row>
    <row r="32" spans="1:19" ht="20.100000000000001" customHeight="1" x14ac:dyDescent="0.25">
      <c r="A32" s="74">
        <v>44160</v>
      </c>
      <c r="B32" s="30" t="s">
        <v>31</v>
      </c>
      <c r="C32" s="31">
        <v>250</v>
      </c>
      <c r="D32" s="32">
        <v>0</v>
      </c>
      <c r="E32" s="31"/>
      <c r="F32" s="87">
        <v>250</v>
      </c>
      <c r="G32" s="55">
        <v>595</v>
      </c>
      <c r="H32" s="55">
        <v>4200</v>
      </c>
      <c r="I32" s="55">
        <v>61116</v>
      </c>
      <c r="J32" s="88"/>
      <c r="K32" s="126" t="s">
        <v>129</v>
      </c>
      <c r="L32" s="89" t="s">
        <v>142</v>
      </c>
      <c r="M32" s="90" t="s">
        <v>136</v>
      </c>
      <c r="N32" s="90" t="s">
        <v>138</v>
      </c>
    </row>
    <row r="33" spans="1:14" ht="20.100000000000001" customHeight="1" x14ac:dyDescent="0.25">
      <c r="A33" s="74">
        <v>44161</v>
      </c>
      <c r="B33" s="30" t="s">
        <v>31</v>
      </c>
      <c r="C33" s="31">
        <v>250</v>
      </c>
      <c r="D33" s="32">
        <v>0</v>
      </c>
      <c r="E33" s="31"/>
      <c r="F33" s="87">
        <v>250</v>
      </c>
      <c r="G33" s="55">
        <v>611</v>
      </c>
      <c r="H33" s="55">
        <v>4200</v>
      </c>
      <c r="I33" s="55">
        <v>61116</v>
      </c>
      <c r="J33" s="88"/>
      <c r="K33" s="126" t="s">
        <v>129</v>
      </c>
      <c r="L33" s="89" t="s">
        <v>142</v>
      </c>
      <c r="M33" s="90" t="s">
        <v>136</v>
      </c>
      <c r="N33" s="90" t="s">
        <v>132</v>
      </c>
    </row>
    <row r="34" spans="1:14" ht="20.100000000000001" customHeight="1" x14ac:dyDescent="0.25">
      <c r="A34" s="74">
        <v>44161</v>
      </c>
      <c r="B34" s="30" t="s">
        <v>31</v>
      </c>
      <c r="C34" s="31">
        <v>123</v>
      </c>
      <c r="D34" s="32">
        <v>0</v>
      </c>
      <c r="E34" s="31"/>
      <c r="F34" s="87">
        <v>123</v>
      </c>
      <c r="G34" s="55">
        <v>595</v>
      </c>
      <c r="H34" s="55">
        <v>1101</v>
      </c>
      <c r="I34" s="55"/>
      <c r="J34" s="88"/>
      <c r="K34" s="126" t="s">
        <v>129</v>
      </c>
      <c r="L34" s="89" t="s">
        <v>145</v>
      </c>
      <c r="M34" s="90" t="s">
        <v>146</v>
      </c>
      <c r="N34" s="90" t="s">
        <v>147</v>
      </c>
    </row>
    <row r="35" spans="1:14" ht="20.100000000000001" customHeight="1" x14ac:dyDescent="0.25">
      <c r="A35" s="74">
        <v>44162</v>
      </c>
      <c r="B35" s="30" t="s">
        <v>31</v>
      </c>
      <c r="C35" s="31">
        <v>89</v>
      </c>
      <c r="D35" s="32">
        <v>0</v>
      </c>
      <c r="E35" s="31"/>
      <c r="F35" s="87">
        <v>89</v>
      </c>
      <c r="G35" s="55">
        <v>611</v>
      </c>
      <c r="H35" s="55">
        <v>4200</v>
      </c>
      <c r="I35" s="55">
        <v>61106</v>
      </c>
      <c r="J35" s="88"/>
      <c r="K35" s="126" t="s">
        <v>129</v>
      </c>
      <c r="L35" s="89" t="s">
        <v>148</v>
      </c>
      <c r="M35" s="90" t="s">
        <v>149</v>
      </c>
      <c r="N35" s="90" t="s">
        <v>132</v>
      </c>
    </row>
    <row r="36" spans="1:14" ht="20.100000000000001" customHeight="1" x14ac:dyDescent="0.25">
      <c r="A36" s="74">
        <v>44162</v>
      </c>
      <c r="B36" s="30" t="s">
        <v>31</v>
      </c>
      <c r="C36" s="31">
        <v>89</v>
      </c>
      <c r="D36" s="32">
        <v>0</v>
      </c>
      <c r="E36" s="31"/>
      <c r="F36" s="87">
        <v>89</v>
      </c>
      <c r="G36" s="55">
        <v>611</v>
      </c>
      <c r="H36" s="55">
        <v>4200</v>
      </c>
      <c r="I36" s="55">
        <v>61106</v>
      </c>
      <c r="J36" s="88"/>
      <c r="K36" s="126" t="s">
        <v>129</v>
      </c>
      <c r="L36" s="89" t="s">
        <v>148</v>
      </c>
      <c r="M36" s="90" t="s">
        <v>149</v>
      </c>
      <c r="N36" s="90" t="s">
        <v>132</v>
      </c>
    </row>
    <row r="37" spans="1:14" ht="20.100000000000001" customHeight="1" x14ac:dyDescent="0.25">
      <c r="A37" s="74">
        <v>44162</v>
      </c>
      <c r="B37" s="30" t="s">
        <v>31</v>
      </c>
      <c r="C37" s="31">
        <v>500</v>
      </c>
      <c r="D37" s="32">
        <v>0</v>
      </c>
      <c r="E37" s="31"/>
      <c r="F37" s="87">
        <v>500</v>
      </c>
      <c r="G37" s="55">
        <v>611</v>
      </c>
      <c r="H37" s="55">
        <v>4200</v>
      </c>
      <c r="I37" s="55">
        <v>61106</v>
      </c>
      <c r="J37" s="88"/>
      <c r="K37" s="126" t="s">
        <v>129</v>
      </c>
      <c r="L37" s="89" t="s">
        <v>130</v>
      </c>
      <c r="M37" s="90" t="s">
        <v>131</v>
      </c>
      <c r="N37" s="90" t="s">
        <v>132</v>
      </c>
    </row>
    <row r="38" spans="1:14" ht="20.100000000000001" customHeight="1" x14ac:dyDescent="0.25">
      <c r="A38" s="74">
        <v>44162</v>
      </c>
      <c r="B38" s="30" t="s">
        <v>31</v>
      </c>
      <c r="C38" s="31">
        <v>250</v>
      </c>
      <c r="D38" s="32">
        <v>0</v>
      </c>
      <c r="E38" s="31"/>
      <c r="F38" s="87">
        <v>250</v>
      </c>
      <c r="G38" s="55">
        <v>611</v>
      </c>
      <c r="H38" s="55">
        <v>4200</v>
      </c>
      <c r="I38" s="55">
        <v>61116</v>
      </c>
      <c r="J38" s="88"/>
      <c r="K38" s="126" t="s">
        <v>129</v>
      </c>
      <c r="L38" s="89" t="s">
        <v>142</v>
      </c>
      <c r="M38" s="90" t="s">
        <v>136</v>
      </c>
      <c r="N38" s="90" t="s">
        <v>132</v>
      </c>
    </row>
    <row r="39" spans="1:14" ht="20.100000000000001" customHeight="1" x14ac:dyDescent="0.25">
      <c r="A39" s="74">
        <v>44163</v>
      </c>
      <c r="B39" s="30" t="s">
        <v>31</v>
      </c>
      <c r="C39" s="31">
        <v>4.32</v>
      </c>
      <c r="D39" s="32">
        <v>0</v>
      </c>
      <c r="E39" s="31"/>
      <c r="F39" s="87">
        <v>4.32</v>
      </c>
      <c r="G39" s="55">
        <v>595</v>
      </c>
      <c r="H39" s="55">
        <v>4200</v>
      </c>
      <c r="I39" s="55">
        <v>59510</v>
      </c>
      <c r="J39" s="88"/>
      <c r="K39" s="126" t="s">
        <v>129</v>
      </c>
      <c r="L39" s="89" t="s">
        <v>150</v>
      </c>
      <c r="M39" s="90" t="s">
        <v>134</v>
      </c>
      <c r="N39" s="90" t="s">
        <v>138</v>
      </c>
    </row>
    <row r="40" spans="1:14" ht="20.100000000000001" customHeight="1" x14ac:dyDescent="0.25">
      <c r="A40" s="74">
        <v>44163</v>
      </c>
      <c r="B40" s="30" t="s">
        <v>31</v>
      </c>
      <c r="C40" s="31">
        <v>250</v>
      </c>
      <c r="D40" s="32">
        <v>0</v>
      </c>
      <c r="E40" s="31"/>
      <c r="F40" s="87">
        <v>250</v>
      </c>
      <c r="G40" s="55">
        <v>595</v>
      </c>
      <c r="H40" s="55">
        <v>4200</v>
      </c>
      <c r="I40" s="55">
        <v>59510</v>
      </c>
      <c r="J40" s="88"/>
      <c r="K40" s="126" t="s">
        <v>129</v>
      </c>
      <c r="L40" s="89" t="s">
        <v>144</v>
      </c>
      <c r="M40" s="90" t="s">
        <v>136</v>
      </c>
      <c r="N40" s="90" t="s">
        <v>138</v>
      </c>
    </row>
    <row r="41" spans="1:14" ht="20.100000000000001" customHeight="1" x14ac:dyDescent="0.25">
      <c r="A41" s="74">
        <v>44163</v>
      </c>
      <c r="B41" s="30" t="s">
        <v>31</v>
      </c>
      <c r="C41" s="31">
        <v>500</v>
      </c>
      <c r="D41" s="32">
        <v>0</v>
      </c>
      <c r="E41" s="31"/>
      <c r="F41" s="87">
        <v>500</v>
      </c>
      <c r="G41" s="55">
        <v>595</v>
      </c>
      <c r="H41" s="55">
        <v>4200</v>
      </c>
      <c r="I41" s="55">
        <v>59510</v>
      </c>
      <c r="J41" s="88"/>
      <c r="K41" s="126" t="s">
        <v>129</v>
      </c>
      <c r="L41" s="89" t="s">
        <v>137</v>
      </c>
      <c r="M41" s="90" t="s">
        <v>131</v>
      </c>
      <c r="N41" s="90" t="s">
        <v>138</v>
      </c>
    </row>
    <row r="42" spans="1:14" ht="20.100000000000001" customHeight="1" x14ac:dyDescent="0.25">
      <c r="A42" s="74">
        <v>44164</v>
      </c>
      <c r="B42" s="30" t="s">
        <v>31</v>
      </c>
      <c r="C42" s="31">
        <v>250</v>
      </c>
      <c r="D42" s="32">
        <v>0</v>
      </c>
      <c r="E42" s="31"/>
      <c r="F42" s="87">
        <v>250</v>
      </c>
      <c r="G42" s="55">
        <v>595</v>
      </c>
      <c r="H42" s="55">
        <v>4200</v>
      </c>
      <c r="I42" s="55">
        <v>59510</v>
      </c>
      <c r="J42" s="88"/>
      <c r="K42" s="126" t="s">
        <v>129</v>
      </c>
      <c r="L42" s="89" t="s">
        <v>135</v>
      </c>
      <c r="M42" s="90" t="s">
        <v>136</v>
      </c>
      <c r="N42" s="90" t="s">
        <v>138</v>
      </c>
    </row>
    <row r="43" spans="1:14" ht="20.100000000000001" customHeight="1" x14ac:dyDescent="0.25">
      <c r="A43" s="74">
        <v>44165</v>
      </c>
      <c r="B43" s="30" t="s">
        <v>31</v>
      </c>
      <c r="C43" s="31">
        <v>500</v>
      </c>
      <c r="D43" s="32">
        <v>0</v>
      </c>
      <c r="E43" s="31"/>
      <c r="F43" s="87">
        <v>500</v>
      </c>
      <c r="G43" s="55">
        <v>611</v>
      </c>
      <c r="H43" s="55">
        <v>4200</v>
      </c>
      <c r="I43" s="55">
        <v>61106</v>
      </c>
      <c r="J43" s="88"/>
      <c r="K43" s="126" t="s">
        <v>129</v>
      </c>
      <c r="L43" s="89" t="s">
        <v>130</v>
      </c>
      <c r="M43" s="90" t="s">
        <v>131</v>
      </c>
      <c r="N43" s="90" t="s">
        <v>132</v>
      </c>
    </row>
    <row r="44" spans="1:14" ht="20.100000000000001" customHeight="1" x14ac:dyDescent="0.25">
      <c r="A44" s="74">
        <v>44167</v>
      </c>
      <c r="B44" s="30" t="s">
        <v>31</v>
      </c>
      <c r="C44" s="31">
        <v>250.99</v>
      </c>
      <c r="D44" s="32">
        <v>0</v>
      </c>
      <c r="E44" s="31"/>
      <c r="F44" s="87">
        <v>250.99</v>
      </c>
      <c r="G44" s="55">
        <v>595</v>
      </c>
      <c r="H44" s="55">
        <v>4200</v>
      </c>
      <c r="I44" s="55">
        <v>59510</v>
      </c>
      <c r="J44" s="88"/>
      <c r="K44" s="126" t="s">
        <v>129</v>
      </c>
      <c r="L44" s="89" t="s">
        <v>151</v>
      </c>
      <c r="M44" s="90" t="s">
        <v>136</v>
      </c>
      <c r="N44" s="90" t="s">
        <v>138</v>
      </c>
    </row>
    <row r="45" spans="1:14" ht="20.100000000000001" customHeight="1" x14ac:dyDescent="0.25">
      <c r="A45" s="74">
        <v>44167</v>
      </c>
      <c r="B45" s="30" t="s">
        <v>31</v>
      </c>
      <c r="C45" s="31">
        <v>301.25</v>
      </c>
      <c r="D45" s="32">
        <v>0</v>
      </c>
      <c r="E45" s="31"/>
      <c r="F45" s="87">
        <v>301.25</v>
      </c>
      <c r="G45" s="55">
        <v>611</v>
      </c>
      <c r="H45" s="55">
        <v>4200</v>
      </c>
      <c r="I45" s="55">
        <v>61106</v>
      </c>
      <c r="J45" s="88"/>
      <c r="K45" s="126" t="s">
        <v>129</v>
      </c>
      <c r="L45" s="89" t="s">
        <v>152</v>
      </c>
      <c r="M45" s="90" t="s">
        <v>131</v>
      </c>
      <c r="N45" s="90" t="s">
        <v>132</v>
      </c>
    </row>
    <row r="46" spans="1:14" ht="20.100000000000001" customHeight="1" x14ac:dyDescent="0.25">
      <c r="A46" s="74">
        <v>44167</v>
      </c>
      <c r="B46" s="30" t="s">
        <v>31</v>
      </c>
      <c r="C46" s="31">
        <v>500</v>
      </c>
      <c r="D46" s="32">
        <v>0</v>
      </c>
      <c r="E46" s="31"/>
      <c r="F46" s="87">
        <v>500</v>
      </c>
      <c r="G46" s="55">
        <v>595</v>
      </c>
      <c r="H46" s="55">
        <v>4200</v>
      </c>
      <c r="I46" s="55">
        <v>59510</v>
      </c>
      <c r="J46" s="88"/>
      <c r="K46" s="126" t="s">
        <v>129</v>
      </c>
      <c r="L46" s="89" t="s">
        <v>152</v>
      </c>
      <c r="M46" s="90" t="s">
        <v>131</v>
      </c>
      <c r="N46" s="90" t="s">
        <v>138</v>
      </c>
    </row>
    <row r="47" spans="1:14" ht="20.100000000000001" customHeight="1" x14ac:dyDescent="0.25">
      <c r="A47" s="74">
        <v>44167</v>
      </c>
      <c r="B47" s="30" t="s">
        <v>31</v>
      </c>
      <c r="C47" s="31">
        <v>12.15</v>
      </c>
      <c r="D47" s="32">
        <v>0</v>
      </c>
      <c r="E47" s="31"/>
      <c r="F47" s="87">
        <v>12.15</v>
      </c>
      <c r="G47" s="55">
        <v>595</v>
      </c>
      <c r="H47" s="55">
        <v>4200</v>
      </c>
      <c r="I47" s="55">
        <v>61116</v>
      </c>
      <c r="J47" s="88"/>
      <c r="K47" s="126" t="s">
        <v>129</v>
      </c>
      <c r="L47" s="89" t="s">
        <v>133</v>
      </c>
      <c r="M47" s="90" t="s">
        <v>134</v>
      </c>
      <c r="N47" s="90" t="s">
        <v>132</v>
      </c>
    </row>
    <row r="48" spans="1:14" ht="20.100000000000001" customHeight="1" x14ac:dyDescent="0.25">
      <c r="A48" s="74">
        <v>44168</v>
      </c>
      <c r="B48" s="30" t="s">
        <v>31</v>
      </c>
      <c r="C48" s="31">
        <v>500</v>
      </c>
      <c r="D48" s="32">
        <v>0</v>
      </c>
      <c r="E48" s="31"/>
      <c r="F48" s="87">
        <v>500</v>
      </c>
      <c r="G48" s="55">
        <v>595</v>
      </c>
      <c r="H48" s="55">
        <v>4200</v>
      </c>
      <c r="I48" s="55">
        <v>59510</v>
      </c>
      <c r="J48" s="88"/>
      <c r="K48" s="126" t="s">
        <v>129</v>
      </c>
      <c r="L48" s="89" t="s">
        <v>153</v>
      </c>
      <c r="M48" s="90" t="s">
        <v>131</v>
      </c>
      <c r="N48" s="90" t="s">
        <v>138</v>
      </c>
    </row>
    <row r="49" spans="1:19" ht="20.100000000000001" customHeight="1" x14ac:dyDescent="0.25">
      <c r="A49" s="74">
        <v>44169</v>
      </c>
      <c r="B49" s="30" t="s">
        <v>31</v>
      </c>
      <c r="C49" s="31">
        <v>250</v>
      </c>
      <c r="D49" s="32">
        <v>0</v>
      </c>
      <c r="E49" s="31"/>
      <c r="F49" s="87">
        <v>250</v>
      </c>
      <c r="G49" s="55">
        <v>611</v>
      </c>
      <c r="H49" s="55">
        <v>4200</v>
      </c>
      <c r="I49" s="55">
        <v>61106</v>
      </c>
      <c r="J49" s="88"/>
      <c r="K49" s="126" t="s">
        <v>129</v>
      </c>
      <c r="L49" s="89" t="s">
        <v>151</v>
      </c>
      <c r="M49" s="90" t="s">
        <v>136</v>
      </c>
      <c r="N49" s="90" t="s">
        <v>132</v>
      </c>
    </row>
    <row r="50" spans="1:19" ht="20.100000000000001" customHeight="1" x14ac:dyDescent="0.25">
      <c r="A50" s="74">
        <v>44171</v>
      </c>
      <c r="B50" s="30" t="s">
        <v>31</v>
      </c>
      <c r="C50" s="31">
        <v>500</v>
      </c>
      <c r="D50" s="32">
        <v>0</v>
      </c>
      <c r="E50" s="31"/>
      <c r="F50" s="87">
        <v>500</v>
      </c>
      <c r="G50" s="55">
        <v>595</v>
      </c>
      <c r="H50" s="55">
        <v>4200</v>
      </c>
      <c r="I50" s="55">
        <v>59510</v>
      </c>
      <c r="J50" s="88"/>
      <c r="K50" s="126" t="s">
        <v>129</v>
      </c>
      <c r="L50" s="89" t="s">
        <v>152</v>
      </c>
      <c r="M50" s="90" t="s">
        <v>131</v>
      </c>
      <c r="N50" s="90" t="s">
        <v>138</v>
      </c>
    </row>
    <row r="51" spans="1:19" ht="20.100000000000001" customHeight="1" x14ac:dyDescent="0.25">
      <c r="A51" s="74">
        <v>44171</v>
      </c>
      <c r="B51" s="30" t="s">
        <v>31</v>
      </c>
      <c r="C51" s="31">
        <v>500</v>
      </c>
      <c r="D51" s="32">
        <v>0</v>
      </c>
      <c r="E51" s="31"/>
      <c r="F51" s="87">
        <v>500</v>
      </c>
      <c r="G51" s="55">
        <v>611</v>
      </c>
      <c r="H51" s="55">
        <v>4200</v>
      </c>
      <c r="I51" s="55">
        <v>61106</v>
      </c>
      <c r="J51" s="88"/>
      <c r="K51" s="126" t="s">
        <v>129</v>
      </c>
      <c r="L51" s="89" t="s">
        <v>153</v>
      </c>
      <c r="M51" s="90" t="s">
        <v>131</v>
      </c>
      <c r="N51" s="90" t="s">
        <v>132</v>
      </c>
    </row>
    <row r="52" spans="1:19" ht="20.100000000000001" customHeight="1" x14ac:dyDescent="0.25">
      <c r="A52" s="74">
        <v>44171</v>
      </c>
      <c r="B52" s="30" t="s">
        <v>31</v>
      </c>
      <c r="C52" s="31">
        <v>20</v>
      </c>
      <c r="D52" s="32">
        <v>0</v>
      </c>
      <c r="E52" s="31"/>
      <c r="F52" s="87">
        <v>20</v>
      </c>
      <c r="G52" s="55">
        <v>611</v>
      </c>
      <c r="H52" s="55">
        <v>4200</v>
      </c>
      <c r="I52" s="55">
        <v>61106</v>
      </c>
      <c r="J52" s="88"/>
      <c r="K52" s="126" t="s">
        <v>129</v>
      </c>
      <c r="L52" s="89" t="s">
        <v>150</v>
      </c>
      <c r="M52" s="90" t="s">
        <v>134</v>
      </c>
      <c r="N52" s="90" t="s">
        <v>132</v>
      </c>
    </row>
    <row r="53" spans="1:19" ht="20.100000000000001" customHeight="1" x14ac:dyDescent="0.25">
      <c r="A53" s="74">
        <v>44172</v>
      </c>
      <c r="B53" s="30" t="s">
        <v>31</v>
      </c>
      <c r="C53" s="31">
        <v>250</v>
      </c>
      <c r="D53" s="32">
        <v>0</v>
      </c>
      <c r="E53" s="31"/>
      <c r="F53" s="87">
        <v>250</v>
      </c>
      <c r="G53" s="55">
        <v>611</v>
      </c>
      <c r="H53" s="55">
        <v>4200</v>
      </c>
      <c r="I53" s="55">
        <v>61106</v>
      </c>
      <c r="J53" s="88"/>
      <c r="K53" s="126" t="s">
        <v>129</v>
      </c>
      <c r="L53" s="89" t="s">
        <v>154</v>
      </c>
      <c r="M53" s="90" t="s">
        <v>136</v>
      </c>
      <c r="N53" s="90" t="s">
        <v>132</v>
      </c>
    </row>
    <row r="54" spans="1:19" ht="20.100000000000001" customHeight="1" x14ac:dyDescent="0.25">
      <c r="A54" s="74">
        <v>44173</v>
      </c>
      <c r="B54" s="30" t="s">
        <v>31</v>
      </c>
      <c r="C54" s="31">
        <v>18.489999999999998</v>
      </c>
      <c r="D54" s="32">
        <v>0</v>
      </c>
      <c r="E54" s="31"/>
      <c r="F54" s="87">
        <v>18.489999999999998</v>
      </c>
      <c r="G54" s="55">
        <v>611</v>
      </c>
      <c r="H54" s="55">
        <v>4200</v>
      </c>
      <c r="I54" s="55">
        <v>61111</v>
      </c>
      <c r="J54" s="88"/>
      <c r="K54" s="126" t="s">
        <v>129</v>
      </c>
      <c r="L54" s="89" t="s">
        <v>155</v>
      </c>
      <c r="M54" s="90" t="s">
        <v>156</v>
      </c>
      <c r="N54" s="90" t="s">
        <v>157</v>
      </c>
    </row>
    <row r="55" spans="1:19" ht="20.100000000000001" customHeight="1" x14ac:dyDescent="0.25">
      <c r="A55" s="74">
        <v>44175</v>
      </c>
      <c r="B55" s="30" t="s">
        <v>31</v>
      </c>
      <c r="C55" s="31">
        <v>500</v>
      </c>
      <c r="D55" s="32">
        <v>0</v>
      </c>
      <c r="E55" s="31"/>
      <c r="F55" s="87">
        <v>500</v>
      </c>
      <c r="G55" s="55">
        <v>595</v>
      </c>
      <c r="H55" s="55">
        <v>4200</v>
      </c>
      <c r="I55" s="55">
        <v>59511</v>
      </c>
      <c r="J55" s="88"/>
      <c r="K55" s="126" t="s">
        <v>129</v>
      </c>
      <c r="L55" s="89" t="s">
        <v>158</v>
      </c>
      <c r="M55" s="90" t="s">
        <v>131</v>
      </c>
      <c r="N55" s="90" t="s">
        <v>159</v>
      </c>
      <c r="P55" s="5" t="b">
        <f t="shared" si="0"/>
        <v>0</v>
      </c>
      <c r="Q55" s="5" t="b">
        <f t="shared" si="1"/>
        <v>0</v>
      </c>
      <c r="R55" s="5" t="b">
        <f t="shared" si="2"/>
        <v>0</v>
      </c>
      <c r="S55" s="5" t="e">
        <f>OR(#REF!&lt;100000,LEN(#REF!)=5)</f>
        <v>#REF!</v>
      </c>
    </row>
    <row r="56" spans="1:19" ht="20.100000000000001" customHeight="1" thickBot="1" x14ac:dyDescent="0.25">
      <c r="A56" s="214" t="s">
        <v>49</v>
      </c>
      <c r="B56" s="215"/>
      <c r="C56" s="39">
        <f>SUM(C12:C55)</f>
        <v>13403.199999999999</v>
      </c>
      <c r="D56" s="39">
        <f>SUM(D12:D55)</f>
        <v>29</v>
      </c>
      <c r="E56" s="39"/>
      <c r="F56" s="39">
        <f>SUM(F12:F55)</f>
        <v>13432.199999999999</v>
      </c>
      <c r="G56" s="56"/>
      <c r="H56" s="56"/>
      <c r="I56" s="56"/>
      <c r="J56" s="40"/>
      <c r="K56" s="40"/>
      <c r="L56" s="46"/>
      <c r="M56" s="53"/>
      <c r="N56" s="47"/>
    </row>
    <row r="58" spans="1:19" x14ac:dyDescent="0.2">
      <c r="B58" s="203" t="s">
        <v>50</v>
      </c>
      <c r="C58" s="204"/>
    </row>
    <row r="59" spans="1:19" x14ac:dyDescent="0.2">
      <c r="B59" s="41" t="s">
        <v>51</v>
      </c>
      <c r="C59" s="42" t="s">
        <v>52</v>
      </c>
    </row>
    <row r="60" spans="1:19" x14ac:dyDescent="0.2">
      <c r="B60" s="41" t="s">
        <v>31</v>
      </c>
      <c r="C60" s="42" t="s">
        <v>53</v>
      </c>
    </row>
    <row r="61" spans="1:19" x14ac:dyDescent="0.2">
      <c r="B61" s="41" t="s">
        <v>36</v>
      </c>
      <c r="C61" s="42" t="s">
        <v>54</v>
      </c>
    </row>
    <row r="62" spans="1:19" x14ac:dyDescent="0.2">
      <c r="B62" s="41" t="s">
        <v>117</v>
      </c>
      <c r="C62" s="42" t="s">
        <v>118</v>
      </c>
    </row>
    <row r="63" spans="1:19" x14ac:dyDescent="0.2">
      <c r="B63" s="43" t="s">
        <v>55</v>
      </c>
      <c r="C63" s="44" t="s">
        <v>56</v>
      </c>
    </row>
    <row r="66" spans="2:3" x14ac:dyDescent="0.2">
      <c r="B66" s="216"/>
      <c r="C66" s="216"/>
    </row>
  </sheetData>
  <mergeCells count="7">
    <mergeCell ref="B66:C66"/>
    <mergeCell ref="B1:E1"/>
    <mergeCell ref="B3:E3"/>
    <mergeCell ref="G8:J8"/>
    <mergeCell ref="G9:J9"/>
    <mergeCell ref="A56:B56"/>
    <mergeCell ref="B58:C58"/>
  </mergeCells>
  <conditionalFormatting sqref="J12:J19 J22:J24 J26:J40 J42:J55">
    <cfRule type="expression" priority="45" stopIfTrue="1">
      <formula>AND(SUM($P12:$T12)&gt;0,NOT(ISBLANK(J12)))</formula>
    </cfRule>
    <cfRule type="expression" dxfId="115" priority="46" stopIfTrue="1">
      <formula>SUM($P12:$T12)&gt;0</formula>
    </cfRule>
  </conditionalFormatting>
  <conditionalFormatting sqref="B1:E1 B3:E3 C12:C55">
    <cfRule type="expression" dxfId="114" priority="47" stopIfTrue="1">
      <formula>ISBLANK(B1)</formula>
    </cfRule>
  </conditionalFormatting>
  <conditionalFormatting sqref="L12:N19 L22:N24 L26:N29 M30:N30 M31">
    <cfRule type="expression" dxfId="113" priority="48" stopIfTrue="1">
      <formula>AND(NOT(ISBLANK($C12)),ISBLANK(L12))</formula>
    </cfRule>
  </conditionalFormatting>
  <conditionalFormatting sqref="B12:B55">
    <cfRule type="expression" dxfId="112" priority="49" stopIfTrue="1">
      <formula>AND(NOT(ISBLANK(C12)),ISBLANK(B12))</formula>
    </cfRule>
  </conditionalFormatting>
  <conditionalFormatting sqref="A12:A55">
    <cfRule type="expression" dxfId="111" priority="50" stopIfTrue="1">
      <formula>AND(NOT(ISBLANK(C12)),ISBLANK(A12))</formula>
    </cfRule>
  </conditionalFormatting>
  <conditionalFormatting sqref="E12:E55">
    <cfRule type="expression" dxfId="110" priority="51" stopIfTrue="1">
      <formula>AND(NOT(ISBLANK(C12)),ISBLANK(E12),B12="S")</formula>
    </cfRule>
  </conditionalFormatting>
  <conditionalFormatting sqref="L34:N34 N33 L39:N39 M35:N37 N38 M40:N40 M42 M43:N43 L44:N46 M47:N47 L48:N54">
    <cfRule type="expression" dxfId="109" priority="43" stopIfTrue="1">
      <formula>AND(NOT(ISBLANK($C33)),ISBLANK(L33))</formula>
    </cfRule>
  </conditionalFormatting>
  <conditionalFormatting sqref="L55:N55">
    <cfRule type="expression" dxfId="108" priority="42" stopIfTrue="1">
      <formula>AND(NOT(ISBLANK($C55)),ISBLANK(L55))</formula>
    </cfRule>
  </conditionalFormatting>
  <conditionalFormatting sqref="K12:K19 K23:K24 K27:K34">
    <cfRule type="expression" priority="40" stopIfTrue="1">
      <formula>AND(SUM($P12:$T12)&gt;0,NOT(ISBLANK(K12)))</formula>
    </cfRule>
    <cfRule type="expression" dxfId="107" priority="41" stopIfTrue="1">
      <formula>SUM($P12:$T12)&gt;0</formula>
    </cfRule>
  </conditionalFormatting>
  <conditionalFormatting sqref="J20">
    <cfRule type="expression" priority="37" stopIfTrue="1">
      <formula>AND(SUM($P20:$T20)&gt;0,NOT(ISBLANK(J20)))</formula>
    </cfRule>
    <cfRule type="expression" dxfId="106" priority="38" stopIfTrue="1">
      <formula>SUM($P20:$T20)&gt;0</formula>
    </cfRule>
  </conditionalFormatting>
  <conditionalFormatting sqref="L20:N20">
    <cfRule type="expression" dxfId="105" priority="39" stopIfTrue="1">
      <formula>AND(NOT(ISBLANK($C20)),ISBLANK(L20))</formula>
    </cfRule>
  </conditionalFormatting>
  <conditionalFormatting sqref="K20">
    <cfRule type="expression" priority="35" stopIfTrue="1">
      <formula>AND(SUM($P20:$T20)&gt;0,NOT(ISBLANK(K20)))</formula>
    </cfRule>
    <cfRule type="expression" dxfId="104" priority="36" stopIfTrue="1">
      <formula>SUM($P20:$T20)&gt;0</formula>
    </cfRule>
  </conditionalFormatting>
  <conditionalFormatting sqref="J21">
    <cfRule type="expression" priority="32" stopIfTrue="1">
      <formula>AND(SUM($P21:$T21)&gt;0,NOT(ISBLANK(J21)))</formula>
    </cfRule>
    <cfRule type="expression" dxfId="103" priority="33" stopIfTrue="1">
      <formula>SUM($P21:$T21)&gt;0</formula>
    </cfRule>
  </conditionalFormatting>
  <conditionalFormatting sqref="L21:N21">
    <cfRule type="expression" dxfId="102" priority="34" stopIfTrue="1">
      <formula>AND(NOT(ISBLANK($C21)),ISBLANK(L21))</formula>
    </cfRule>
  </conditionalFormatting>
  <conditionalFormatting sqref="K21:K22">
    <cfRule type="expression" priority="30" stopIfTrue="1">
      <formula>AND(SUM($P21:$T21)&gt;0,NOT(ISBLANK(K21)))</formula>
    </cfRule>
    <cfRule type="expression" dxfId="101" priority="31" stopIfTrue="1">
      <formula>SUM($P21:$T21)&gt;0</formula>
    </cfRule>
  </conditionalFormatting>
  <conditionalFormatting sqref="J25">
    <cfRule type="expression" priority="27" stopIfTrue="1">
      <formula>AND(SUM($P25:$T25)&gt;0,NOT(ISBLANK(J25)))</formula>
    </cfRule>
    <cfRule type="expression" dxfId="100" priority="28" stopIfTrue="1">
      <formula>SUM($P25:$T25)&gt;0</formula>
    </cfRule>
  </conditionalFormatting>
  <conditionalFormatting sqref="L25:N25">
    <cfRule type="expression" dxfId="99" priority="29" stopIfTrue="1">
      <formula>AND(NOT(ISBLANK($C25)),ISBLANK(L25))</formula>
    </cfRule>
  </conditionalFormatting>
  <conditionalFormatting sqref="K25:K26">
    <cfRule type="expression" priority="25" stopIfTrue="1">
      <formula>AND(SUM($P25:$T25)&gt;0,NOT(ISBLANK(K25)))</formula>
    </cfRule>
    <cfRule type="expression" dxfId="98" priority="26" stopIfTrue="1">
      <formula>SUM($P25:$T25)&gt;0</formula>
    </cfRule>
  </conditionalFormatting>
  <conditionalFormatting sqref="L30">
    <cfRule type="expression" dxfId="97" priority="24" stopIfTrue="1">
      <formula>AND(NOT(ISBLANK($C30)),ISBLANK(L30))</formula>
    </cfRule>
  </conditionalFormatting>
  <conditionalFormatting sqref="L31">
    <cfRule type="expression" dxfId="96" priority="23" stopIfTrue="1">
      <formula>AND(NOT(ISBLANK($C31)),ISBLANK(L31))</formula>
    </cfRule>
  </conditionalFormatting>
  <conditionalFormatting sqref="N31">
    <cfRule type="expression" dxfId="95" priority="22" stopIfTrue="1">
      <formula>AND(NOT(ISBLANK($C31)),ISBLANK(N31))</formula>
    </cfRule>
  </conditionalFormatting>
  <conditionalFormatting sqref="L32">
    <cfRule type="expression" dxfId="94" priority="21" stopIfTrue="1">
      <formula>AND(NOT(ISBLANK($C32)),ISBLANK(L32))</formula>
    </cfRule>
  </conditionalFormatting>
  <conditionalFormatting sqref="M32:M33">
    <cfRule type="expression" dxfId="93" priority="20" stopIfTrue="1">
      <formula>AND(NOT(ISBLANK($C32)),ISBLANK(M32))</formula>
    </cfRule>
  </conditionalFormatting>
  <conditionalFormatting sqref="N32">
    <cfRule type="expression" dxfId="92" priority="19" stopIfTrue="1">
      <formula>AND(NOT(ISBLANK($C32)),ISBLANK(N32))</formula>
    </cfRule>
  </conditionalFormatting>
  <conditionalFormatting sqref="L33">
    <cfRule type="expression" dxfId="91" priority="18" stopIfTrue="1">
      <formula>AND(NOT(ISBLANK($C33)),ISBLANK(L33))</formula>
    </cfRule>
  </conditionalFormatting>
  <conditionalFormatting sqref="K35:K40">
    <cfRule type="expression" priority="16" stopIfTrue="1">
      <formula>AND(SUM($P35:$T35)&gt;0,NOT(ISBLANK(K35)))</formula>
    </cfRule>
    <cfRule type="expression" dxfId="90" priority="17" stopIfTrue="1">
      <formula>SUM($P35:$T35)&gt;0</formula>
    </cfRule>
  </conditionalFormatting>
  <conditionalFormatting sqref="L35:L36">
    <cfRule type="expression" dxfId="89" priority="15" stopIfTrue="1">
      <formula>AND(NOT(ISBLANK($C35)),ISBLANK(L35))</formula>
    </cfRule>
  </conditionalFormatting>
  <conditionalFormatting sqref="L37">
    <cfRule type="expression" dxfId="88" priority="14" stopIfTrue="1">
      <formula>AND(NOT(ISBLANK($C37)),ISBLANK(L37))</formula>
    </cfRule>
  </conditionalFormatting>
  <conditionalFormatting sqref="L38">
    <cfRule type="expression" dxfId="87" priority="13" stopIfTrue="1">
      <formula>AND(NOT(ISBLANK($C38)),ISBLANK(L38))</formula>
    </cfRule>
  </conditionalFormatting>
  <conditionalFormatting sqref="M38">
    <cfRule type="expression" dxfId="86" priority="12" stopIfTrue="1">
      <formula>AND(NOT(ISBLANK($C38)),ISBLANK(M38))</formula>
    </cfRule>
  </conditionalFormatting>
  <conditionalFormatting sqref="L40">
    <cfRule type="expression" dxfId="85" priority="11" stopIfTrue="1">
      <formula>AND(NOT(ISBLANK($C40)),ISBLANK(L40))</formula>
    </cfRule>
  </conditionalFormatting>
  <conditionalFormatting sqref="J41">
    <cfRule type="expression" priority="8" stopIfTrue="1">
      <formula>AND(SUM($P41:$T41)&gt;0,NOT(ISBLANK(J41)))</formula>
    </cfRule>
    <cfRule type="expression" dxfId="84" priority="9" stopIfTrue="1">
      <formula>SUM($P41:$T41)&gt;0</formula>
    </cfRule>
  </conditionalFormatting>
  <conditionalFormatting sqref="M41:N41 N42">
    <cfRule type="expression" dxfId="83" priority="10" stopIfTrue="1">
      <formula>AND(NOT(ISBLANK($C41)),ISBLANK(M41))</formula>
    </cfRule>
  </conditionalFormatting>
  <conditionalFormatting sqref="K41:K55">
    <cfRule type="expression" priority="6" stopIfTrue="1">
      <formula>AND(SUM($P41:$T41)&gt;0,NOT(ISBLANK(K41)))</formula>
    </cfRule>
    <cfRule type="expression" dxfId="82" priority="7" stopIfTrue="1">
      <formula>SUM($P41:$T41)&gt;0</formula>
    </cfRule>
  </conditionalFormatting>
  <conditionalFormatting sqref="L41">
    <cfRule type="expression" dxfId="81" priority="5" stopIfTrue="1">
      <formula>AND(NOT(ISBLANK($C41)),ISBLANK(L41))</formula>
    </cfRule>
  </conditionalFormatting>
  <conditionalFormatting sqref="L42">
    <cfRule type="expression" dxfId="80" priority="4" stopIfTrue="1">
      <formula>AND(NOT(ISBLANK($C42)),ISBLANK(L42))</formula>
    </cfRule>
  </conditionalFormatting>
  <conditionalFormatting sqref="L43">
    <cfRule type="expression" dxfId="79" priority="3" stopIfTrue="1">
      <formula>AND(NOT(ISBLANK($C43)),ISBLANK(L43))</formula>
    </cfRule>
  </conditionalFormatting>
  <conditionalFormatting sqref="L47">
    <cfRule type="expression" dxfId="78" priority="2" stopIfTrue="1">
      <formula>AND(NOT(ISBLANK($C47)),ISBLANK(L47))</formula>
    </cfRule>
  </conditionalFormatting>
  <conditionalFormatting sqref="C5">
    <cfRule type="expression" dxfId="77" priority="1" stopIfTrue="1">
      <formula>ISBLANK(C5)</formula>
    </cfRule>
  </conditionalFormatting>
  <dataValidations count="2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55">
      <formula1>$B$59:$B$63</formula1>
    </dataValidation>
  </dataValidations>
  <pageMargins left="0.37" right="0.31" top="0.68" bottom="0.68" header="0.34" footer="0.25"/>
  <pageSetup paperSize="9" scale="42" orientation="landscape" r:id="rId1"/>
  <headerFooter alignWithMargins="0">
    <oddFooter>&amp;L&amp;Z&amp;F&amp;RPrinted &amp;D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'C:\Users\Michelle.Smith\Documents\Barclaycards Dec\[CC Audit Dec 2020.xlsx]Grouped by supplier'!#REF!</xm:f>
          </x14:formula1>
          <xm:sqref>B1:E1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19"/>
  <sheetViews>
    <sheetView zoomScale="80" zoomScaleNormal="80" workbookViewId="0">
      <selection activeCell="C13" sqref="C13:F13"/>
    </sheetView>
  </sheetViews>
  <sheetFormatPr defaultColWidth="9.140625" defaultRowHeight="12.75" outlineLevelCol="1" x14ac:dyDescent="0.2"/>
  <cols>
    <col min="1" max="1" width="11.85546875" style="97" bestFit="1" customWidth="1"/>
    <col min="2" max="2" width="10.42578125" style="97" customWidth="1"/>
    <col min="3" max="6" width="15.7109375" style="97" customWidth="1"/>
    <col min="7" max="7" width="8.42578125" style="97" customWidth="1"/>
    <col min="8" max="8" width="9" style="97" customWidth="1"/>
    <col min="9" max="9" width="11.7109375" style="97" bestFit="1" customWidth="1"/>
    <col min="10" max="10" width="3" style="97" customWidth="1"/>
    <col min="11" max="11" width="32.140625" style="97" customWidth="1"/>
    <col min="12" max="12" width="53.85546875" style="97" customWidth="1"/>
    <col min="13" max="14" width="27.42578125" style="97" customWidth="1"/>
    <col min="15" max="15" width="9.140625" style="97"/>
    <col min="16" max="18" width="9.140625" style="97" customWidth="1" outlineLevel="1"/>
    <col min="19" max="19" width="10.42578125" style="97" customWidth="1" outlineLevel="1"/>
    <col min="20" max="28" width="9.140625" style="97"/>
  </cols>
  <sheetData>
    <row r="1" spans="1:26" ht="36.75" customHeight="1" x14ac:dyDescent="0.2">
      <c r="A1" s="2" t="s">
        <v>0</v>
      </c>
      <c r="B1" s="205" t="s">
        <v>1</v>
      </c>
      <c r="C1" s="206"/>
      <c r="D1" s="206"/>
      <c r="E1" s="207"/>
      <c r="F1" s="95"/>
      <c r="G1" s="95"/>
      <c r="H1" s="95"/>
      <c r="I1" s="95"/>
      <c r="J1" s="95"/>
      <c r="K1" s="95"/>
      <c r="L1" s="96"/>
      <c r="M1" s="3"/>
      <c r="N1" s="4"/>
    </row>
    <row r="2" spans="1:26" x14ac:dyDescent="0.2">
      <c r="A2" s="98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100"/>
    </row>
    <row r="3" spans="1:26" ht="36.75" customHeight="1" x14ac:dyDescent="0.2">
      <c r="A3" s="9" t="s">
        <v>2</v>
      </c>
      <c r="B3" s="205" t="s">
        <v>236</v>
      </c>
      <c r="C3" s="206"/>
      <c r="D3" s="206"/>
      <c r="E3" s="207"/>
      <c r="F3" s="10"/>
      <c r="G3" s="10"/>
      <c r="H3" s="10"/>
      <c r="I3" s="10"/>
      <c r="J3" s="10"/>
      <c r="K3" s="10"/>
      <c r="L3" s="99"/>
      <c r="M3" s="99"/>
      <c r="N3" s="100"/>
    </row>
    <row r="4" spans="1:26" x14ac:dyDescent="0.2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100"/>
    </row>
    <row r="5" spans="1:26" ht="36" customHeight="1" x14ac:dyDescent="0.2">
      <c r="A5" s="11" t="s">
        <v>3</v>
      </c>
      <c r="B5" s="12" t="s">
        <v>4</v>
      </c>
      <c r="C5" s="48">
        <v>44147</v>
      </c>
      <c r="D5" s="12" t="s">
        <v>5</v>
      </c>
      <c r="E5" s="85">
        <v>44176</v>
      </c>
      <c r="F5" s="13"/>
      <c r="G5" s="14"/>
      <c r="H5" s="15"/>
      <c r="I5" s="15"/>
      <c r="J5" s="15"/>
      <c r="K5" s="15"/>
      <c r="L5" s="99"/>
      <c r="M5" s="99"/>
      <c r="N5" s="100"/>
    </row>
    <row r="6" spans="1:26" x14ac:dyDescent="0.2">
      <c r="A6" s="98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100"/>
    </row>
    <row r="7" spans="1:26" x14ac:dyDescent="0.2">
      <c r="A7" s="98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100"/>
    </row>
    <row r="8" spans="1:26" x14ac:dyDescent="0.2">
      <c r="A8" s="81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203" t="s">
        <v>11</v>
      </c>
      <c r="H8" s="208"/>
      <c r="I8" s="208"/>
      <c r="J8" s="204"/>
      <c r="K8" s="81" t="s">
        <v>12</v>
      </c>
      <c r="L8" s="101" t="s">
        <v>13</v>
      </c>
      <c r="M8" s="18" t="s">
        <v>14</v>
      </c>
      <c r="N8" s="18" t="s">
        <v>15</v>
      </c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09"/>
      <c r="H9" s="210"/>
      <c r="I9" s="210"/>
      <c r="J9" s="211"/>
      <c r="K9" s="49" t="s">
        <v>20</v>
      </c>
      <c r="L9" s="103" t="s">
        <v>21</v>
      </c>
      <c r="M9" s="52"/>
      <c r="N9" s="54" t="s">
        <v>22</v>
      </c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</row>
    <row r="10" spans="1:26" x14ac:dyDescent="0.2">
      <c r="A10" s="50" t="s">
        <v>23</v>
      </c>
      <c r="B10" s="104" t="s">
        <v>24</v>
      </c>
      <c r="C10" s="104" t="s">
        <v>25</v>
      </c>
      <c r="D10" s="104" t="s">
        <v>25</v>
      </c>
      <c r="E10" s="104" t="s">
        <v>25</v>
      </c>
      <c r="F10" s="104" t="s">
        <v>25</v>
      </c>
      <c r="G10" s="26" t="s">
        <v>26</v>
      </c>
      <c r="H10" s="26" t="s">
        <v>27</v>
      </c>
      <c r="I10" s="26" t="s">
        <v>28</v>
      </c>
      <c r="J10" s="26"/>
      <c r="K10" s="51" t="s">
        <v>29</v>
      </c>
      <c r="L10" s="105"/>
      <c r="M10" s="106"/>
      <c r="N10" s="107"/>
    </row>
    <row r="11" spans="1:26" ht="0.75" customHeight="1" x14ac:dyDescent="0.2">
      <c r="A11" s="108"/>
      <c r="B11" s="104"/>
      <c r="C11" s="104"/>
      <c r="D11" s="104"/>
      <c r="E11" s="104"/>
      <c r="F11" s="104"/>
      <c r="G11" s="26"/>
      <c r="H11" s="26"/>
      <c r="I11" s="26"/>
      <c r="J11" s="26"/>
      <c r="K11" s="26"/>
      <c r="L11" s="105"/>
      <c r="M11" s="106"/>
      <c r="N11" s="106"/>
    </row>
    <row r="12" spans="1:26" ht="21.6" customHeight="1" thickBot="1" x14ac:dyDescent="0.25">
      <c r="A12" s="109">
        <v>44159</v>
      </c>
      <c r="B12" s="75" t="s">
        <v>36</v>
      </c>
      <c r="C12" s="76">
        <v>11.27</v>
      </c>
      <c r="D12" s="110">
        <v>1.89</v>
      </c>
      <c r="E12" s="76"/>
      <c r="F12" s="87">
        <v>9.3800000000000008</v>
      </c>
      <c r="G12" s="55">
        <v>611</v>
      </c>
      <c r="H12" s="55">
        <v>4014</v>
      </c>
      <c r="I12" s="55"/>
      <c r="J12" s="111"/>
      <c r="K12" s="112" t="s">
        <v>123</v>
      </c>
      <c r="L12" s="113" t="s">
        <v>124</v>
      </c>
      <c r="M12" s="113" t="s">
        <v>34</v>
      </c>
      <c r="N12" s="113" t="s">
        <v>125</v>
      </c>
    </row>
    <row r="13" spans="1:26" ht="20.100000000000001" customHeight="1" thickBot="1" x14ac:dyDescent="0.25">
      <c r="A13" s="212"/>
      <c r="B13" s="213"/>
      <c r="C13" s="228">
        <f>SUM(C12:C12)</f>
        <v>11.27</v>
      </c>
      <c r="D13" s="228">
        <f>SUM(D12:D12)</f>
        <v>1.89</v>
      </c>
      <c r="E13" s="228">
        <f>SUM(E12:E12)</f>
        <v>0</v>
      </c>
      <c r="F13" s="228">
        <f>SUM(F12:F12)</f>
        <v>9.3800000000000008</v>
      </c>
      <c r="G13" s="114"/>
      <c r="H13" s="114"/>
      <c r="I13" s="114"/>
      <c r="J13" s="115"/>
      <c r="K13" s="115"/>
      <c r="L13" s="116"/>
      <c r="M13" s="117"/>
      <c r="N13" s="118"/>
    </row>
    <row r="15" spans="1:26" x14ac:dyDescent="0.2">
      <c r="B15" s="203" t="s">
        <v>50</v>
      </c>
      <c r="C15" s="204"/>
    </row>
    <row r="16" spans="1:26" x14ac:dyDescent="0.2">
      <c r="B16" s="119" t="s">
        <v>51</v>
      </c>
      <c r="C16" s="120" t="s">
        <v>52</v>
      </c>
    </row>
    <row r="17" spans="2:3" x14ac:dyDescent="0.2">
      <c r="B17" s="119" t="s">
        <v>31</v>
      </c>
      <c r="C17" s="120" t="s">
        <v>53</v>
      </c>
    </row>
    <row r="18" spans="2:3" x14ac:dyDescent="0.2">
      <c r="B18" s="119" t="s">
        <v>36</v>
      </c>
      <c r="C18" s="120" t="s">
        <v>54</v>
      </c>
    </row>
    <row r="19" spans="2:3" x14ac:dyDescent="0.2">
      <c r="B19" s="106" t="s">
        <v>55</v>
      </c>
      <c r="C19" s="121" t="s">
        <v>56</v>
      </c>
    </row>
  </sheetData>
  <mergeCells count="6">
    <mergeCell ref="B15:C15"/>
    <mergeCell ref="B1:E1"/>
    <mergeCell ref="B3:E3"/>
    <mergeCell ref="G8:J8"/>
    <mergeCell ref="G9:J9"/>
    <mergeCell ref="A13:B13"/>
  </mergeCells>
  <conditionalFormatting sqref="J12:K12">
    <cfRule type="expression" priority="2" stopIfTrue="1">
      <formula>AND(SUM($P12:$T12)&gt;0,NOT(ISBLANK(J12)))</formula>
    </cfRule>
    <cfRule type="expression" dxfId="166" priority="3" stopIfTrue="1">
      <formula>SUM($P12:$T12)&gt;0</formula>
    </cfRule>
  </conditionalFormatting>
  <conditionalFormatting sqref="B1:E1 B3:E3 C12">
    <cfRule type="expression" dxfId="165" priority="4" stopIfTrue="1">
      <formula>ISBLANK(B1)</formula>
    </cfRule>
  </conditionalFormatting>
  <conditionalFormatting sqref="L12">
    <cfRule type="expression" dxfId="164" priority="5" stopIfTrue="1">
      <formula>AND(NOT(ISBLANK($C12)),ISBLANK(L12))</formula>
    </cfRule>
  </conditionalFormatting>
  <conditionalFormatting sqref="B12">
    <cfRule type="expression" dxfId="163" priority="6" stopIfTrue="1">
      <formula>AND(NOT(ISBLANK(C12)),ISBLANK(B12))</formula>
    </cfRule>
  </conditionalFormatting>
  <conditionalFormatting sqref="A12">
    <cfRule type="expression" dxfId="162" priority="7" stopIfTrue="1">
      <formula>AND(NOT(ISBLANK(C12)),ISBLANK(A12))</formula>
    </cfRule>
  </conditionalFormatting>
  <conditionalFormatting sqref="E12">
    <cfRule type="expression" dxfId="161" priority="8" stopIfTrue="1">
      <formula>AND(NOT(ISBLANK(C12)),ISBLANK(E12),B12="S")</formula>
    </cfRule>
  </conditionalFormatting>
  <conditionalFormatting sqref="M12:N12">
    <cfRule type="expression" dxfId="160" priority="9" stopIfTrue="1">
      <formula>AND(NOT(ISBLANK(#REF!)),ISBLANK(M12))</formula>
    </cfRule>
  </conditionalFormatting>
  <conditionalFormatting sqref="C5">
    <cfRule type="expression" dxfId="159" priority="1" stopIfTrue="1">
      <formula>ISBLANK(C5)</formula>
    </cfRule>
  </conditionalFormatting>
  <dataValidations count="3">
    <dataValidation type="list" allowBlank="1" showInputMessage="1" showErrorMessage="1" sqref="B12">
      <formula1>$B$16:$B$19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9"/>
  <sheetViews>
    <sheetView zoomScale="90" workbookViewId="0">
      <selection activeCell="C5" sqref="C5: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40.140625" style="5" bestFit="1" customWidth="1"/>
    <col min="12" max="12" width="64.28515625" style="5" bestFit="1" customWidth="1"/>
    <col min="13" max="13" width="36.85546875" style="5" bestFit="1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205" t="s">
        <v>57</v>
      </c>
      <c r="C1" s="206"/>
      <c r="D1" s="206"/>
      <c r="E1" s="207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205" t="s">
        <v>204</v>
      </c>
      <c r="C3" s="206"/>
      <c r="D3" s="206"/>
      <c r="E3" s="207"/>
      <c r="F3" s="10"/>
      <c r="G3" s="10"/>
      <c r="H3" s="10"/>
      <c r="I3" s="10"/>
      <c r="J3" s="10"/>
      <c r="K3" s="10"/>
      <c r="L3" s="122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44147</v>
      </c>
      <c r="D5" s="12" t="s">
        <v>5</v>
      </c>
      <c r="E5" s="85">
        <v>44176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1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203" t="s">
        <v>11</v>
      </c>
      <c r="H8" s="208"/>
      <c r="I8" s="208"/>
      <c r="J8" s="204"/>
      <c r="K8" s="81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09"/>
      <c r="H9" s="210"/>
      <c r="I9" s="210"/>
      <c r="J9" s="211"/>
      <c r="K9" s="49" t="s">
        <v>20</v>
      </c>
      <c r="L9" s="21" t="s">
        <v>21</v>
      </c>
      <c r="M9" s="52"/>
      <c r="N9" s="54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1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20.100000000000001" customHeight="1" x14ac:dyDescent="0.25">
      <c r="A12" s="123">
        <v>44154</v>
      </c>
      <c r="B12" s="30" t="s">
        <v>31</v>
      </c>
      <c r="C12" s="31">
        <v>15</v>
      </c>
      <c r="D12" s="32">
        <v>0</v>
      </c>
      <c r="E12" s="31"/>
      <c r="F12" s="87">
        <v>15</v>
      </c>
      <c r="G12" s="55">
        <v>449</v>
      </c>
      <c r="H12" s="55">
        <v>4200</v>
      </c>
      <c r="I12" s="55"/>
      <c r="J12" s="37"/>
      <c r="K12" s="124" t="s">
        <v>126</v>
      </c>
      <c r="L12" s="125" t="s">
        <v>127</v>
      </c>
      <c r="M12" s="125" t="s">
        <v>128</v>
      </c>
      <c r="N12" s="125" t="s">
        <v>39</v>
      </c>
      <c r="P12" s="5" t="e">
        <f>OR(#REF!&lt;100,LEN(#REF!)=2)</f>
        <v>#REF!</v>
      </c>
      <c r="Q12" s="5" t="e">
        <f>OR(#REF!&lt;1000,LEN(#REF!)=3)</f>
        <v>#REF!</v>
      </c>
      <c r="R12" s="5" t="e">
        <f>IF(#REF!&lt;1000,TRUE)</f>
        <v>#REF!</v>
      </c>
      <c r="S12" s="5" t="e">
        <f>OR(#REF!&lt;100000,LEN(#REF!)=5)</f>
        <v>#REF!</v>
      </c>
    </row>
    <row r="13" spans="1:26" ht="13.5" thickBot="1" x14ac:dyDescent="0.25">
      <c r="A13" s="198" t="s">
        <v>49</v>
      </c>
      <c r="B13" s="82"/>
      <c r="C13" s="39">
        <f>SUM(C12:C12)</f>
        <v>15</v>
      </c>
      <c r="D13" s="39">
        <f>SUM(D12:D12)</f>
        <v>0</v>
      </c>
      <c r="E13" s="39"/>
      <c r="F13" s="39">
        <f>SUM(F12:F12)</f>
        <v>15</v>
      </c>
      <c r="G13" s="56"/>
      <c r="H13" s="56"/>
      <c r="I13" s="56"/>
      <c r="J13" s="40"/>
      <c r="K13" s="40"/>
      <c r="L13" s="46"/>
      <c r="M13" s="53"/>
      <c r="N13" s="47"/>
    </row>
    <row r="15" spans="1:26" x14ac:dyDescent="0.2">
      <c r="B15" s="203" t="s">
        <v>50</v>
      </c>
      <c r="C15" s="204"/>
      <c r="F15" s="83"/>
    </row>
    <row r="16" spans="1:26" x14ac:dyDescent="0.2">
      <c r="B16" s="41" t="s">
        <v>51</v>
      </c>
      <c r="C16" s="42" t="s">
        <v>52</v>
      </c>
    </row>
    <row r="17" spans="2:3" x14ac:dyDescent="0.2">
      <c r="B17" s="41" t="s">
        <v>31</v>
      </c>
      <c r="C17" s="42" t="s">
        <v>53</v>
      </c>
    </row>
    <row r="18" spans="2:3" x14ac:dyDescent="0.2">
      <c r="B18" s="41" t="s">
        <v>36</v>
      </c>
      <c r="C18" s="42" t="s">
        <v>54</v>
      </c>
    </row>
    <row r="19" spans="2:3" x14ac:dyDescent="0.2">
      <c r="B19" s="43" t="s">
        <v>55</v>
      </c>
      <c r="C19" s="44" t="s">
        <v>56</v>
      </c>
    </row>
  </sheetData>
  <mergeCells count="5">
    <mergeCell ref="B1:E1"/>
    <mergeCell ref="B3:E3"/>
    <mergeCell ref="G8:J8"/>
    <mergeCell ref="G9:J9"/>
    <mergeCell ref="B15:C15"/>
  </mergeCells>
  <conditionalFormatting sqref="J12">
    <cfRule type="expression" priority="5" stopIfTrue="1">
      <formula>AND(SUM($P12:$T12)&gt;0,NOT(ISBLANK(J12)))</formula>
    </cfRule>
    <cfRule type="expression" dxfId="122" priority="6" stopIfTrue="1">
      <formula>SUM($P12:$T12)&gt;0</formula>
    </cfRule>
  </conditionalFormatting>
  <conditionalFormatting sqref="B1:E1 B3:E3">
    <cfRule type="expression" dxfId="121" priority="7" stopIfTrue="1">
      <formula>ISBLANK(B1)</formula>
    </cfRule>
  </conditionalFormatting>
  <conditionalFormatting sqref="C12">
    <cfRule type="expression" dxfId="120" priority="2" stopIfTrue="1">
      <formula>ISBLANK(C12)</formula>
    </cfRule>
  </conditionalFormatting>
  <conditionalFormatting sqref="B12">
    <cfRule type="expression" dxfId="119" priority="3" stopIfTrue="1">
      <formula>AND(NOT(ISBLANK(#REF!)),ISBLANK(B12))</formula>
    </cfRule>
  </conditionalFormatting>
  <conditionalFormatting sqref="E12">
    <cfRule type="expression" dxfId="118" priority="4" stopIfTrue="1">
      <formula>AND(NOT(ISBLANK(C12)),ISBLANK(E12),#REF!="S")</formula>
    </cfRule>
  </conditionalFormatting>
  <conditionalFormatting sqref="C5">
    <cfRule type="expression" dxfId="117" priority="1" stopIfTrue="1">
      <formula>ISBLANK(C5)</formula>
    </cfRule>
  </conditionalFormatting>
  <conditionalFormatting sqref="A12">
    <cfRule type="expression" dxfId="116" priority="117" stopIfTrue="1">
      <formula>AND(NOT(ISBLANK(#REF!)),ISBLANK(A12))</formula>
    </cfRule>
  </conditionalFormatting>
  <dataValidations count="3">
    <dataValidation type="list" allowBlank="1" showInputMessage="1" showErrorMessage="1" sqref="B12">
      <formula1>$B$16:$B$19</formula1>
    </dataValidation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7"/>
  <sheetViews>
    <sheetView zoomScale="90" zoomScaleNormal="90" workbookViewId="0">
      <selection activeCell="C5" sqref="C5: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205" t="s">
        <v>213</v>
      </c>
      <c r="C1" s="206"/>
      <c r="D1" s="206"/>
      <c r="E1" s="207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205" t="s">
        <v>215</v>
      </c>
      <c r="C3" s="206"/>
      <c r="D3" s="206"/>
      <c r="E3" s="207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44147</v>
      </c>
      <c r="D5" s="12" t="s">
        <v>5</v>
      </c>
      <c r="E5" s="85">
        <v>44176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4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203" t="s">
        <v>11</v>
      </c>
      <c r="H8" s="208"/>
      <c r="I8" s="208"/>
      <c r="J8" s="204"/>
      <c r="K8" s="84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09"/>
      <c r="H9" s="210"/>
      <c r="I9" s="210"/>
      <c r="J9" s="211"/>
      <c r="K9" s="49" t="s">
        <v>20</v>
      </c>
      <c r="L9" s="21" t="s">
        <v>21</v>
      </c>
      <c r="M9" s="52"/>
      <c r="N9" s="54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86" t="s">
        <v>26</v>
      </c>
      <c r="H10" s="86" t="s">
        <v>27</v>
      </c>
      <c r="I10" s="86" t="s">
        <v>28</v>
      </c>
      <c r="J10" s="86"/>
      <c r="K10" s="51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86"/>
      <c r="H11" s="86"/>
      <c r="I11" s="86"/>
      <c r="J11" s="86"/>
      <c r="K11" s="86"/>
      <c r="L11" s="27"/>
      <c r="M11" s="43"/>
      <c r="N11" s="43"/>
    </row>
    <row r="12" spans="1:26" ht="20.100000000000001" customHeight="1" x14ac:dyDescent="0.25">
      <c r="A12" s="74" t="s">
        <v>214</v>
      </c>
      <c r="B12" s="75" t="s">
        <v>55</v>
      </c>
      <c r="C12" s="31">
        <v>5</v>
      </c>
      <c r="D12" s="32">
        <v>0</v>
      </c>
      <c r="E12" s="31"/>
      <c r="F12" s="87">
        <v>5</v>
      </c>
      <c r="G12" s="55">
        <v>490</v>
      </c>
      <c r="H12" s="55">
        <v>4020</v>
      </c>
      <c r="I12" s="55"/>
      <c r="J12" s="88"/>
      <c r="K12" s="88" t="s">
        <v>215</v>
      </c>
      <c r="L12" s="89" t="s">
        <v>216</v>
      </c>
      <c r="M12" s="90" t="s">
        <v>217</v>
      </c>
      <c r="N12" s="90" t="s">
        <v>218</v>
      </c>
      <c r="P12" s="5" t="b">
        <f t="shared" ref="P12:P14" si="0">OR(G12&lt;100,LEN(G12)=2)</f>
        <v>0</v>
      </c>
      <c r="Q12" s="5" t="b">
        <f t="shared" ref="Q12:Q14" si="1">OR(H12&lt;1000,LEN(H12)=3)</f>
        <v>0</v>
      </c>
      <c r="R12" s="5" t="b">
        <f t="shared" ref="R12:R14" si="2">IF(I12&lt;1000,TRUE)</f>
        <v>1</v>
      </c>
      <c r="S12" s="5" t="e">
        <f>OR(#REF!&lt;100000,LEN(#REF!)=5)</f>
        <v>#REF!</v>
      </c>
    </row>
    <row r="13" spans="1:26" ht="20.100000000000001" customHeight="1" x14ac:dyDescent="0.25">
      <c r="A13" s="74" t="s">
        <v>219</v>
      </c>
      <c r="B13" s="30" t="s">
        <v>55</v>
      </c>
      <c r="C13" s="31">
        <v>3.5</v>
      </c>
      <c r="D13" s="32">
        <v>0.59</v>
      </c>
      <c r="E13" s="31"/>
      <c r="F13" s="87">
        <v>2.91</v>
      </c>
      <c r="G13" s="55">
        <v>490</v>
      </c>
      <c r="H13" s="55">
        <v>4004</v>
      </c>
      <c r="I13" s="55"/>
      <c r="J13" s="88"/>
      <c r="K13" s="88" t="s">
        <v>215</v>
      </c>
      <c r="L13" s="89" t="s">
        <v>220</v>
      </c>
      <c r="M13" s="90" t="s">
        <v>164</v>
      </c>
      <c r="N13" s="90" t="s">
        <v>221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20.100000000000001" customHeight="1" x14ac:dyDescent="0.25">
      <c r="A14" s="74" t="s">
        <v>219</v>
      </c>
      <c r="B14" s="30" t="s">
        <v>36</v>
      </c>
      <c r="C14" s="31">
        <v>12.6</v>
      </c>
      <c r="D14" s="32">
        <v>2.1</v>
      </c>
      <c r="E14" s="31"/>
      <c r="F14" s="87">
        <v>10.5</v>
      </c>
      <c r="G14" s="55">
        <v>490</v>
      </c>
      <c r="H14" s="55">
        <v>4020</v>
      </c>
      <c r="I14" s="55" t="s">
        <v>116</v>
      </c>
      <c r="J14" s="88"/>
      <c r="K14" s="88" t="s">
        <v>215</v>
      </c>
      <c r="L14" s="89" t="s">
        <v>222</v>
      </c>
      <c r="M14" s="90" t="s">
        <v>223</v>
      </c>
      <c r="N14" s="90" t="s">
        <v>218</v>
      </c>
      <c r="P14" s="5" t="b">
        <f t="shared" si="0"/>
        <v>0</v>
      </c>
      <c r="Q14" s="5" t="b">
        <f t="shared" si="1"/>
        <v>0</v>
      </c>
      <c r="R14" s="5" t="b">
        <f t="shared" si="2"/>
        <v>0</v>
      </c>
      <c r="S14" s="5" t="e">
        <f>OR(#REF!&lt;100000,LEN(#REF!)=5)</f>
        <v>#REF!</v>
      </c>
    </row>
    <row r="15" spans="1:26" ht="20.100000000000001" customHeight="1" x14ac:dyDescent="0.25">
      <c r="A15" s="199" t="s">
        <v>219</v>
      </c>
      <c r="B15" s="30" t="s">
        <v>31</v>
      </c>
      <c r="C15" s="31">
        <v>-19.989999999999998</v>
      </c>
      <c r="D15" s="32">
        <v>0</v>
      </c>
      <c r="E15" s="31"/>
      <c r="F15" s="87">
        <v>-19.989999999999998</v>
      </c>
      <c r="G15" s="55">
        <v>490</v>
      </c>
      <c r="H15" s="55">
        <v>4001</v>
      </c>
      <c r="I15" s="55"/>
      <c r="J15" s="200"/>
      <c r="K15" s="200" t="s">
        <v>215</v>
      </c>
      <c r="L15" s="201" t="s">
        <v>224</v>
      </c>
      <c r="M15" s="202" t="s">
        <v>212</v>
      </c>
      <c r="N15" s="202" t="s">
        <v>39</v>
      </c>
    </row>
    <row r="16" spans="1:26" ht="20.100000000000001" customHeight="1" x14ac:dyDescent="0.25">
      <c r="A16" s="199" t="s">
        <v>225</v>
      </c>
      <c r="B16" s="30" t="s">
        <v>31</v>
      </c>
      <c r="C16" s="31">
        <v>5.99</v>
      </c>
      <c r="D16" s="32">
        <v>0</v>
      </c>
      <c r="E16" s="31"/>
      <c r="F16" s="87">
        <v>5.99</v>
      </c>
      <c r="G16" s="55">
        <v>490</v>
      </c>
      <c r="H16" s="55">
        <v>4001</v>
      </c>
      <c r="I16" s="55"/>
      <c r="J16" s="200"/>
      <c r="K16" s="200" t="s">
        <v>215</v>
      </c>
      <c r="L16" s="201" t="s">
        <v>226</v>
      </c>
      <c r="M16" s="202" t="s">
        <v>227</v>
      </c>
      <c r="N16" s="202" t="s">
        <v>39</v>
      </c>
    </row>
    <row r="17" spans="1:14" ht="20.100000000000001" customHeight="1" thickBot="1" x14ac:dyDescent="0.25">
      <c r="A17" s="214" t="s">
        <v>49</v>
      </c>
      <c r="B17" s="215"/>
      <c r="C17" s="39">
        <f>SUM(C12:C16)</f>
        <v>7.1000000000000032</v>
      </c>
      <c r="D17" s="39">
        <f>SUM(D12:D16)</f>
        <v>2.69</v>
      </c>
      <c r="E17" s="39"/>
      <c r="F17" s="39">
        <f>SUM(F12:F16)</f>
        <v>4.4100000000000019</v>
      </c>
      <c r="G17" s="56"/>
      <c r="H17" s="56"/>
      <c r="I17" s="56"/>
      <c r="J17" s="40"/>
      <c r="K17" s="40"/>
      <c r="L17" s="46"/>
      <c r="M17" s="53"/>
      <c r="N17" s="47"/>
    </row>
    <row r="19" spans="1:14" x14ac:dyDescent="0.2">
      <c r="B19" s="203" t="s">
        <v>50</v>
      </c>
      <c r="C19" s="204"/>
    </row>
    <row r="20" spans="1:14" x14ac:dyDescent="0.2">
      <c r="B20" s="41" t="s">
        <v>51</v>
      </c>
      <c r="C20" s="42" t="s">
        <v>52</v>
      </c>
    </row>
    <row r="21" spans="1:14" x14ac:dyDescent="0.2">
      <c r="B21" s="41" t="s">
        <v>31</v>
      </c>
      <c r="C21" s="42" t="s">
        <v>53</v>
      </c>
    </row>
    <row r="22" spans="1:14" x14ac:dyDescent="0.2">
      <c r="B22" s="41" t="s">
        <v>36</v>
      </c>
      <c r="C22" s="42" t="s">
        <v>54</v>
      </c>
    </row>
    <row r="23" spans="1:14" x14ac:dyDescent="0.2">
      <c r="B23" s="41" t="s">
        <v>117</v>
      </c>
      <c r="C23" s="42" t="s">
        <v>118</v>
      </c>
    </row>
    <row r="24" spans="1:14" x14ac:dyDescent="0.2">
      <c r="B24" s="43" t="s">
        <v>55</v>
      </c>
      <c r="C24" s="44" t="s">
        <v>56</v>
      </c>
    </row>
    <row r="27" spans="1:14" x14ac:dyDescent="0.2">
      <c r="B27" s="216"/>
      <c r="C27" s="216"/>
    </row>
  </sheetData>
  <mergeCells count="7">
    <mergeCell ref="B27:C27"/>
    <mergeCell ref="B1:E1"/>
    <mergeCell ref="B3:E3"/>
    <mergeCell ref="G8:J8"/>
    <mergeCell ref="G9:J9"/>
    <mergeCell ref="A17:B17"/>
    <mergeCell ref="B19:C19"/>
  </mergeCells>
  <conditionalFormatting sqref="J12:K12 J13:J16">
    <cfRule type="expression" priority="8" stopIfTrue="1">
      <formula>AND(SUM($P12:$T12)&gt;0,NOT(ISBLANK(J12)))</formula>
    </cfRule>
    <cfRule type="expression" dxfId="29" priority="9" stopIfTrue="1">
      <formula>SUM($P12:$T12)&gt;0</formula>
    </cfRule>
  </conditionalFormatting>
  <conditionalFormatting sqref="B1:E1 B3:E3 C12:C16">
    <cfRule type="expression" dxfId="28" priority="10" stopIfTrue="1">
      <formula>ISBLANK(B1)</formula>
    </cfRule>
  </conditionalFormatting>
  <conditionalFormatting sqref="L12:N12 L14:N16">
    <cfRule type="expression" dxfId="27" priority="11" stopIfTrue="1">
      <formula>AND(NOT(ISBLANK($C12)),ISBLANK(L12))</formula>
    </cfRule>
  </conditionalFormatting>
  <conditionalFormatting sqref="B12:B16">
    <cfRule type="expression" dxfId="26" priority="12" stopIfTrue="1">
      <formula>AND(NOT(ISBLANK(C12)),ISBLANK(B12))</formula>
    </cfRule>
  </conditionalFormatting>
  <conditionalFormatting sqref="A12:A16">
    <cfRule type="expression" dxfId="25" priority="13" stopIfTrue="1">
      <formula>AND(NOT(ISBLANK(C12)),ISBLANK(A12))</formula>
    </cfRule>
  </conditionalFormatting>
  <conditionalFormatting sqref="E12:E16">
    <cfRule type="expression" dxfId="24" priority="14" stopIfTrue="1">
      <formula>AND(NOT(ISBLANK(C12)),ISBLANK(E12),B12="S")</formula>
    </cfRule>
  </conditionalFormatting>
  <conditionalFormatting sqref="C5">
    <cfRule type="expression" dxfId="23" priority="7" stopIfTrue="1">
      <formula>ISBLANK(C5)</formula>
    </cfRule>
  </conditionalFormatting>
  <conditionalFormatting sqref="K13:K16">
    <cfRule type="expression" priority="4" stopIfTrue="1">
      <formula>AND(SUM($P13:$T13)&gt;0,NOT(ISBLANK(K13)))</formula>
    </cfRule>
    <cfRule type="expression" dxfId="22" priority="5" stopIfTrue="1">
      <formula>SUM($P13:$T13)&gt;0</formula>
    </cfRule>
  </conditionalFormatting>
  <conditionalFormatting sqref="L13:N13">
    <cfRule type="expression" dxfId="21" priority="6" stopIfTrue="1">
      <formula>AND(NOT(ISBLANK($C13)),ISBLANK(L13))</formula>
    </cfRule>
  </conditionalFormatting>
  <dataValidations count="2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16">
      <formula1>$B$20:$B$24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'[Gill Riding December Credit Card template.xlsx]Sheet2'!#REF!</xm:f>
          </x14:formula1>
          <xm:sqref>B1:E1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48544"/>
  <sheetViews>
    <sheetView zoomScale="80" zoomScaleNormal="80" workbookViewId="0">
      <selection activeCell="C16" sqref="C16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9.140625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205" t="s">
        <v>57</v>
      </c>
      <c r="C1" s="206"/>
      <c r="D1" s="206"/>
      <c r="E1" s="207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205" t="s">
        <v>229</v>
      </c>
      <c r="C3" s="206"/>
      <c r="D3" s="206"/>
      <c r="E3" s="207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44147</v>
      </c>
      <c r="D5" s="12" t="s">
        <v>5</v>
      </c>
      <c r="E5" s="85">
        <v>44176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1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203" t="s">
        <v>11</v>
      </c>
      <c r="H8" s="208"/>
      <c r="I8" s="208"/>
      <c r="J8" s="204"/>
      <c r="K8" s="81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09"/>
      <c r="H9" s="210"/>
      <c r="I9" s="210"/>
      <c r="J9" s="211"/>
      <c r="K9" s="49" t="s">
        <v>20</v>
      </c>
      <c r="L9" s="21" t="s">
        <v>21</v>
      </c>
      <c r="M9" s="52"/>
      <c r="N9" s="54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1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15.75" x14ac:dyDescent="0.25">
      <c r="A12" s="57">
        <v>44146</v>
      </c>
      <c r="B12" s="75" t="s">
        <v>55</v>
      </c>
      <c r="C12" s="31">
        <v>2.9</v>
      </c>
      <c r="D12" s="32"/>
      <c r="E12" s="31"/>
      <c r="F12" s="87">
        <f>C12-D12</f>
        <v>2.9</v>
      </c>
      <c r="G12" s="55">
        <v>203</v>
      </c>
      <c r="H12" s="55">
        <v>4020</v>
      </c>
      <c r="I12" s="92"/>
      <c r="J12" s="128" t="s">
        <v>36</v>
      </c>
      <c r="K12" s="128" t="s">
        <v>173</v>
      </c>
      <c r="L12" s="130" t="s">
        <v>174</v>
      </c>
      <c r="M12" s="130" t="s">
        <v>163</v>
      </c>
      <c r="N12" s="131" t="s">
        <v>175</v>
      </c>
    </row>
    <row r="13" spans="1:26" ht="33" customHeight="1" x14ac:dyDescent="0.25">
      <c r="A13" s="57">
        <v>44176</v>
      </c>
      <c r="B13" s="75" t="s">
        <v>36</v>
      </c>
      <c r="C13" s="31">
        <v>3.99</v>
      </c>
      <c r="D13" s="32">
        <v>0.19</v>
      </c>
      <c r="E13" s="31"/>
      <c r="F13" s="87">
        <f t="shared" ref="F13:F24" si="0">C13-D13</f>
        <v>3.8000000000000003</v>
      </c>
      <c r="G13" s="55">
        <v>110</v>
      </c>
      <c r="H13" s="55">
        <v>4001</v>
      </c>
      <c r="I13" s="92"/>
      <c r="J13" s="128" t="s">
        <v>36</v>
      </c>
      <c r="K13" s="128" t="s">
        <v>166</v>
      </c>
      <c r="L13" s="130" t="s">
        <v>176</v>
      </c>
      <c r="M13" s="130" t="s">
        <v>177</v>
      </c>
      <c r="N13" s="131" t="s">
        <v>178</v>
      </c>
      <c r="P13" s="5" t="b">
        <f t="shared" ref="P13:P14" si="1">OR(G13&lt;100,LEN(G13)=2)</f>
        <v>0</v>
      </c>
      <c r="Q13" s="5" t="b">
        <f t="shared" ref="Q13:Q14" si="2">OR(H13&lt;1000,LEN(H13)=3)</f>
        <v>0</v>
      </c>
      <c r="R13" s="5" t="b">
        <f t="shared" ref="R13:R14" si="3">IF(I13&lt;1000,TRUE)</f>
        <v>1</v>
      </c>
      <c r="S13" s="5" t="e">
        <f>OR(#REF!&lt;100000,LEN(#REF!)=5)</f>
        <v>#REF!</v>
      </c>
      <c r="T13" s="132"/>
    </row>
    <row r="14" spans="1:26" ht="20.100000000000001" customHeight="1" x14ac:dyDescent="0.25">
      <c r="A14" s="57">
        <v>44176</v>
      </c>
      <c r="B14" s="30" t="s">
        <v>31</v>
      </c>
      <c r="C14" s="31">
        <v>26.36</v>
      </c>
      <c r="D14" s="32"/>
      <c r="E14" s="31"/>
      <c r="F14" s="87">
        <f t="shared" si="0"/>
        <v>26.36</v>
      </c>
      <c r="G14" s="55">
        <v>110</v>
      </c>
      <c r="H14" s="55">
        <v>4001</v>
      </c>
      <c r="I14" s="55"/>
      <c r="J14" s="128" t="s">
        <v>36</v>
      </c>
      <c r="K14" s="128" t="s">
        <v>166</v>
      </c>
      <c r="L14" s="130" t="s">
        <v>179</v>
      </c>
      <c r="M14" s="130" t="s">
        <v>180</v>
      </c>
      <c r="N14" s="131" t="s">
        <v>178</v>
      </c>
      <c r="P14" s="5" t="b">
        <f t="shared" si="1"/>
        <v>0</v>
      </c>
      <c r="Q14" s="5" t="b">
        <f t="shared" si="2"/>
        <v>0</v>
      </c>
      <c r="R14" s="5" t="b">
        <f t="shared" si="3"/>
        <v>1</v>
      </c>
      <c r="S14" s="5" t="e">
        <f>OR(#REF!&lt;100000,LEN(#REF!)=5)</f>
        <v>#REF!</v>
      </c>
    </row>
    <row r="15" spans="1:26" ht="20.100000000000001" customHeight="1" x14ac:dyDescent="0.25">
      <c r="A15" s="57" t="s">
        <v>181</v>
      </c>
      <c r="B15" s="30" t="s">
        <v>31</v>
      </c>
      <c r="C15" s="31">
        <v>6</v>
      </c>
      <c r="D15" s="32"/>
      <c r="E15" s="31"/>
      <c r="F15" s="87">
        <f t="shared" si="0"/>
        <v>6</v>
      </c>
      <c r="G15" s="55">
        <v>110</v>
      </c>
      <c r="H15" s="55">
        <v>4001</v>
      </c>
      <c r="I15" s="55"/>
      <c r="J15" s="128" t="s">
        <v>36</v>
      </c>
      <c r="K15" s="128" t="s">
        <v>166</v>
      </c>
      <c r="L15" s="130" t="s">
        <v>182</v>
      </c>
      <c r="M15" s="130" t="s">
        <v>183</v>
      </c>
      <c r="N15" s="131" t="s">
        <v>178</v>
      </c>
    </row>
    <row r="16" spans="1:26" ht="20.100000000000001" customHeight="1" x14ac:dyDescent="0.25">
      <c r="A16" s="57" t="s">
        <v>184</v>
      </c>
      <c r="B16" s="75" t="s">
        <v>36</v>
      </c>
      <c r="C16" s="31">
        <v>70.3</v>
      </c>
      <c r="D16" s="32">
        <v>11.72</v>
      </c>
      <c r="E16" s="31"/>
      <c r="F16" s="87">
        <f t="shared" si="0"/>
        <v>58.58</v>
      </c>
      <c r="G16" s="55">
        <v>110</v>
      </c>
      <c r="H16" s="55">
        <v>2001</v>
      </c>
      <c r="I16" s="55"/>
      <c r="J16" s="128" t="s">
        <v>36</v>
      </c>
      <c r="K16" s="128" t="s">
        <v>166</v>
      </c>
      <c r="L16" s="130" t="s">
        <v>185</v>
      </c>
      <c r="M16" s="130" t="s">
        <v>186</v>
      </c>
      <c r="N16" s="130" t="s">
        <v>187</v>
      </c>
    </row>
    <row r="17" spans="1:14" ht="20.100000000000001" customHeight="1" x14ac:dyDescent="0.25">
      <c r="A17" s="57" t="s">
        <v>188</v>
      </c>
      <c r="B17" s="30" t="s">
        <v>31</v>
      </c>
      <c r="C17" s="31">
        <v>17.940000000000001</v>
      </c>
      <c r="D17" s="32"/>
      <c r="E17" s="31"/>
      <c r="F17" s="87">
        <f t="shared" si="0"/>
        <v>17.940000000000001</v>
      </c>
      <c r="G17" s="55">
        <v>110</v>
      </c>
      <c r="H17" s="55">
        <v>4020</v>
      </c>
      <c r="I17" s="55">
        <v>11002</v>
      </c>
      <c r="J17" s="128" t="s">
        <v>36</v>
      </c>
      <c r="K17" s="128" t="s">
        <v>166</v>
      </c>
      <c r="L17" s="130" t="s">
        <v>189</v>
      </c>
      <c r="M17" s="130" t="s">
        <v>180</v>
      </c>
      <c r="N17" s="130" t="s">
        <v>178</v>
      </c>
    </row>
    <row r="18" spans="1:14" ht="20.100000000000001" customHeight="1" x14ac:dyDescent="0.25">
      <c r="A18" s="57" t="s">
        <v>188</v>
      </c>
      <c r="B18" s="75" t="s">
        <v>36</v>
      </c>
      <c r="C18" s="31">
        <v>1.4</v>
      </c>
      <c r="D18" s="32">
        <v>0.23</v>
      </c>
      <c r="E18" s="31"/>
      <c r="F18" s="87">
        <f t="shared" si="0"/>
        <v>1.17</v>
      </c>
      <c r="G18" s="55">
        <v>110</v>
      </c>
      <c r="H18" s="55">
        <v>2001</v>
      </c>
      <c r="I18" s="55"/>
      <c r="J18" s="128" t="s">
        <v>36</v>
      </c>
      <c r="K18" s="128" t="s">
        <v>166</v>
      </c>
      <c r="L18" s="130" t="s">
        <v>190</v>
      </c>
      <c r="M18" s="130" t="s">
        <v>191</v>
      </c>
      <c r="N18" s="130" t="s">
        <v>192</v>
      </c>
    </row>
    <row r="19" spans="1:14" ht="20.100000000000001" customHeight="1" x14ac:dyDescent="0.25">
      <c r="A19" s="57" t="s">
        <v>193</v>
      </c>
      <c r="B19" s="75" t="s">
        <v>36</v>
      </c>
      <c r="C19" s="31">
        <v>23.9</v>
      </c>
      <c r="D19" s="32">
        <v>3.98</v>
      </c>
      <c r="E19" s="31"/>
      <c r="F19" s="87">
        <f>C19-D19</f>
        <v>19.919999999999998</v>
      </c>
      <c r="G19" s="55">
        <v>110</v>
      </c>
      <c r="H19" s="55">
        <v>4020</v>
      </c>
      <c r="I19" s="55">
        <v>11002</v>
      </c>
      <c r="J19" s="128" t="s">
        <v>36</v>
      </c>
      <c r="K19" s="128" t="s">
        <v>166</v>
      </c>
      <c r="L19" s="130" t="s">
        <v>194</v>
      </c>
      <c r="M19" s="130" t="s">
        <v>34</v>
      </c>
      <c r="N19" s="130" t="s">
        <v>178</v>
      </c>
    </row>
    <row r="20" spans="1:14" ht="20.100000000000001" customHeight="1" x14ac:dyDescent="0.25">
      <c r="A20" s="57" t="s">
        <v>195</v>
      </c>
      <c r="B20" s="30" t="s">
        <v>31</v>
      </c>
      <c r="C20" s="31">
        <v>70</v>
      </c>
      <c r="D20" s="32"/>
      <c r="E20" s="31"/>
      <c r="F20" s="87">
        <f t="shared" si="0"/>
        <v>70</v>
      </c>
      <c r="G20" s="55">
        <v>110</v>
      </c>
      <c r="H20" s="55">
        <v>2001</v>
      </c>
      <c r="I20" s="55"/>
      <c r="J20" s="128" t="s">
        <v>36</v>
      </c>
      <c r="K20" s="128" t="s">
        <v>166</v>
      </c>
      <c r="L20" s="130" t="s">
        <v>196</v>
      </c>
      <c r="M20" s="130" t="s">
        <v>197</v>
      </c>
      <c r="N20" s="130" t="s">
        <v>198</v>
      </c>
    </row>
    <row r="21" spans="1:14" ht="20.100000000000001" customHeight="1" x14ac:dyDescent="0.25">
      <c r="A21" s="57">
        <v>43933</v>
      </c>
      <c r="B21" s="30" t="s">
        <v>31</v>
      </c>
      <c r="C21" s="31">
        <v>38.92</v>
      </c>
      <c r="D21" s="32"/>
      <c r="E21" s="31"/>
      <c r="F21" s="87">
        <f t="shared" si="0"/>
        <v>38.92</v>
      </c>
      <c r="G21" s="55">
        <v>110</v>
      </c>
      <c r="H21" s="55">
        <v>4020</v>
      </c>
      <c r="I21" s="55">
        <v>11002</v>
      </c>
      <c r="J21" s="128" t="s">
        <v>36</v>
      </c>
      <c r="K21" s="128" t="s">
        <v>166</v>
      </c>
      <c r="L21" s="130" t="s">
        <v>199</v>
      </c>
      <c r="M21" s="130" t="s">
        <v>186</v>
      </c>
      <c r="N21" s="130" t="s">
        <v>187</v>
      </c>
    </row>
    <row r="22" spans="1:14" ht="20.100000000000001" customHeight="1" x14ac:dyDescent="0.25">
      <c r="A22" s="57">
        <v>43963</v>
      </c>
      <c r="B22" s="30" t="s">
        <v>31</v>
      </c>
      <c r="C22" s="31">
        <v>6</v>
      </c>
      <c r="D22" s="32"/>
      <c r="E22" s="31"/>
      <c r="F22" s="87">
        <f t="shared" si="0"/>
        <v>6</v>
      </c>
      <c r="G22" s="55">
        <v>110</v>
      </c>
      <c r="H22" s="55">
        <v>4001</v>
      </c>
      <c r="I22" s="55"/>
      <c r="J22" s="128" t="s">
        <v>36</v>
      </c>
      <c r="K22" s="128" t="s">
        <v>166</v>
      </c>
      <c r="L22" s="5" t="s">
        <v>200</v>
      </c>
      <c r="M22" s="130" t="s">
        <v>201</v>
      </c>
      <c r="N22" s="130" t="s">
        <v>178</v>
      </c>
    </row>
    <row r="23" spans="1:14" ht="20.100000000000001" customHeight="1" x14ac:dyDescent="0.25">
      <c r="A23" s="57">
        <v>43963</v>
      </c>
      <c r="B23" s="75" t="s">
        <v>36</v>
      </c>
      <c r="C23" s="31">
        <v>4</v>
      </c>
      <c r="D23" s="32">
        <v>0.67</v>
      </c>
      <c r="E23" s="31"/>
      <c r="F23" s="87">
        <f>C23-D23</f>
        <v>3.33</v>
      </c>
      <c r="G23" s="55">
        <v>110</v>
      </c>
      <c r="H23" s="55">
        <v>4020</v>
      </c>
      <c r="I23" s="55">
        <v>11002</v>
      </c>
      <c r="J23" s="128" t="s">
        <v>36</v>
      </c>
      <c r="K23" s="128" t="s">
        <v>166</v>
      </c>
      <c r="L23" s="130" t="s">
        <v>202</v>
      </c>
      <c r="M23" s="130" t="s">
        <v>41</v>
      </c>
      <c r="N23" s="130" t="s">
        <v>178</v>
      </c>
    </row>
    <row r="24" spans="1:14" ht="20.100000000000001" customHeight="1" x14ac:dyDescent="0.25">
      <c r="A24" s="57">
        <v>44055</v>
      </c>
      <c r="B24" s="30" t="s">
        <v>31</v>
      </c>
      <c r="C24" s="31">
        <v>7.98</v>
      </c>
      <c r="D24" s="32"/>
      <c r="E24" s="31"/>
      <c r="F24" s="87">
        <f t="shared" si="0"/>
        <v>7.98</v>
      </c>
      <c r="G24" s="55">
        <v>110</v>
      </c>
      <c r="H24" s="55">
        <v>4020</v>
      </c>
      <c r="I24" s="55">
        <v>11002</v>
      </c>
      <c r="J24" s="128" t="s">
        <v>36</v>
      </c>
      <c r="K24" s="128" t="s">
        <v>166</v>
      </c>
      <c r="L24" s="130" t="s">
        <v>203</v>
      </c>
      <c r="M24" s="130" t="s">
        <v>43</v>
      </c>
      <c r="N24" s="130" t="s">
        <v>178</v>
      </c>
    </row>
    <row r="25" spans="1:14" ht="20.100000000000001" customHeight="1" thickBot="1" x14ac:dyDescent="0.25">
      <c r="A25" s="214" t="s">
        <v>49</v>
      </c>
      <c r="B25" s="215"/>
      <c r="C25" s="39">
        <f>SUM(C12:C24)</f>
        <v>279.69</v>
      </c>
      <c r="D25" s="39">
        <f>SUM(D12:D24)</f>
        <v>16.790000000000003</v>
      </c>
      <c r="E25" s="39"/>
      <c r="F25" s="39">
        <f>SUM(F12:F24)</f>
        <v>262.89999999999998</v>
      </c>
      <c r="G25" s="56"/>
      <c r="H25" s="56"/>
      <c r="I25" s="56"/>
      <c r="J25" s="40"/>
      <c r="K25" s="40"/>
      <c r="L25" s="46"/>
      <c r="M25" s="53"/>
      <c r="N25" s="47"/>
    </row>
    <row r="27" spans="1:14" x14ac:dyDescent="0.2">
      <c r="B27" s="203" t="s">
        <v>50</v>
      </c>
      <c r="C27" s="204"/>
    </row>
    <row r="28" spans="1:14" x14ac:dyDescent="0.2">
      <c r="B28" s="41" t="s">
        <v>51</v>
      </c>
      <c r="C28" s="42" t="s">
        <v>52</v>
      </c>
    </row>
    <row r="29" spans="1:14" x14ac:dyDescent="0.2">
      <c r="B29" s="41" t="s">
        <v>31</v>
      </c>
      <c r="C29" s="42" t="s">
        <v>53</v>
      </c>
    </row>
    <row r="30" spans="1:14" x14ac:dyDescent="0.2">
      <c r="B30" s="41" t="s">
        <v>36</v>
      </c>
      <c r="C30" s="42" t="s">
        <v>54</v>
      </c>
    </row>
    <row r="31" spans="1:14" x14ac:dyDescent="0.2">
      <c r="B31" s="43" t="s">
        <v>55</v>
      </c>
      <c r="C31" s="44" t="s">
        <v>56</v>
      </c>
    </row>
    <row r="1048544" spans="8:8" x14ac:dyDescent="0.2">
      <c r="H1048544" s="55"/>
    </row>
  </sheetData>
  <mergeCells count="6">
    <mergeCell ref="B27:C27"/>
    <mergeCell ref="B1:E1"/>
    <mergeCell ref="B3:E3"/>
    <mergeCell ref="G8:J8"/>
    <mergeCell ref="G9:J9"/>
    <mergeCell ref="A25:B25"/>
  </mergeCells>
  <conditionalFormatting sqref="J12:K24">
    <cfRule type="expression" priority="3" stopIfTrue="1">
      <formula>AND(SUM($P12:$T12)&gt;0,NOT(ISBLANK(J12)))</formula>
    </cfRule>
    <cfRule type="expression" dxfId="50" priority="4" stopIfTrue="1">
      <formula>SUM($P12:$T12)&gt;0</formula>
    </cfRule>
  </conditionalFormatting>
  <conditionalFormatting sqref="B1:E1 B3:E3 C12:C24">
    <cfRule type="expression" dxfId="49" priority="5" stopIfTrue="1">
      <formula>ISBLANK(B1)</formula>
    </cfRule>
  </conditionalFormatting>
  <conditionalFormatting sqref="L12:N16 L17:M20 N17:N24 L23:L24">
    <cfRule type="expression" dxfId="48" priority="6" stopIfTrue="1">
      <formula>AND(NOT(ISBLANK($C12)),ISBLANK(L12))</formula>
    </cfRule>
  </conditionalFormatting>
  <conditionalFormatting sqref="B12:B24">
    <cfRule type="expression" dxfId="47" priority="7" stopIfTrue="1">
      <formula>AND(NOT(ISBLANK(C12)),ISBLANK(B12))</formula>
    </cfRule>
  </conditionalFormatting>
  <conditionalFormatting sqref="A12:A24">
    <cfRule type="expression" dxfId="46" priority="8" stopIfTrue="1">
      <formula>AND(NOT(ISBLANK(C12)),ISBLANK(A12))</formula>
    </cfRule>
  </conditionalFormatting>
  <conditionalFormatting sqref="E13:E24">
    <cfRule type="expression" dxfId="45" priority="9" stopIfTrue="1">
      <formula>AND(NOT(ISBLANK(C13)),ISBLANK(E13),B13="S")</formula>
    </cfRule>
  </conditionalFormatting>
  <conditionalFormatting sqref="E12">
    <cfRule type="expression" dxfId="44" priority="2" stopIfTrue="1">
      <formula>AND(NOT(ISBLANK(C12)),ISBLANK(E12),B12="S")</formula>
    </cfRule>
  </conditionalFormatting>
  <conditionalFormatting sqref="M21:M24">
    <cfRule type="expression" dxfId="43" priority="10" stopIfTrue="1">
      <formula>AND(NOT(ISBLANK($C20)),ISBLANK(M21))</formula>
    </cfRule>
  </conditionalFormatting>
  <conditionalFormatting sqref="L21">
    <cfRule type="expression" dxfId="42" priority="12" stopIfTrue="1">
      <formula>AND(NOT(ISBLANK($C22)),ISBLANK(L21))</formula>
    </cfRule>
  </conditionalFormatting>
  <conditionalFormatting sqref="C5">
    <cfRule type="expression" dxfId="41" priority="1" stopIfTrue="1">
      <formula>ISBLANK(C5)</formula>
    </cfRule>
  </conditionalFormatting>
  <dataValidations count="3">
    <dataValidation type="list" allowBlank="1" showInputMessage="1" showErrorMessage="1" sqref="B12:B24">
      <formula1>$B$28:$B$31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</dataValidations>
  <pageMargins left="0.37" right="0.31" top="0.68" bottom="0.68" header="0.34" footer="0.25"/>
  <pageSetup paperSize="9" scale="56" fitToHeight="0" orientation="landscape" r:id="rId1"/>
  <headerFooter alignWithMargins="0">
    <oddFooter>&amp;L&amp;Z&amp;F&amp;RPrinted &amp;D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4"/>
  <sheetViews>
    <sheetView zoomScale="90" workbookViewId="0">
      <selection activeCell="C5" sqref="C5: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205" t="s">
        <v>110</v>
      </c>
      <c r="C1" s="206"/>
      <c r="D1" s="206"/>
      <c r="E1" s="207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205" t="s">
        <v>230</v>
      </c>
      <c r="C3" s="206"/>
      <c r="D3" s="206"/>
      <c r="E3" s="207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44147</v>
      </c>
      <c r="D5" s="12" t="s">
        <v>5</v>
      </c>
      <c r="E5" s="85">
        <v>44176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1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203" t="s">
        <v>11</v>
      </c>
      <c r="H8" s="208"/>
      <c r="I8" s="208"/>
      <c r="J8" s="204"/>
      <c r="K8" s="81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09"/>
      <c r="H9" s="210"/>
      <c r="I9" s="210"/>
      <c r="J9" s="211"/>
      <c r="K9" s="49" t="s">
        <v>20</v>
      </c>
      <c r="L9" s="21" t="s">
        <v>21</v>
      </c>
      <c r="M9" s="52"/>
      <c r="N9" s="54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26" t="s">
        <v>28</v>
      </c>
      <c r="J10" s="26"/>
      <c r="K10" s="51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7"/>
      <c r="M11" s="43"/>
      <c r="N11" s="43"/>
    </row>
    <row r="12" spans="1:26" ht="20.100000000000001" customHeight="1" x14ac:dyDescent="0.25">
      <c r="A12" s="74">
        <v>44161</v>
      </c>
      <c r="B12" s="75" t="s">
        <v>31</v>
      </c>
      <c r="C12" s="31">
        <v>2.12</v>
      </c>
      <c r="D12" s="32"/>
      <c r="E12" s="31"/>
      <c r="F12" s="87">
        <v>2.12</v>
      </c>
      <c r="G12" s="55">
        <v>110</v>
      </c>
      <c r="H12" s="55">
        <v>4400</v>
      </c>
      <c r="I12" s="55" t="s">
        <v>165</v>
      </c>
      <c r="J12" s="128"/>
      <c r="K12" s="128" t="s">
        <v>166</v>
      </c>
      <c r="L12" s="129" t="s">
        <v>167</v>
      </c>
      <c r="M12" s="130" t="s">
        <v>168</v>
      </c>
      <c r="N12" s="130" t="s">
        <v>169</v>
      </c>
      <c r="P12" s="5" t="b">
        <f t="shared" ref="P12:P13" si="0">OR(G12&lt;100,LEN(G12)=2)</f>
        <v>0</v>
      </c>
      <c r="Q12" s="5" t="b">
        <f t="shared" ref="Q12:Q13" si="1">OR(H12&lt;1000,LEN(H12)=3)</f>
        <v>0</v>
      </c>
      <c r="R12" s="5" t="b">
        <f t="shared" ref="R12:R13" si="2">IF(I12&lt;1000,TRUE)</f>
        <v>0</v>
      </c>
      <c r="S12" s="5" t="e">
        <f>OR(#REF!&lt;100000,LEN(#REF!)=5)</f>
        <v>#REF!</v>
      </c>
    </row>
    <row r="13" spans="1:26" ht="20.100000000000001" customHeight="1" x14ac:dyDescent="0.25">
      <c r="A13" s="74">
        <v>44173</v>
      </c>
      <c r="B13" s="30" t="s">
        <v>31</v>
      </c>
      <c r="C13" s="31">
        <v>9.99</v>
      </c>
      <c r="D13" s="32"/>
      <c r="E13" s="31"/>
      <c r="F13" s="87">
        <v>9.99</v>
      </c>
      <c r="G13" s="55">
        <v>110</v>
      </c>
      <c r="H13" s="55">
        <v>4400</v>
      </c>
      <c r="I13" s="55" t="s">
        <v>165</v>
      </c>
      <c r="J13" s="128"/>
      <c r="K13" s="128" t="s">
        <v>166</v>
      </c>
      <c r="L13" s="129" t="s">
        <v>170</v>
      </c>
      <c r="M13" s="130" t="s">
        <v>171</v>
      </c>
      <c r="N13" s="130" t="s">
        <v>172</v>
      </c>
      <c r="P13" s="5" t="b">
        <f t="shared" si="0"/>
        <v>0</v>
      </c>
      <c r="Q13" s="5" t="b">
        <f t="shared" si="1"/>
        <v>0</v>
      </c>
      <c r="R13" s="5" t="b">
        <f t="shared" si="2"/>
        <v>0</v>
      </c>
      <c r="S13" s="5" t="e">
        <f>OR(#REF!&lt;100000,LEN(#REF!)=5)</f>
        <v>#REF!</v>
      </c>
    </row>
    <row r="14" spans="1:26" ht="20.100000000000001" customHeight="1" thickBot="1" x14ac:dyDescent="0.25">
      <c r="A14" s="214" t="s">
        <v>49</v>
      </c>
      <c r="B14" s="215"/>
      <c r="C14" s="39">
        <f>SUM(C12:C13)</f>
        <v>12.11</v>
      </c>
      <c r="D14" s="39">
        <f>SUM(D12:D13)</f>
        <v>0</v>
      </c>
      <c r="E14" s="39"/>
      <c r="F14" s="39">
        <f>SUM(F12:F13)</f>
        <v>12.11</v>
      </c>
      <c r="G14" s="56"/>
      <c r="H14" s="56"/>
      <c r="I14" s="56"/>
      <c r="J14" s="40"/>
      <c r="K14" s="40"/>
      <c r="L14" s="46"/>
      <c r="M14" s="53"/>
      <c r="N14" s="47"/>
    </row>
    <row r="16" spans="1:26" x14ac:dyDescent="0.2">
      <c r="B16" s="203" t="s">
        <v>50</v>
      </c>
      <c r="C16" s="204"/>
    </row>
    <row r="17" spans="2:3" x14ac:dyDescent="0.2">
      <c r="B17" s="41" t="s">
        <v>51</v>
      </c>
      <c r="C17" s="42" t="s">
        <v>52</v>
      </c>
    </row>
    <row r="18" spans="2:3" x14ac:dyDescent="0.2">
      <c r="B18" s="41" t="s">
        <v>31</v>
      </c>
      <c r="C18" s="42" t="s">
        <v>53</v>
      </c>
    </row>
    <row r="19" spans="2:3" x14ac:dyDescent="0.2">
      <c r="B19" s="41" t="s">
        <v>36</v>
      </c>
      <c r="C19" s="42" t="s">
        <v>54</v>
      </c>
    </row>
    <row r="20" spans="2:3" x14ac:dyDescent="0.2">
      <c r="B20" s="41" t="s">
        <v>117</v>
      </c>
      <c r="C20" s="42" t="s">
        <v>118</v>
      </c>
    </row>
    <row r="21" spans="2:3" x14ac:dyDescent="0.2">
      <c r="B21" s="43" t="s">
        <v>55</v>
      </c>
      <c r="C21" s="44" t="s">
        <v>56</v>
      </c>
    </row>
    <row r="24" spans="2:3" x14ac:dyDescent="0.2">
      <c r="B24" s="216"/>
      <c r="C24" s="216"/>
    </row>
  </sheetData>
  <mergeCells count="7">
    <mergeCell ref="B24:C24"/>
    <mergeCell ref="B1:E1"/>
    <mergeCell ref="B3:E3"/>
    <mergeCell ref="G8:J8"/>
    <mergeCell ref="G9:J9"/>
    <mergeCell ref="A14:B14"/>
    <mergeCell ref="B16:C16"/>
  </mergeCells>
  <conditionalFormatting sqref="J12:K12 J13">
    <cfRule type="expression" priority="5" stopIfTrue="1">
      <formula>AND(SUM($P12:$T12)&gt;0,NOT(ISBLANK(J12)))</formula>
    </cfRule>
    <cfRule type="expression" dxfId="59" priority="6" stopIfTrue="1">
      <formula>SUM($P12:$T12)&gt;0</formula>
    </cfRule>
  </conditionalFormatting>
  <conditionalFormatting sqref="B1:E1 B3:E3 C12:C13">
    <cfRule type="expression" dxfId="58" priority="7" stopIfTrue="1">
      <formula>ISBLANK(B1)</formula>
    </cfRule>
  </conditionalFormatting>
  <conditionalFormatting sqref="L12:N12">
    <cfRule type="expression" dxfId="57" priority="8" stopIfTrue="1">
      <formula>AND(NOT(ISBLANK($C12)),ISBLANK(L12))</formula>
    </cfRule>
  </conditionalFormatting>
  <conditionalFormatting sqref="B12:B13">
    <cfRule type="expression" dxfId="56" priority="9" stopIfTrue="1">
      <formula>AND(NOT(ISBLANK(C12)),ISBLANK(B12))</formula>
    </cfRule>
  </conditionalFormatting>
  <conditionalFormatting sqref="A12:A13">
    <cfRule type="expression" dxfId="55" priority="10" stopIfTrue="1">
      <formula>AND(NOT(ISBLANK(C12)),ISBLANK(A12))</formula>
    </cfRule>
  </conditionalFormatting>
  <conditionalFormatting sqref="E12:E13">
    <cfRule type="expression" dxfId="54" priority="11" stopIfTrue="1">
      <formula>AND(NOT(ISBLANK(C12)),ISBLANK(E12),B12="S")</formula>
    </cfRule>
  </conditionalFormatting>
  <conditionalFormatting sqref="C5">
    <cfRule type="expression" dxfId="53" priority="4" stopIfTrue="1">
      <formula>ISBLANK(C5)</formula>
    </cfRule>
  </conditionalFormatting>
  <conditionalFormatting sqref="K13">
    <cfRule type="expression" priority="1" stopIfTrue="1">
      <formula>AND(SUM($P13:$T13)&gt;0,NOT(ISBLANK(K13)))</formula>
    </cfRule>
    <cfRule type="expression" dxfId="52" priority="2" stopIfTrue="1">
      <formula>SUM($P13:$T13)&gt;0</formula>
    </cfRule>
  </conditionalFormatting>
  <conditionalFormatting sqref="L13:N13">
    <cfRule type="expression" dxfId="51" priority="3" stopIfTrue="1">
      <formula>AND(NOT(ISBLANK($C13)),ISBLANK(L13))</formula>
    </cfRule>
  </conditionalFormatting>
  <dataValidations count="2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13">
      <formula1>$B$17:$B$21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'C:\Users\Michelle.Smith\Documents\Barclaycards Dec\[Mark 12 Dec 2020.xlsx]Sheet2'!#REF!</xm:f>
          </x14:formula1>
          <xm:sqref>B1:E1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zoomScale="90" workbookViewId="0">
      <selection activeCell="C5" sqref="C5: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29.7109375" style="5" customWidth="1"/>
    <col min="11" max="11" width="50.7109375" style="5" customWidth="1"/>
    <col min="12" max="13" width="27.42578125" style="5" customWidth="1"/>
    <col min="14" max="14" width="9.140625" style="5"/>
    <col min="15" max="18" width="0" style="5" hidden="1" customWidth="1" outlineLevel="1"/>
    <col min="19" max="19" width="9.140625" style="5" collapsed="1"/>
    <col min="20" max="16384" width="9.140625" style="5"/>
  </cols>
  <sheetData>
    <row r="1" spans="1:25" ht="36.75" customHeight="1" x14ac:dyDescent="0.2">
      <c r="A1" s="2" t="s">
        <v>0</v>
      </c>
      <c r="B1" s="205" t="s">
        <v>1</v>
      </c>
      <c r="C1" s="206"/>
      <c r="D1" s="206"/>
      <c r="E1" s="207"/>
      <c r="F1" s="1"/>
      <c r="G1" s="1"/>
      <c r="H1" s="1"/>
      <c r="I1" s="1"/>
      <c r="J1" s="1"/>
      <c r="K1" s="3"/>
      <c r="L1" s="3"/>
      <c r="M1" s="4"/>
    </row>
    <row r="2" spans="1:25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8"/>
    </row>
    <row r="3" spans="1:25" ht="36.75" customHeight="1" x14ac:dyDescent="0.2">
      <c r="A3" s="9" t="s">
        <v>2</v>
      </c>
      <c r="B3" s="205" t="s">
        <v>235</v>
      </c>
      <c r="C3" s="206"/>
      <c r="D3" s="206"/>
      <c r="E3" s="207"/>
      <c r="F3" s="10"/>
      <c r="G3" s="10"/>
      <c r="H3" s="10"/>
      <c r="I3" s="10"/>
      <c r="J3" s="10"/>
      <c r="K3" s="7"/>
      <c r="L3" s="7"/>
      <c r="M3" s="8"/>
    </row>
    <row r="4" spans="1:25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5" spans="1:25" ht="36" customHeight="1" x14ac:dyDescent="0.2">
      <c r="A5" s="11" t="s">
        <v>3</v>
      </c>
      <c r="B5" s="12" t="s">
        <v>4</v>
      </c>
      <c r="C5" s="48">
        <v>44147</v>
      </c>
      <c r="D5" s="12" t="s">
        <v>5</v>
      </c>
      <c r="E5" s="85">
        <v>44176</v>
      </c>
      <c r="F5" s="13"/>
      <c r="G5" s="14"/>
      <c r="H5" s="15"/>
      <c r="I5" s="15"/>
      <c r="J5" s="15"/>
      <c r="K5" s="7"/>
      <c r="L5" s="7"/>
      <c r="M5" s="8"/>
    </row>
    <row r="6" spans="1:25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8"/>
    </row>
    <row r="8" spans="1:25" x14ac:dyDescent="0.2">
      <c r="A8" s="80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203" t="s">
        <v>11</v>
      </c>
      <c r="H8" s="208"/>
      <c r="I8" s="208"/>
      <c r="J8" s="17" t="s">
        <v>12</v>
      </c>
      <c r="K8" s="17" t="s">
        <v>13</v>
      </c>
      <c r="L8" s="18" t="s">
        <v>14</v>
      </c>
      <c r="M8" s="18" t="s">
        <v>15</v>
      </c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</row>
    <row r="9" spans="1:25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09"/>
      <c r="H9" s="210"/>
      <c r="I9" s="210"/>
      <c r="J9" s="21" t="s">
        <v>20</v>
      </c>
      <c r="K9" s="21" t="s">
        <v>21</v>
      </c>
      <c r="L9" s="52"/>
      <c r="M9" s="54" t="s">
        <v>22</v>
      </c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</row>
    <row r="10" spans="1:25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26</v>
      </c>
      <c r="H10" s="26" t="s">
        <v>27</v>
      </c>
      <c r="I10" s="59" t="s">
        <v>28</v>
      </c>
      <c r="J10" s="51" t="s">
        <v>29</v>
      </c>
      <c r="K10" s="27"/>
      <c r="L10" s="43"/>
      <c r="M10" s="28"/>
    </row>
    <row r="11" spans="1:25" ht="0.75" customHeight="1" x14ac:dyDescent="0.2">
      <c r="A11" s="24"/>
      <c r="B11" s="25"/>
      <c r="C11" s="25"/>
      <c r="D11" s="25"/>
      <c r="E11" s="25"/>
      <c r="F11" s="25"/>
      <c r="G11" s="22"/>
      <c r="H11" s="22"/>
      <c r="I11" s="22"/>
      <c r="J11" s="26" t="s">
        <v>30</v>
      </c>
      <c r="K11" s="27"/>
      <c r="L11" s="43"/>
      <c r="M11" s="43"/>
    </row>
    <row r="12" spans="1:25" ht="15.75" x14ac:dyDescent="0.25">
      <c r="A12" s="74">
        <v>44164</v>
      </c>
      <c r="B12" s="75" t="s">
        <v>31</v>
      </c>
      <c r="C12" s="76">
        <v>28.02</v>
      </c>
      <c r="D12" s="76"/>
      <c r="E12" s="76"/>
      <c r="F12" s="76">
        <v>28.02</v>
      </c>
      <c r="G12" s="79">
        <v>110</v>
      </c>
      <c r="H12" s="55">
        <v>4402</v>
      </c>
      <c r="I12" s="65" t="s">
        <v>32</v>
      </c>
      <c r="J12" s="62"/>
      <c r="K12" s="68" t="s">
        <v>33</v>
      </c>
      <c r="L12" s="45" t="s">
        <v>34</v>
      </c>
      <c r="M12" s="45" t="s">
        <v>35</v>
      </c>
      <c r="O12" s="5" t="b">
        <f t="shared" ref="O12:O19" si="0">OR(G12&lt;100,LEN(G12)=2)</f>
        <v>0</v>
      </c>
      <c r="P12" s="5" t="b">
        <f t="shared" ref="P12:P19" si="1">OR(H12&lt;1000,LEN(H12)=3)</f>
        <v>0</v>
      </c>
      <c r="Q12" s="5" t="b">
        <f t="shared" ref="Q12:Q19" si="2">IF(I12&lt;1000,TRUE)</f>
        <v>0</v>
      </c>
      <c r="R12" s="5" t="e">
        <f>OR(#REF!&lt;100000,LEN(#REF!)=5)</f>
        <v>#REF!</v>
      </c>
    </row>
    <row r="13" spans="1:25" ht="20.100000000000001" customHeight="1" x14ac:dyDescent="0.25">
      <c r="A13" s="74">
        <v>44165</v>
      </c>
      <c r="B13" s="75" t="s">
        <v>36</v>
      </c>
      <c r="C13" s="76">
        <v>299.98</v>
      </c>
      <c r="D13" s="76">
        <v>49.99</v>
      </c>
      <c r="E13" s="76"/>
      <c r="F13" s="76">
        <v>249.99</v>
      </c>
      <c r="G13" s="64">
        <v>110</v>
      </c>
      <c r="H13" s="55">
        <v>2001</v>
      </c>
      <c r="I13" s="77"/>
      <c r="J13" s="62"/>
      <c r="K13" s="68" t="s">
        <v>37</v>
      </c>
      <c r="L13" s="45" t="s">
        <v>38</v>
      </c>
      <c r="M13" s="73" t="s">
        <v>39</v>
      </c>
      <c r="N13" s="78"/>
      <c r="O13" s="5" t="b">
        <f t="shared" si="0"/>
        <v>0</v>
      </c>
      <c r="P13" s="5" t="b">
        <f t="shared" si="1"/>
        <v>0</v>
      </c>
      <c r="Q13" s="5" t="b">
        <f t="shared" si="2"/>
        <v>1</v>
      </c>
      <c r="R13" s="5" t="e">
        <f>OR(#REF!&lt;100000,LEN(#REF!)=5)</f>
        <v>#REF!</v>
      </c>
    </row>
    <row r="14" spans="1:25" ht="20.100000000000001" customHeight="1" x14ac:dyDescent="0.25">
      <c r="A14" s="74">
        <v>44166</v>
      </c>
      <c r="B14" s="75" t="s">
        <v>31</v>
      </c>
      <c r="C14" s="76">
        <v>15</v>
      </c>
      <c r="D14" s="76"/>
      <c r="E14" s="76"/>
      <c r="F14" s="76">
        <v>15</v>
      </c>
      <c r="G14" s="64">
        <v>110</v>
      </c>
      <c r="H14" s="55">
        <v>4001</v>
      </c>
      <c r="I14" s="65"/>
      <c r="J14" s="62"/>
      <c r="K14" s="45" t="s">
        <v>40</v>
      </c>
      <c r="L14" s="45" t="s">
        <v>41</v>
      </c>
      <c r="M14" s="45" t="s">
        <v>39</v>
      </c>
      <c r="N14" s="78"/>
    </row>
    <row r="15" spans="1:25" ht="15.75" x14ac:dyDescent="0.25">
      <c r="A15" s="74">
        <v>44168</v>
      </c>
      <c r="B15" s="75" t="s">
        <v>31</v>
      </c>
      <c r="C15" s="76">
        <v>39.979999999999997</v>
      </c>
      <c r="D15" s="76"/>
      <c r="E15" s="76"/>
      <c r="F15" s="76">
        <v>39.979999999999997</v>
      </c>
      <c r="G15" s="64">
        <v>110</v>
      </c>
      <c r="H15" s="55">
        <v>4011</v>
      </c>
      <c r="I15" s="65"/>
      <c r="J15" s="62"/>
      <c r="K15" s="45" t="s">
        <v>42</v>
      </c>
      <c r="L15" s="68" t="s">
        <v>43</v>
      </c>
      <c r="M15" s="73" t="s">
        <v>39</v>
      </c>
      <c r="O15" s="5" t="b">
        <f>OR(G15&lt;100,LEN(G15)=2)</f>
        <v>0</v>
      </c>
      <c r="P15" s="5" t="b">
        <f t="shared" si="1"/>
        <v>0</v>
      </c>
      <c r="Q15" s="5" t="b">
        <f t="shared" si="2"/>
        <v>1</v>
      </c>
      <c r="R15" s="5" t="e">
        <f>OR(#REF!&lt;100000,LEN(#REF!)=5)</f>
        <v>#REF!</v>
      </c>
    </row>
    <row r="16" spans="1:25" ht="15.75" x14ac:dyDescent="0.25">
      <c r="A16" s="74">
        <v>44171</v>
      </c>
      <c r="B16" s="75" t="s">
        <v>31</v>
      </c>
      <c r="C16" s="76">
        <v>113.89</v>
      </c>
      <c r="D16" s="76"/>
      <c r="E16" s="76"/>
      <c r="F16" s="76">
        <v>113.89</v>
      </c>
      <c r="G16" s="64">
        <v>110</v>
      </c>
      <c r="H16" s="55">
        <v>4400</v>
      </c>
      <c r="I16" s="65"/>
      <c r="J16" s="62"/>
      <c r="K16" s="45" t="s">
        <v>44</v>
      </c>
      <c r="L16" s="45" t="s">
        <v>34</v>
      </c>
      <c r="M16" s="73"/>
    </row>
    <row r="17" spans="1:18" ht="20.100000000000001" customHeight="1" x14ac:dyDescent="0.25">
      <c r="A17" s="74">
        <v>44171</v>
      </c>
      <c r="B17" s="75" t="s">
        <v>36</v>
      </c>
      <c r="C17" s="76">
        <v>8.94</v>
      </c>
      <c r="D17" s="76">
        <v>1.5</v>
      </c>
      <c r="E17" s="76"/>
      <c r="F17" s="76">
        <f>C17-D17</f>
        <v>7.4399999999999995</v>
      </c>
      <c r="G17" s="64">
        <v>110</v>
      </c>
      <c r="H17" s="55">
        <v>4400</v>
      </c>
      <c r="I17" s="65" t="s">
        <v>45</v>
      </c>
      <c r="J17" s="62"/>
      <c r="K17" s="45" t="s">
        <v>46</v>
      </c>
      <c r="L17" s="45" t="s">
        <v>34</v>
      </c>
      <c r="M17" s="73" t="s">
        <v>47</v>
      </c>
      <c r="O17" s="5" t="b">
        <f t="shared" si="0"/>
        <v>0</v>
      </c>
      <c r="P17" s="5" t="b">
        <f t="shared" si="1"/>
        <v>0</v>
      </c>
      <c r="Q17" s="5" t="b">
        <f t="shared" si="2"/>
        <v>0</v>
      </c>
      <c r="R17" s="5" t="e">
        <f>OR(#REF!&lt;100000,LEN(#REF!)=5)</f>
        <v>#REF!</v>
      </c>
    </row>
    <row r="18" spans="1:18" ht="20.100000000000001" customHeight="1" x14ac:dyDescent="0.25">
      <c r="A18" s="74">
        <v>44172</v>
      </c>
      <c r="B18" s="75" t="s">
        <v>36</v>
      </c>
      <c r="C18" s="76">
        <v>143.76</v>
      </c>
      <c r="D18" s="76">
        <v>23.94</v>
      </c>
      <c r="E18" s="76"/>
      <c r="F18" s="76">
        <v>119.82</v>
      </c>
      <c r="G18" s="64">
        <v>214</v>
      </c>
      <c r="H18" s="55">
        <v>4020</v>
      </c>
      <c r="I18" s="65"/>
      <c r="J18" s="62"/>
      <c r="K18" s="45" t="s">
        <v>48</v>
      </c>
      <c r="L18" s="45" t="s">
        <v>34</v>
      </c>
      <c r="M18" s="73"/>
      <c r="O18" s="5" t="b">
        <f t="shared" si="0"/>
        <v>0</v>
      </c>
      <c r="P18" s="5" t="b">
        <f t="shared" si="1"/>
        <v>0</v>
      </c>
      <c r="Q18" s="5" t="b">
        <f t="shared" si="2"/>
        <v>1</v>
      </c>
      <c r="R18" s="5" t="e">
        <f>OR(#REF!&lt;100000,LEN(#REF!)=5)</f>
        <v>#REF!</v>
      </c>
    </row>
    <row r="19" spans="1:18" ht="20.100000000000001" customHeight="1" x14ac:dyDescent="0.25">
      <c r="A19" s="74">
        <v>44172</v>
      </c>
      <c r="B19" s="75" t="s">
        <v>36</v>
      </c>
      <c r="C19" s="76">
        <v>23.96</v>
      </c>
      <c r="D19" s="76">
        <v>3.99</v>
      </c>
      <c r="E19" s="76"/>
      <c r="F19" s="76">
        <v>19.97</v>
      </c>
      <c r="G19" s="64">
        <v>214</v>
      </c>
      <c r="H19" s="55">
        <v>4020</v>
      </c>
      <c r="I19" s="65"/>
      <c r="J19" s="62"/>
      <c r="K19" s="45" t="s">
        <v>48</v>
      </c>
      <c r="L19" s="45" t="s">
        <v>34</v>
      </c>
      <c r="M19" s="73"/>
      <c r="O19" s="5" t="b">
        <f t="shared" si="0"/>
        <v>0</v>
      </c>
      <c r="P19" s="5" t="b">
        <f t="shared" si="1"/>
        <v>0</v>
      </c>
      <c r="Q19" s="5" t="b">
        <f t="shared" si="2"/>
        <v>1</v>
      </c>
      <c r="R19" s="5" t="e">
        <f>OR(#REF!&lt;100000,LEN(#REF!)=5)</f>
        <v>#REF!</v>
      </c>
    </row>
    <row r="20" spans="1:18" ht="20.100000000000001" customHeight="1" thickBot="1" x14ac:dyDescent="0.25">
      <c r="A20" s="214" t="s">
        <v>49</v>
      </c>
      <c r="B20" s="215"/>
      <c r="C20" s="39">
        <f>SUM(C12:C19)</f>
        <v>673.53</v>
      </c>
      <c r="D20" s="39">
        <f>SUM(D12:D19)</f>
        <v>79.42</v>
      </c>
      <c r="E20" s="39"/>
      <c r="F20" s="61">
        <f>SUM(F12:F19)</f>
        <v>594.11</v>
      </c>
      <c r="G20" s="66"/>
      <c r="H20" s="56"/>
      <c r="I20" s="67"/>
      <c r="J20" s="63"/>
      <c r="K20" s="46"/>
      <c r="L20" s="53"/>
      <c r="M20" s="47"/>
    </row>
    <row r="22" spans="1:18" x14ac:dyDescent="0.2">
      <c r="B22" s="203" t="s">
        <v>50</v>
      </c>
      <c r="C22" s="204"/>
    </row>
    <row r="23" spans="1:18" x14ac:dyDescent="0.2">
      <c r="B23" s="41" t="s">
        <v>51</v>
      </c>
      <c r="C23" s="42" t="s">
        <v>52</v>
      </c>
      <c r="F23" s="83"/>
    </row>
    <row r="24" spans="1:18" x14ac:dyDescent="0.2">
      <c r="B24" s="41" t="s">
        <v>31</v>
      </c>
      <c r="C24" s="42" t="s">
        <v>53</v>
      </c>
    </row>
    <row r="25" spans="1:18" x14ac:dyDescent="0.2">
      <c r="B25" s="41" t="s">
        <v>36</v>
      </c>
      <c r="C25" s="42" t="s">
        <v>54</v>
      </c>
    </row>
    <row r="26" spans="1:18" x14ac:dyDescent="0.2">
      <c r="B26" s="43" t="s">
        <v>55</v>
      </c>
      <c r="C26" s="44" t="s">
        <v>56</v>
      </c>
    </row>
  </sheetData>
  <mergeCells count="6">
    <mergeCell ref="B3:E3"/>
    <mergeCell ref="B1:E1"/>
    <mergeCell ref="B22:C22"/>
    <mergeCell ref="A20:B20"/>
    <mergeCell ref="G8:I8"/>
    <mergeCell ref="G9:I9"/>
  </mergeCells>
  <phoneticPr fontId="5" type="noConversion"/>
  <conditionalFormatting sqref="B1:E1 B3:E3 F12:F19 C12:C19">
    <cfRule type="expression" dxfId="158" priority="92" stopIfTrue="1">
      <formula>ISBLANK(B1)</formula>
    </cfRule>
  </conditionalFormatting>
  <conditionalFormatting sqref="K12:L12">
    <cfRule type="expression" dxfId="157" priority="93" stopIfTrue="1">
      <formula>AND(NOT(ISBLANK($C12)),ISBLANK(K12))</formula>
    </cfRule>
  </conditionalFormatting>
  <conditionalFormatting sqref="B12 B18:B19">
    <cfRule type="expression" dxfId="156" priority="94" stopIfTrue="1">
      <formula>AND(NOT(ISBLANK(C12)),ISBLANK(B12))</formula>
    </cfRule>
  </conditionalFormatting>
  <conditionalFormatting sqref="A12 A19">
    <cfRule type="expression" dxfId="155" priority="95" stopIfTrue="1">
      <formula>AND(NOT(ISBLANK(C12)),ISBLANK(A12))</formula>
    </cfRule>
  </conditionalFormatting>
  <conditionalFormatting sqref="D12:E19">
    <cfRule type="expression" dxfId="154" priority="99" stopIfTrue="1">
      <formula>AND(NOT(ISBLANK(B12)),ISBLANK(D12),A12="S")</formula>
    </cfRule>
  </conditionalFormatting>
  <conditionalFormatting sqref="J13:J19">
    <cfRule type="expression" priority="104" stopIfTrue="1">
      <formula>AND(SUM($O13:$S13)&gt;0,NOT(ISBLANK(J13)))</formula>
    </cfRule>
    <cfRule type="expression" dxfId="153" priority="105" stopIfTrue="1">
      <formula>SUM($O13:$S13)&gt;0</formula>
    </cfRule>
  </conditionalFormatting>
  <conditionalFormatting sqref="B13:B16">
    <cfRule type="expression" dxfId="152" priority="86" stopIfTrue="1">
      <formula>AND(NOT(ISBLANK(C13)),ISBLANK(B13))</formula>
    </cfRule>
  </conditionalFormatting>
  <conditionalFormatting sqref="A13:A16">
    <cfRule type="expression" dxfId="151" priority="87" stopIfTrue="1">
      <formula>AND(NOT(ISBLANK(C13)),ISBLANK(A13))</formula>
    </cfRule>
  </conditionalFormatting>
  <conditionalFormatting sqref="M12">
    <cfRule type="expression" dxfId="150" priority="82" stopIfTrue="1">
      <formula>AND(NOT(ISBLANK($C12)),ISBLANK(M12))</formula>
    </cfRule>
  </conditionalFormatting>
  <conditionalFormatting sqref="A18">
    <cfRule type="expression" dxfId="149" priority="77" stopIfTrue="1">
      <formula>AND(NOT(ISBLANK(C18)),ISBLANK(A18))</formula>
    </cfRule>
  </conditionalFormatting>
  <conditionalFormatting sqref="B17">
    <cfRule type="expression" dxfId="148" priority="72" stopIfTrue="1">
      <formula>AND(NOT(ISBLANK(C17)),ISBLANK(B17))</formula>
    </cfRule>
  </conditionalFormatting>
  <conditionalFormatting sqref="A17">
    <cfRule type="expression" dxfId="147" priority="73" stopIfTrue="1">
      <formula>AND(NOT(ISBLANK(C17)),ISBLANK(A17))</formula>
    </cfRule>
  </conditionalFormatting>
  <conditionalFormatting sqref="L13:L19">
    <cfRule type="expression" dxfId="146" priority="67" stopIfTrue="1">
      <formula>AND(NOT(ISBLANK($C13)),ISBLANK(L13))</formula>
    </cfRule>
  </conditionalFormatting>
  <conditionalFormatting sqref="K14:K19">
    <cfRule type="expression" dxfId="145" priority="66" stopIfTrue="1">
      <formula>AND(NOT(ISBLANK($C14)),ISBLANK(K14))</formula>
    </cfRule>
  </conditionalFormatting>
  <conditionalFormatting sqref="M14">
    <cfRule type="expression" dxfId="144" priority="65" stopIfTrue="1">
      <formula>AND(NOT(ISBLANK($C14)),ISBLANK(M14))</formula>
    </cfRule>
  </conditionalFormatting>
  <conditionalFormatting sqref="K13">
    <cfRule type="expression" dxfId="143" priority="64" stopIfTrue="1">
      <formula>AND(NOT(ISBLANK($C13)),ISBLANK(K13))</formula>
    </cfRule>
  </conditionalFormatting>
  <conditionalFormatting sqref="J14">
    <cfRule type="expression" priority="28" stopIfTrue="1">
      <formula>AND(SUM($O14:$S14)&gt;0,NOT(ISBLANK(J14)))</formula>
    </cfRule>
    <cfRule type="expression" dxfId="142" priority="29" stopIfTrue="1">
      <formula>SUM($O14:$S14)&gt;0</formula>
    </cfRule>
  </conditionalFormatting>
  <conditionalFormatting sqref="J12:J19">
    <cfRule type="expression" priority="26" stopIfTrue="1">
      <formula>AND(SUM($O12:$S12)&gt;0,NOT(ISBLANK(J12)))</formula>
    </cfRule>
    <cfRule type="expression" dxfId="141" priority="27" stopIfTrue="1">
      <formula>SUM($O12:$S12)&gt;0</formula>
    </cfRule>
  </conditionalFormatting>
  <conditionalFormatting sqref="C5">
    <cfRule type="expression" dxfId="140" priority="1" stopIfTrue="1">
      <formula>ISBLANK(C5)</formula>
    </cfRule>
  </conditionalFormatting>
  <dataValidations count="3"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:E1">
      <formula1>"BARCLAYCARD,CORPORATE CARD"</formula1>
    </dataValidation>
    <dataValidation type="list" allowBlank="1" showInputMessage="1" showErrorMessage="1" sqref="B12:B19">
      <formula1>$B$23:$B$26</formula1>
    </dataValidation>
  </dataValidations>
  <pageMargins left="0.37" right="0.31" top="0.68" bottom="0.68" header="0.34" footer="0.25"/>
  <pageSetup paperSize="9" scale="57" orientation="landscape" r:id="rId1"/>
  <headerFooter alignWithMargins="0">
    <oddFooter>&amp;L&amp;Z&amp;F&amp;RPrinted &amp;D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22"/>
  <sheetViews>
    <sheetView zoomScale="90" workbookViewId="0">
      <selection activeCell="C5" sqref="C5:E5"/>
    </sheetView>
  </sheetViews>
  <sheetFormatPr defaultColWidth="9.140625" defaultRowHeight="12.75" outlineLevelCol="1" x14ac:dyDescent="0.2"/>
  <cols>
    <col min="1" max="1" width="11.85546875" style="5" bestFit="1" customWidth="1"/>
    <col min="2" max="2" width="10.42578125" style="5" customWidth="1"/>
    <col min="3" max="6" width="15.7109375" style="5" customWidth="1"/>
    <col min="7" max="7" width="8.42578125" style="5" customWidth="1"/>
    <col min="8" max="8" width="9" style="5" customWidth="1"/>
    <col min="9" max="9" width="11.7109375" style="5" bestFit="1" customWidth="1"/>
    <col min="10" max="10" width="3" style="5" customWidth="1"/>
    <col min="11" max="11" width="29.7109375" style="5" customWidth="1"/>
    <col min="12" max="12" width="50.7109375" style="5" customWidth="1"/>
    <col min="13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205" t="s">
        <v>1</v>
      </c>
      <c r="C1" s="206"/>
      <c r="D1" s="206"/>
      <c r="E1" s="207"/>
      <c r="F1" s="1"/>
      <c r="G1" s="1"/>
      <c r="H1" s="1"/>
      <c r="I1" s="1"/>
      <c r="J1" s="1"/>
      <c r="K1" s="1"/>
      <c r="L1" s="3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205" t="s">
        <v>231</v>
      </c>
      <c r="C3" s="206"/>
      <c r="D3" s="206"/>
      <c r="E3" s="207"/>
      <c r="F3" s="10"/>
      <c r="G3" s="10"/>
      <c r="H3" s="10"/>
      <c r="I3" s="10"/>
      <c r="J3" s="10"/>
      <c r="K3" s="10"/>
      <c r="L3" s="7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>
        <v>44147</v>
      </c>
      <c r="D5" s="12" t="s">
        <v>5</v>
      </c>
      <c r="E5" s="85">
        <v>44176</v>
      </c>
      <c r="F5" s="13"/>
      <c r="G5" s="14"/>
      <c r="H5" s="15"/>
      <c r="I5" s="15"/>
      <c r="J5" s="15"/>
      <c r="K5" s="15"/>
      <c r="L5" s="7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81" t="s">
        <v>6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203" t="s">
        <v>11</v>
      </c>
      <c r="H8" s="208"/>
      <c r="I8" s="208"/>
      <c r="J8" s="204"/>
      <c r="K8" s="81" t="s">
        <v>12</v>
      </c>
      <c r="L8" s="17" t="s">
        <v>13</v>
      </c>
      <c r="M8" s="18" t="s">
        <v>14</v>
      </c>
      <c r="N8" s="18" t="s">
        <v>15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49" t="s">
        <v>16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09"/>
      <c r="H9" s="210"/>
      <c r="I9" s="210"/>
      <c r="J9" s="211"/>
      <c r="K9" s="49" t="s">
        <v>20</v>
      </c>
      <c r="L9" s="21" t="s">
        <v>21</v>
      </c>
      <c r="M9" s="52"/>
      <c r="N9" s="54" t="s">
        <v>22</v>
      </c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50" t="s">
        <v>23</v>
      </c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86" t="s">
        <v>26</v>
      </c>
      <c r="H10" s="86" t="s">
        <v>27</v>
      </c>
      <c r="I10" s="86" t="s">
        <v>28</v>
      </c>
      <c r="J10" s="86"/>
      <c r="K10" s="51" t="s">
        <v>29</v>
      </c>
      <c r="L10" s="27"/>
      <c r="M10" s="43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86"/>
      <c r="H11" s="86"/>
      <c r="I11" s="86"/>
      <c r="J11" s="86"/>
      <c r="K11" s="86"/>
      <c r="L11" s="27"/>
      <c r="M11" s="43"/>
      <c r="N11" s="43"/>
    </row>
    <row r="12" spans="1:26" ht="20.100000000000001" customHeight="1" x14ac:dyDescent="0.25">
      <c r="A12" s="74">
        <v>44152</v>
      </c>
      <c r="B12" s="30" t="s">
        <v>55</v>
      </c>
      <c r="C12" s="31">
        <v>46.45</v>
      </c>
      <c r="D12" s="32"/>
      <c r="E12" s="31"/>
      <c r="F12" s="87">
        <v>46.45</v>
      </c>
      <c r="G12" s="55">
        <v>690</v>
      </c>
      <c r="H12" s="55">
        <v>4400</v>
      </c>
      <c r="I12" s="55"/>
      <c r="J12" s="88" t="s">
        <v>36</v>
      </c>
      <c r="K12" s="88"/>
      <c r="L12" s="127" t="s">
        <v>160</v>
      </c>
      <c r="M12" s="90" t="s">
        <v>161</v>
      </c>
      <c r="N12" s="90" t="s">
        <v>162</v>
      </c>
      <c r="P12" s="5" t="b">
        <f t="shared" ref="P12:P15" si="0">OR(G12&lt;100,LEN(G12)=2)</f>
        <v>0</v>
      </c>
      <c r="Q12" s="5" t="b">
        <f t="shared" ref="Q12:Q15" si="1">OR(H12&lt;1000,LEN(H12)=3)</f>
        <v>0</v>
      </c>
      <c r="R12" s="5" t="b">
        <f t="shared" ref="R12:R15" si="2">IF(I12&lt;1000,TRUE)</f>
        <v>1</v>
      </c>
      <c r="S12" s="5" t="e">
        <f>OR(#REF!&lt;100000,LEN(#REF!)=5)</f>
        <v>#REF!</v>
      </c>
    </row>
    <row r="13" spans="1:26" ht="20.100000000000001" customHeight="1" x14ac:dyDescent="0.25">
      <c r="A13" s="74">
        <v>44152</v>
      </c>
      <c r="B13" s="75" t="s">
        <v>36</v>
      </c>
      <c r="C13" s="31">
        <v>8.77</v>
      </c>
      <c r="D13" s="32">
        <v>1.46</v>
      </c>
      <c r="E13" s="31"/>
      <c r="F13" s="87">
        <v>7.31</v>
      </c>
      <c r="G13" s="55">
        <v>690</v>
      </c>
      <c r="H13" s="55">
        <v>4001</v>
      </c>
      <c r="I13" s="55"/>
      <c r="J13" s="88" t="s">
        <v>36</v>
      </c>
      <c r="K13" s="88"/>
      <c r="L13" s="127" t="s">
        <v>39</v>
      </c>
      <c r="M13" s="90" t="s">
        <v>161</v>
      </c>
      <c r="N13" s="90" t="s">
        <v>39</v>
      </c>
      <c r="P13" s="5" t="b">
        <f t="shared" si="0"/>
        <v>0</v>
      </c>
      <c r="Q13" s="5" t="b">
        <f t="shared" si="1"/>
        <v>0</v>
      </c>
      <c r="R13" s="5" t="b">
        <f t="shared" si="2"/>
        <v>1</v>
      </c>
      <c r="S13" s="5" t="e">
        <f>OR(#REF!&lt;100000,LEN(#REF!)=5)</f>
        <v>#REF!</v>
      </c>
    </row>
    <row r="14" spans="1:26" ht="20.100000000000001" customHeight="1" x14ac:dyDescent="0.25">
      <c r="A14" s="74">
        <v>44165</v>
      </c>
      <c r="B14" s="75" t="s">
        <v>55</v>
      </c>
      <c r="C14" s="31">
        <v>2.6</v>
      </c>
      <c r="D14" s="32"/>
      <c r="E14" s="31"/>
      <c r="F14" s="87">
        <v>2.6</v>
      </c>
      <c r="G14" s="55">
        <v>690</v>
      </c>
      <c r="H14" s="55">
        <v>4400</v>
      </c>
      <c r="I14" s="55"/>
      <c r="J14" s="88" t="s">
        <v>36</v>
      </c>
      <c r="K14" s="88"/>
      <c r="L14" s="127" t="s">
        <v>160</v>
      </c>
      <c r="M14" s="90" t="s">
        <v>163</v>
      </c>
      <c r="N14" s="90" t="s">
        <v>162</v>
      </c>
    </row>
    <row r="15" spans="1:26" ht="20.100000000000001" customHeight="1" x14ac:dyDescent="0.25">
      <c r="A15" s="74">
        <v>44166</v>
      </c>
      <c r="B15" s="75" t="s">
        <v>55</v>
      </c>
      <c r="C15" s="31">
        <v>31.75</v>
      </c>
      <c r="D15" s="32"/>
      <c r="E15" s="31"/>
      <c r="F15" s="87">
        <v>31.75</v>
      </c>
      <c r="G15" s="55">
        <v>690</v>
      </c>
      <c r="H15" s="55">
        <v>4400</v>
      </c>
      <c r="I15" s="55"/>
      <c r="J15" s="88" t="s">
        <v>36</v>
      </c>
      <c r="K15" s="88"/>
      <c r="L15" s="127" t="s">
        <v>160</v>
      </c>
      <c r="M15" s="90" t="s">
        <v>164</v>
      </c>
      <c r="N15" s="90" t="s">
        <v>162</v>
      </c>
      <c r="P15" s="5" t="b">
        <f t="shared" si="0"/>
        <v>0</v>
      </c>
      <c r="Q15" s="5" t="b">
        <f t="shared" si="1"/>
        <v>0</v>
      </c>
      <c r="R15" s="5" t="b">
        <f t="shared" si="2"/>
        <v>1</v>
      </c>
      <c r="S15" s="5" t="e">
        <f>OR(#REF!&lt;100000,LEN(#REF!)=5)</f>
        <v>#REF!</v>
      </c>
    </row>
    <row r="16" spans="1:26" ht="20.100000000000001" customHeight="1" thickBot="1" x14ac:dyDescent="0.25">
      <c r="A16" s="214" t="s">
        <v>49</v>
      </c>
      <c r="B16" s="215"/>
      <c r="C16" s="39">
        <f>SUM(C12:C15)</f>
        <v>89.57</v>
      </c>
      <c r="D16" s="39">
        <f>SUM(D12:D15)</f>
        <v>1.46</v>
      </c>
      <c r="E16" s="39">
        <f>SUM(E13:E15)</f>
        <v>0</v>
      </c>
      <c r="F16" s="39">
        <f>SUM(F12:F15)</f>
        <v>88.110000000000014</v>
      </c>
      <c r="G16" s="56"/>
      <c r="H16" s="56"/>
      <c r="I16" s="56"/>
      <c r="J16" s="40"/>
      <c r="K16" s="40"/>
      <c r="L16" s="46"/>
      <c r="M16" s="53"/>
      <c r="N16" s="47"/>
    </row>
    <row r="18" spans="2:3" x14ac:dyDescent="0.2">
      <c r="B18" s="203" t="s">
        <v>50</v>
      </c>
      <c r="C18" s="204"/>
    </row>
    <row r="19" spans="2:3" x14ac:dyDescent="0.2">
      <c r="B19" s="41" t="s">
        <v>51</v>
      </c>
      <c r="C19" s="42" t="s">
        <v>52</v>
      </c>
    </row>
    <row r="20" spans="2:3" x14ac:dyDescent="0.2">
      <c r="B20" s="41" t="s">
        <v>31</v>
      </c>
      <c r="C20" s="42" t="s">
        <v>53</v>
      </c>
    </row>
    <row r="21" spans="2:3" x14ac:dyDescent="0.2">
      <c r="B21" s="41" t="s">
        <v>36</v>
      </c>
      <c r="C21" s="42" t="s">
        <v>54</v>
      </c>
    </row>
    <row r="22" spans="2:3" x14ac:dyDescent="0.2">
      <c r="B22" s="43" t="s">
        <v>55</v>
      </c>
      <c r="C22" s="44" t="s">
        <v>56</v>
      </c>
    </row>
  </sheetData>
  <mergeCells count="6">
    <mergeCell ref="B18:C18"/>
    <mergeCell ref="B1:E1"/>
    <mergeCell ref="B3:E3"/>
    <mergeCell ref="G8:J8"/>
    <mergeCell ref="G9:J9"/>
    <mergeCell ref="A16:B16"/>
  </mergeCells>
  <conditionalFormatting sqref="J12:K15">
    <cfRule type="expression" priority="41" stopIfTrue="1">
      <formula>AND(SUM($P12:$T12)&gt;0,NOT(ISBLANK(J12)))</formula>
    </cfRule>
    <cfRule type="expression" dxfId="76" priority="42" stopIfTrue="1">
      <formula>SUM($P12:$T12)&gt;0</formula>
    </cfRule>
  </conditionalFormatting>
  <conditionalFormatting sqref="C12:C15 B1:E1 B3:E3">
    <cfRule type="expression" dxfId="75" priority="43" stopIfTrue="1">
      <formula>ISBLANK(B1)</formula>
    </cfRule>
  </conditionalFormatting>
  <conditionalFormatting sqref="M12:N12">
    <cfRule type="expression" dxfId="74" priority="44" stopIfTrue="1">
      <formula>AND(NOT(ISBLANK($C12)),ISBLANK(M12))</formula>
    </cfRule>
  </conditionalFormatting>
  <conditionalFormatting sqref="B12:B15">
    <cfRule type="expression" dxfId="73" priority="45" stopIfTrue="1">
      <formula>AND(NOT(ISBLANK(C12)),ISBLANK(B12))</formula>
    </cfRule>
  </conditionalFormatting>
  <conditionalFormatting sqref="A12:A15">
    <cfRule type="expression" dxfId="72" priority="46" stopIfTrue="1">
      <formula>AND(NOT(ISBLANK(C12)),ISBLANK(A12))</formula>
    </cfRule>
  </conditionalFormatting>
  <conditionalFormatting sqref="E12:E15">
    <cfRule type="expression" dxfId="71" priority="47" stopIfTrue="1">
      <formula>AND(NOT(ISBLANK(C12)),ISBLANK(E12),B12="S")</formula>
    </cfRule>
  </conditionalFormatting>
  <conditionalFormatting sqref="L12">
    <cfRule type="expression" priority="39" stopIfTrue="1">
      <formula>AND(SUM($P12:$T12)&gt;0,NOT(ISBLANK(L12)))</formula>
    </cfRule>
    <cfRule type="expression" dxfId="70" priority="40" stopIfTrue="1">
      <formula>SUM($P12:$T12)&gt;0</formula>
    </cfRule>
  </conditionalFormatting>
  <conditionalFormatting sqref="L13">
    <cfRule type="expression" priority="27" stopIfTrue="1">
      <formula>AND(SUM($P13:$T13)&gt;0,NOT(ISBLANK(L13)))</formula>
    </cfRule>
    <cfRule type="expression" dxfId="69" priority="28" stopIfTrue="1">
      <formula>SUM($P13:$T13)&gt;0</formula>
    </cfRule>
  </conditionalFormatting>
  <conditionalFormatting sqref="M13">
    <cfRule type="expression" dxfId="68" priority="26" stopIfTrue="1">
      <formula>AND(NOT(ISBLANK($C13)),ISBLANK(M13))</formula>
    </cfRule>
  </conditionalFormatting>
  <conditionalFormatting sqref="N13">
    <cfRule type="expression" dxfId="67" priority="25" stopIfTrue="1">
      <formula>AND(NOT(ISBLANK($C13)),ISBLANK(N13))</formula>
    </cfRule>
  </conditionalFormatting>
  <conditionalFormatting sqref="M14">
    <cfRule type="expression" dxfId="66" priority="24" stopIfTrue="1">
      <formula>AND(NOT(ISBLANK($C14)),ISBLANK(M14))</formula>
    </cfRule>
  </conditionalFormatting>
  <conditionalFormatting sqref="M15">
    <cfRule type="expression" dxfId="65" priority="23" stopIfTrue="1">
      <formula>AND(NOT(ISBLANK($C15)),ISBLANK(M15))</formula>
    </cfRule>
  </conditionalFormatting>
  <conditionalFormatting sqref="L14">
    <cfRule type="expression" priority="6" stopIfTrue="1">
      <formula>AND(SUM($P14:$T14)&gt;0,NOT(ISBLANK(L14)))</formula>
    </cfRule>
    <cfRule type="expression" dxfId="64" priority="7" stopIfTrue="1">
      <formula>SUM($P14:$T14)&gt;0</formula>
    </cfRule>
  </conditionalFormatting>
  <conditionalFormatting sqref="N14">
    <cfRule type="expression" dxfId="63" priority="5" stopIfTrue="1">
      <formula>AND(NOT(ISBLANK($C14)),ISBLANK(N14))</formula>
    </cfRule>
  </conditionalFormatting>
  <conditionalFormatting sqref="L15">
    <cfRule type="expression" priority="3" stopIfTrue="1">
      <formula>AND(SUM($P15:$T15)&gt;0,NOT(ISBLANK(L15)))</formula>
    </cfRule>
    <cfRule type="expression" dxfId="62" priority="4" stopIfTrue="1">
      <formula>SUM($P15:$T15)&gt;0</formula>
    </cfRule>
  </conditionalFormatting>
  <conditionalFormatting sqref="N15">
    <cfRule type="expression" dxfId="61" priority="2" stopIfTrue="1">
      <formula>AND(NOT(ISBLANK($C15)),ISBLANK(N15))</formula>
    </cfRule>
  </conditionalFormatting>
  <conditionalFormatting sqref="C5">
    <cfRule type="expression" dxfId="60" priority="1" stopIfTrue="1">
      <formula>ISBLANK(C5)</formula>
    </cfRule>
  </conditionalFormatting>
  <dataValidations count="3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C5">
      <formula1>NOW()-120</formula1>
      <formula2>NOW()</formula2>
    </dataValidation>
    <dataValidation type="list" allowBlank="1" showInputMessage="1" showErrorMessage="1" sqref="B12:B15">
      <formula1>$B$19:$B$22</formula1>
    </dataValidation>
  </dataValidations>
  <pageMargins left="0.37" right="0.31" top="0.68" bottom="0.68" header="0.34" footer="0.25"/>
  <pageSetup paperSize="9" scale="55" orientation="landscape" r:id="rId1"/>
  <headerFooter alignWithMargins="0">
    <oddFooter>&amp;L&amp;Z&amp;F&amp;RPrinted &amp;D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8"/>
  <sheetViews>
    <sheetView zoomScale="90" workbookViewId="0">
      <selection activeCell="H35" sqref="H35"/>
    </sheetView>
  </sheetViews>
  <sheetFormatPr defaultColWidth="9.140625" defaultRowHeight="12.75" outlineLevelCol="1" x14ac:dyDescent="0.2"/>
  <cols>
    <col min="1" max="1" width="9.140625" style="5"/>
    <col min="2" max="2" width="10.42578125" style="5" customWidth="1"/>
    <col min="3" max="6" width="15.7109375" style="5" customWidth="1"/>
    <col min="7" max="7" width="5.28515625" style="5" bestFit="1" customWidth="1"/>
    <col min="8" max="8" width="7.42578125" style="5" bestFit="1" customWidth="1"/>
    <col min="9" max="9" width="5.28515625" style="5" customWidth="1"/>
    <col min="10" max="10" width="9.7109375" style="5" bestFit="1" customWidth="1"/>
    <col min="11" max="11" width="7.5703125" style="5" customWidth="1"/>
    <col min="12" max="12" width="3" style="5" customWidth="1"/>
    <col min="13" max="13" width="50.7109375" style="5" customWidth="1"/>
    <col min="14" max="14" width="27.42578125" style="5" customWidth="1"/>
    <col min="15" max="15" width="9.140625" style="5"/>
    <col min="16" max="19" width="0" style="5" hidden="1" customWidth="1" outlineLevel="1"/>
    <col min="20" max="20" width="9.140625" style="5" collapsed="1"/>
    <col min="21" max="16384" width="9.140625" style="5"/>
  </cols>
  <sheetData>
    <row r="1" spans="1:26" ht="36.75" customHeight="1" x14ac:dyDescent="0.2">
      <c r="A1" s="2" t="s">
        <v>0</v>
      </c>
      <c r="B1" s="205" t="s">
        <v>57</v>
      </c>
      <c r="C1" s="206"/>
      <c r="D1" s="206"/>
      <c r="E1" s="207"/>
      <c r="F1" s="1"/>
      <c r="G1" s="1"/>
      <c r="H1" s="1"/>
      <c r="I1" s="1"/>
      <c r="J1" s="1"/>
      <c r="K1" s="1"/>
      <c r="L1" s="1"/>
      <c r="M1" s="3"/>
      <c r="N1" s="4"/>
    </row>
    <row r="2" spans="1:26" x14ac:dyDescent="0.2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2">
      <c r="A3" s="9" t="s">
        <v>2</v>
      </c>
      <c r="B3" s="205" t="s">
        <v>58</v>
      </c>
      <c r="C3" s="206"/>
      <c r="D3" s="206"/>
      <c r="E3" s="207"/>
      <c r="F3" s="10"/>
      <c r="G3" s="10"/>
      <c r="H3" s="10"/>
      <c r="I3" s="10"/>
      <c r="J3" s="10"/>
      <c r="K3" s="10"/>
      <c r="L3" s="10"/>
      <c r="M3" s="7"/>
      <c r="N3" s="8"/>
    </row>
    <row r="4" spans="1:26" x14ac:dyDescent="0.2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2">
      <c r="A5" s="11" t="s">
        <v>3</v>
      </c>
      <c r="B5" s="12" t="s">
        <v>4</v>
      </c>
      <c r="C5" s="48"/>
      <c r="D5" s="12" t="s">
        <v>5</v>
      </c>
      <c r="E5" s="48"/>
      <c r="F5" s="13"/>
      <c r="G5" s="14"/>
      <c r="H5" s="15"/>
      <c r="I5" s="15"/>
      <c r="J5" s="15"/>
      <c r="K5" s="15"/>
      <c r="L5" s="15"/>
      <c r="M5" s="7"/>
      <c r="N5" s="8"/>
    </row>
    <row r="6" spans="1:26" x14ac:dyDescent="0.2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x14ac:dyDescent="0.2">
      <c r="A8" s="16" t="s">
        <v>59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203" t="s">
        <v>11</v>
      </c>
      <c r="H8" s="208"/>
      <c r="I8" s="208"/>
      <c r="J8" s="208"/>
      <c r="K8" s="208"/>
      <c r="L8" s="204"/>
      <c r="M8" s="17" t="s">
        <v>13</v>
      </c>
      <c r="N8" s="18" t="s">
        <v>14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x14ac:dyDescent="0.2">
      <c r="A9" s="20" t="s">
        <v>60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209"/>
      <c r="H9" s="210"/>
      <c r="I9" s="210"/>
      <c r="J9" s="210"/>
      <c r="K9" s="210"/>
      <c r="L9" s="211"/>
      <c r="M9" s="22" t="s">
        <v>61</v>
      </c>
      <c r="N9" s="23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">
      <c r="A10" s="24"/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62</v>
      </c>
      <c r="H10" s="26" t="s">
        <v>63</v>
      </c>
      <c r="I10" s="26" t="s">
        <v>64</v>
      </c>
      <c r="J10" s="26" t="s">
        <v>65</v>
      </c>
      <c r="K10" s="26"/>
      <c r="L10" s="26"/>
      <c r="M10" s="27"/>
      <c r="N10" s="28"/>
    </row>
    <row r="11" spans="1:26" ht="0.75" customHeight="1" x14ac:dyDescent="0.2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6"/>
      <c r="M11" s="27"/>
      <c r="N11" s="43"/>
    </row>
    <row r="12" spans="1:26" ht="20.100000000000001" customHeight="1" x14ac:dyDescent="0.25">
      <c r="A12" s="29" t="s">
        <v>66</v>
      </c>
      <c r="B12" s="30" t="s">
        <v>31</v>
      </c>
      <c r="C12" s="31">
        <v>127.95</v>
      </c>
      <c r="D12" s="32" t="str">
        <f>IF(B12="S",IF(ISBLANK(E12),ROUND(C12*0.2/1.2,2),E12),"")</f>
        <v/>
      </c>
      <c r="E12" s="31"/>
      <c r="F12" s="32">
        <f>IF(ISBLANK(C12),"",IF(B12="S",C12-D12,C12))</f>
        <v>127.95</v>
      </c>
      <c r="G12" s="33">
        <v>45</v>
      </c>
      <c r="H12" s="34">
        <v>450</v>
      </c>
      <c r="I12" s="34">
        <v>301</v>
      </c>
      <c r="J12" s="35">
        <v>0</v>
      </c>
      <c r="K12" s="36">
        <v>0</v>
      </c>
      <c r="L12" s="37" t="s">
        <v>36</v>
      </c>
      <c r="M12" s="45" t="s">
        <v>67</v>
      </c>
      <c r="N12" s="45" t="s">
        <v>68</v>
      </c>
      <c r="P12" s="5" t="b">
        <f>OR(G12&lt;100,LEN(G12)=2)</f>
        <v>1</v>
      </c>
      <c r="Q12" s="5" t="b">
        <f>OR(H12&lt;1000,LEN(H12)=3)</f>
        <v>1</v>
      </c>
      <c r="R12" s="5" t="b">
        <f>IF(I12&lt;1000,TRUE)</f>
        <v>1</v>
      </c>
      <c r="S12" s="5" t="b">
        <f>OR(J12&lt;100000,LEN(J12)=5)</f>
        <v>1</v>
      </c>
    </row>
    <row r="13" spans="1:26" ht="20.100000000000001" customHeight="1" x14ac:dyDescent="0.25">
      <c r="A13" s="29" t="s">
        <v>66</v>
      </c>
      <c r="B13" s="30" t="s">
        <v>36</v>
      </c>
      <c r="C13" s="31">
        <v>10.38</v>
      </c>
      <c r="D13" s="32">
        <f>IF(B13="S",IF(ISBLANK(E13),ROUND(C13*0.2/1.2,2),E13),"")</f>
        <v>1.73</v>
      </c>
      <c r="E13" s="31"/>
      <c r="F13" s="32">
        <f>IF(ISBLANK(C13),"",IF(B13="S",C13-D13,C13))</f>
        <v>8.65</v>
      </c>
      <c r="G13" s="33">
        <v>45</v>
      </c>
      <c r="H13" s="34">
        <v>450</v>
      </c>
      <c r="I13" s="34">
        <v>301</v>
      </c>
      <c r="J13" s="35">
        <v>0</v>
      </c>
      <c r="K13" s="36">
        <v>0</v>
      </c>
      <c r="L13" s="37" t="s">
        <v>36</v>
      </c>
      <c r="M13" s="45" t="s">
        <v>69</v>
      </c>
      <c r="N13" s="45" t="s">
        <v>68</v>
      </c>
      <c r="P13" s="5" t="b">
        <f t="shared" ref="P13:P31" si="0">OR(G13&lt;100,LEN(G13)=2)</f>
        <v>1</v>
      </c>
      <c r="Q13" s="5" t="b">
        <f t="shared" ref="Q13:Q31" si="1">OR(H13&lt;1000,LEN(H13)=3)</f>
        <v>1</v>
      </c>
      <c r="R13" s="5" t="b">
        <f t="shared" ref="R13:R31" si="2">IF(I13&lt;1000,TRUE)</f>
        <v>1</v>
      </c>
      <c r="S13" s="5" t="b">
        <f t="shared" ref="S13:S31" si="3">OR(J13&lt;100000,LEN(J13)=5)</f>
        <v>1</v>
      </c>
    </row>
    <row r="14" spans="1:26" ht="20.100000000000001" customHeight="1" x14ac:dyDescent="0.25">
      <c r="A14" s="29" t="s">
        <v>70</v>
      </c>
      <c r="B14" s="30" t="s">
        <v>31</v>
      </c>
      <c r="C14" s="31">
        <v>25.59</v>
      </c>
      <c r="D14" s="32" t="str">
        <f t="shared" ref="D14:D31" si="4">IF(B14="S",IF(ISBLANK(E14),ROUND(C14*0.2/1.2,2),E14),"")</f>
        <v/>
      </c>
      <c r="E14" s="31"/>
      <c r="F14" s="32">
        <f t="shared" ref="F14:F31" si="5">IF(ISBLANK(C14),"",IF(B14="S",C14-D14,C14))</f>
        <v>25.59</v>
      </c>
      <c r="G14" s="33">
        <v>45</v>
      </c>
      <c r="H14" s="34">
        <v>450</v>
      </c>
      <c r="I14" s="34">
        <v>301</v>
      </c>
      <c r="J14" s="35">
        <v>0</v>
      </c>
      <c r="K14" s="36">
        <v>0</v>
      </c>
      <c r="L14" s="37" t="s">
        <v>36</v>
      </c>
      <c r="M14" s="45" t="s">
        <v>71</v>
      </c>
      <c r="N14" s="45" t="s">
        <v>34</v>
      </c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b">
        <f t="shared" si="3"/>
        <v>1</v>
      </c>
    </row>
    <row r="15" spans="1:26" ht="20.100000000000001" customHeight="1" x14ac:dyDescent="0.25">
      <c r="A15" s="29" t="s">
        <v>72</v>
      </c>
      <c r="B15" s="30" t="s">
        <v>36</v>
      </c>
      <c r="C15" s="31">
        <v>35.97</v>
      </c>
      <c r="D15" s="32">
        <f t="shared" si="4"/>
        <v>5.99</v>
      </c>
      <c r="E15" s="31">
        <v>5.99</v>
      </c>
      <c r="F15" s="32">
        <f t="shared" si="5"/>
        <v>29.979999999999997</v>
      </c>
      <c r="G15" s="33">
        <v>45</v>
      </c>
      <c r="H15" s="34">
        <v>450</v>
      </c>
      <c r="I15" s="34">
        <v>301</v>
      </c>
      <c r="J15" s="35">
        <v>0</v>
      </c>
      <c r="K15" s="36">
        <v>0</v>
      </c>
      <c r="L15" s="37" t="s">
        <v>36</v>
      </c>
      <c r="M15" s="45" t="s">
        <v>73</v>
      </c>
      <c r="N15" s="45" t="s">
        <v>74</v>
      </c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b">
        <f t="shared" si="3"/>
        <v>1</v>
      </c>
    </row>
    <row r="16" spans="1:26" ht="20.100000000000001" customHeight="1" x14ac:dyDescent="0.25">
      <c r="A16" s="29" t="s">
        <v>75</v>
      </c>
      <c r="B16" s="30" t="s">
        <v>31</v>
      </c>
      <c r="C16" s="31">
        <v>63.84</v>
      </c>
      <c r="D16" s="32" t="str">
        <f t="shared" si="4"/>
        <v/>
      </c>
      <c r="E16" s="31"/>
      <c r="F16" s="32">
        <f t="shared" si="5"/>
        <v>63.84</v>
      </c>
      <c r="G16" s="33">
        <v>45</v>
      </c>
      <c r="H16" s="34">
        <v>450</v>
      </c>
      <c r="I16" s="34">
        <v>352</v>
      </c>
      <c r="J16" s="35">
        <v>0</v>
      </c>
      <c r="K16" s="36">
        <v>0</v>
      </c>
      <c r="L16" s="37" t="s">
        <v>36</v>
      </c>
      <c r="M16" s="45" t="s">
        <v>76</v>
      </c>
      <c r="N16" s="45" t="s">
        <v>77</v>
      </c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b">
        <f t="shared" si="3"/>
        <v>1</v>
      </c>
    </row>
    <row r="17" spans="1:19" ht="20.100000000000001" customHeight="1" x14ac:dyDescent="0.25">
      <c r="A17" s="29" t="s">
        <v>78</v>
      </c>
      <c r="B17" s="30" t="s">
        <v>36</v>
      </c>
      <c r="C17" s="31">
        <v>196.65</v>
      </c>
      <c r="D17" s="32">
        <f t="shared" si="4"/>
        <v>32.770000000000003</v>
      </c>
      <c r="E17" s="31">
        <v>32.770000000000003</v>
      </c>
      <c r="F17" s="32">
        <f t="shared" si="5"/>
        <v>163.88</v>
      </c>
      <c r="G17" s="33">
        <v>45</v>
      </c>
      <c r="H17" s="34">
        <v>450</v>
      </c>
      <c r="I17" s="34">
        <v>430</v>
      </c>
      <c r="J17" s="35">
        <v>0</v>
      </c>
      <c r="K17" s="36">
        <v>0</v>
      </c>
      <c r="L17" s="37" t="s">
        <v>36</v>
      </c>
      <c r="M17" s="45" t="s">
        <v>79</v>
      </c>
      <c r="N17" s="45" t="s">
        <v>80</v>
      </c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b">
        <f t="shared" si="3"/>
        <v>1</v>
      </c>
    </row>
    <row r="18" spans="1:19" ht="20.100000000000001" customHeight="1" x14ac:dyDescent="0.25">
      <c r="A18" s="29" t="s">
        <v>81</v>
      </c>
      <c r="B18" s="30" t="s">
        <v>31</v>
      </c>
      <c r="C18" s="31">
        <v>160.38</v>
      </c>
      <c r="D18" s="32" t="str">
        <f t="shared" si="4"/>
        <v/>
      </c>
      <c r="E18" s="31"/>
      <c r="F18" s="32">
        <f t="shared" si="5"/>
        <v>160.38</v>
      </c>
      <c r="G18" s="33">
        <v>45</v>
      </c>
      <c r="H18" s="34">
        <v>450</v>
      </c>
      <c r="I18" s="34">
        <v>430</v>
      </c>
      <c r="J18" s="35">
        <v>0</v>
      </c>
      <c r="K18" s="36">
        <v>0</v>
      </c>
      <c r="L18" s="37" t="s">
        <v>36</v>
      </c>
      <c r="M18" s="45" t="s">
        <v>82</v>
      </c>
      <c r="N18" s="45" t="s">
        <v>83</v>
      </c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b">
        <f t="shared" si="3"/>
        <v>1</v>
      </c>
    </row>
    <row r="19" spans="1:19" ht="20.100000000000001" customHeight="1" x14ac:dyDescent="0.25">
      <c r="A19" s="29" t="s">
        <v>84</v>
      </c>
      <c r="B19" s="30" t="s">
        <v>55</v>
      </c>
      <c r="C19" s="31">
        <v>36.36</v>
      </c>
      <c r="D19" s="32" t="str">
        <f t="shared" si="4"/>
        <v/>
      </c>
      <c r="E19" s="31"/>
      <c r="F19" s="32">
        <f t="shared" si="5"/>
        <v>36.36</v>
      </c>
      <c r="G19" s="33">
        <v>45</v>
      </c>
      <c r="H19" s="34">
        <v>210</v>
      </c>
      <c r="I19" s="34">
        <v>390</v>
      </c>
      <c r="J19" s="35">
        <v>0</v>
      </c>
      <c r="K19" s="36">
        <v>0</v>
      </c>
      <c r="L19" s="37" t="s">
        <v>36</v>
      </c>
      <c r="M19" s="45" t="s">
        <v>85</v>
      </c>
      <c r="N19" s="45" t="s">
        <v>34</v>
      </c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b">
        <f t="shared" si="3"/>
        <v>1</v>
      </c>
    </row>
    <row r="20" spans="1:19" ht="20.100000000000001" customHeight="1" x14ac:dyDescent="0.25">
      <c r="A20" s="29" t="s">
        <v>86</v>
      </c>
      <c r="B20" s="30" t="s">
        <v>55</v>
      </c>
      <c r="C20" s="31">
        <v>103</v>
      </c>
      <c r="D20" s="32" t="str">
        <f t="shared" si="4"/>
        <v/>
      </c>
      <c r="E20" s="31"/>
      <c r="F20" s="32">
        <f t="shared" si="5"/>
        <v>103</v>
      </c>
      <c r="G20" s="33">
        <v>52</v>
      </c>
      <c r="H20" s="34">
        <v>527</v>
      </c>
      <c r="I20" s="34">
        <v>230</v>
      </c>
      <c r="J20" s="35">
        <v>7055</v>
      </c>
      <c r="K20" s="36">
        <v>0</v>
      </c>
      <c r="L20" s="37" t="s">
        <v>36</v>
      </c>
      <c r="M20" s="45" t="s">
        <v>87</v>
      </c>
      <c r="N20" s="45" t="s">
        <v>88</v>
      </c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b">
        <f t="shared" si="3"/>
        <v>1</v>
      </c>
    </row>
    <row r="21" spans="1:19" ht="20.100000000000001" customHeight="1" x14ac:dyDescent="0.25">
      <c r="A21" s="29" t="s">
        <v>86</v>
      </c>
      <c r="B21" s="30" t="s">
        <v>55</v>
      </c>
      <c r="C21" s="31">
        <v>103</v>
      </c>
      <c r="D21" s="32" t="str">
        <f t="shared" si="4"/>
        <v/>
      </c>
      <c r="E21" s="31"/>
      <c r="F21" s="32">
        <f t="shared" si="5"/>
        <v>103</v>
      </c>
      <c r="G21" s="33">
        <v>52</v>
      </c>
      <c r="H21" s="34">
        <v>527</v>
      </c>
      <c r="I21" s="34">
        <v>230</v>
      </c>
      <c r="J21" s="35">
        <v>7056</v>
      </c>
      <c r="K21" s="36">
        <v>0</v>
      </c>
      <c r="L21" s="37" t="s">
        <v>36</v>
      </c>
      <c r="M21" s="45" t="s">
        <v>87</v>
      </c>
      <c r="N21" s="45" t="s">
        <v>88</v>
      </c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b">
        <f t="shared" si="3"/>
        <v>1</v>
      </c>
    </row>
    <row r="22" spans="1:19" ht="20.100000000000001" customHeight="1" x14ac:dyDescent="0.25">
      <c r="A22" s="29" t="s">
        <v>89</v>
      </c>
      <c r="B22" s="30" t="s">
        <v>36</v>
      </c>
      <c r="C22" s="31">
        <v>43.82</v>
      </c>
      <c r="D22" s="32">
        <f t="shared" si="4"/>
        <v>7.3</v>
      </c>
      <c r="E22" s="31"/>
      <c r="F22" s="32">
        <f t="shared" si="5"/>
        <v>36.520000000000003</v>
      </c>
      <c r="G22" s="33">
        <v>76</v>
      </c>
      <c r="H22" s="34">
        <v>561</v>
      </c>
      <c r="I22" s="34">
        <v>399</v>
      </c>
      <c r="J22" s="35">
        <v>0</v>
      </c>
      <c r="K22" s="36">
        <v>0</v>
      </c>
      <c r="L22" s="37" t="s">
        <v>36</v>
      </c>
      <c r="M22" s="45" t="s">
        <v>90</v>
      </c>
      <c r="N22" s="45" t="s">
        <v>91</v>
      </c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b">
        <f t="shared" si="3"/>
        <v>1</v>
      </c>
    </row>
    <row r="23" spans="1:19" ht="20.100000000000001" customHeight="1" x14ac:dyDescent="0.25">
      <c r="A23" s="29"/>
      <c r="B23" s="30"/>
      <c r="C23" s="31"/>
      <c r="D23" s="32" t="str">
        <f t="shared" si="4"/>
        <v/>
      </c>
      <c r="E23" s="31"/>
      <c r="F23" s="32" t="str">
        <f t="shared" si="5"/>
        <v/>
      </c>
      <c r="G23" s="33"/>
      <c r="H23" s="34"/>
      <c r="I23" s="34"/>
      <c r="J23" s="35"/>
      <c r="K23" s="36">
        <v>0</v>
      </c>
      <c r="L23" s="37" t="s">
        <v>36</v>
      </c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b">
        <f t="shared" si="3"/>
        <v>1</v>
      </c>
    </row>
    <row r="24" spans="1:19" ht="20.100000000000001" customHeight="1" x14ac:dyDescent="0.25">
      <c r="A24" s="29"/>
      <c r="B24" s="30"/>
      <c r="C24" s="31"/>
      <c r="D24" s="32" t="str">
        <f t="shared" si="4"/>
        <v/>
      </c>
      <c r="E24" s="31"/>
      <c r="F24" s="32" t="str">
        <f t="shared" si="5"/>
        <v/>
      </c>
      <c r="G24" s="33"/>
      <c r="H24" s="34"/>
      <c r="I24" s="34"/>
      <c r="J24" s="35"/>
      <c r="K24" s="36">
        <v>0</v>
      </c>
      <c r="L24" s="37" t="s">
        <v>36</v>
      </c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b">
        <f t="shared" si="3"/>
        <v>1</v>
      </c>
    </row>
    <row r="25" spans="1:19" ht="20.100000000000001" customHeight="1" x14ac:dyDescent="0.25">
      <c r="A25" s="29"/>
      <c r="B25" s="30"/>
      <c r="C25" s="31"/>
      <c r="D25" s="32" t="str">
        <f t="shared" si="4"/>
        <v/>
      </c>
      <c r="E25" s="31"/>
      <c r="F25" s="32" t="str">
        <f t="shared" si="5"/>
        <v/>
      </c>
      <c r="G25" s="33"/>
      <c r="H25" s="34"/>
      <c r="I25" s="34"/>
      <c r="J25" s="35"/>
      <c r="K25" s="36">
        <v>0</v>
      </c>
      <c r="L25" s="37" t="s">
        <v>36</v>
      </c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b">
        <f t="shared" si="3"/>
        <v>1</v>
      </c>
    </row>
    <row r="26" spans="1:19" ht="20.100000000000001" customHeight="1" x14ac:dyDescent="0.25">
      <c r="A26" s="29"/>
      <c r="B26" s="30"/>
      <c r="C26" s="31"/>
      <c r="D26" s="32" t="str">
        <f t="shared" si="4"/>
        <v/>
      </c>
      <c r="E26" s="31"/>
      <c r="F26" s="32" t="str">
        <f t="shared" si="5"/>
        <v/>
      </c>
      <c r="G26" s="33"/>
      <c r="H26" s="34"/>
      <c r="I26" s="34"/>
      <c r="J26" s="35"/>
      <c r="K26" s="36">
        <v>0</v>
      </c>
      <c r="L26" s="37" t="s">
        <v>36</v>
      </c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b">
        <f t="shared" si="3"/>
        <v>1</v>
      </c>
    </row>
    <row r="27" spans="1:19" ht="20.100000000000001" customHeight="1" x14ac:dyDescent="0.25">
      <c r="A27" s="29"/>
      <c r="B27" s="30"/>
      <c r="C27" s="31"/>
      <c r="D27" s="32" t="str">
        <f t="shared" si="4"/>
        <v/>
      </c>
      <c r="E27" s="31"/>
      <c r="F27" s="32" t="str">
        <f t="shared" si="5"/>
        <v/>
      </c>
      <c r="G27" s="33"/>
      <c r="H27" s="34"/>
      <c r="I27" s="34"/>
      <c r="J27" s="35"/>
      <c r="K27" s="36">
        <v>0</v>
      </c>
      <c r="L27" s="37" t="s">
        <v>36</v>
      </c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b">
        <f t="shared" si="3"/>
        <v>1</v>
      </c>
    </row>
    <row r="28" spans="1:19" ht="20.100000000000001" customHeight="1" x14ac:dyDescent="0.25">
      <c r="A28" s="29"/>
      <c r="B28" s="30"/>
      <c r="C28" s="31"/>
      <c r="D28" s="32" t="str">
        <f t="shared" si="4"/>
        <v/>
      </c>
      <c r="E28" s="31"/>
      <c r="F28" s="32" t="str">
        <f t="shared" si="5"/>
        <v/>
      </c>
      <c r="G28" s="33"/>
      <c r="H28" s="34"/>
      <c r="I28" s="34"/>
      <c r="J28" s="35"/>
      <c r="K28" s="36">
        <v>0</v>
      </c>
      <c r="L28" s="37" t="s">
        <v>36</v>
      </c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1</v>
      </c>
      <c r="S28" s="5" t="b">
        <f t="shared" si="3"/>
        <v>1</v>
      </c>
    </row>
    <row r="29" spans="1:19" ht="20.100000000000001" customHeight="1" x14ac:dyDescent="0.25">
      <c r="A29" s="29"/>
      <c r="B29" s="30"/>
      <c r="C29" s="31"/>
      <c r="D29" s="32" t="str">
        <f t="shared" si="4"/>
        <v/>
      </c>
      <c r="E29" s="31"/>
      <c r="F29" s="32" t="str">
        <f t="shared" si="5"/>
        <v/>
      </c>
      <c r="G29" s="33"/>
      <c r="H29" s="34"/>
      <c r="I29" s="34"/>
      <c r="J29" s="35"/>
      <c r="K29" s="36">
        <v>0</v>
      </c>
      <c r="L29" s="37" t="s">
        <v>36</v>
      </c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1</v>
      </c>
      <c r="S29" s="5" t="b">
        <f t="shared" si="3"/>
        <v>1</v>
      </c>
    </row>
    <row r="30" spans="1:19" ht="20.100000000000001" customHeight="1" x14ac:dyDescent="0.25">
      <c r="A30" s="29"/>
      <c r="B30" s="30"/>
      <c r="C30" s="31"/>
      <c r="D30" s="32" t="str">
        <f t="shared" si="4"/>
        <v/>
      </c>
      <c r="E30" s="31"/>
      <c r="F30" s="32" t="str">
        <f t="shared" si="5"/>
        <v/>
      </c>
      <c r="G30" s="33"/>
      <c r="H30" s="34"/>
      <c r="I30" s="34"/>
      <c r="J30" s="35"/>
      <c r="K30" s="36">
        <v>0</v>
      </c>
      <c r="L30" s="37" t="s">
        <v>36</v>
      </c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1</v>
      </c>
      <c r="S30" s="5" t="b">
        <f t="shared" si="3"/>
        <v>1</v>
      </c>
    </row>
    <row r="31" spans="1:19" ht="20.100000000000001" customHeight="1" thickBot="1" x14ac:dyDescent="0.3">
      <c r="A31" s="29"/>
      <c r="B31" s="30"/>
      <c r="C31" s="31"/>
      <c r="D31" s="38" t="str">
        <f t="shared" si="4"/>
        <v/>
      </c>
      <c r="E31" s="31"/>
      <c r="F31" s="38" t="str">
        <f t="shared" si="5"/>
        <v/>
      </c>
      <c r="G31" s="33"/>
      <c r="H31" s="34"/>
      <c r="I31" s="34"/>
      <c r="J31" s="35"/>
      <c r="K31" s="36">
        <v>0</v>
      </c>
      <c r="L31" s="37" t="s">
        <v>36</v>
      </c>
      <c r="M31" s="45"/>
      <c r="N31" s="45"/>
      <c r="P31" s="5" t="b">
        <f t="shared" si="0"/>
        <v>1</v>
      </c>
      <c r="Q31" s="5" t="b">
        <f t="shared" si="1"/>
        <v>1</v>
      </c>
      <c r="R31" s="5" t="b">
        <f t="shared" si="2"/>
        <v>1</v>
      </c>
      <c r="S31" s="5" t="b">
        <f t="shared" si="3"/>
        <v>1</v>
      </c>
    </row>
    <row r="32" spans="1:19" ht="20.100000000000001" customHeight="1" thickBot="1" x14ac:dyDescent="0.25">
      <c r="A32" s="214" t="s">
        <v>49</v>
      </c>
      <c r="B32" s="215"/>
      <c r="C32" s="39">
        <f>SUM(C12:C31)</f>
        <v>906.94</v>
      </c>
      <c r="D32" s="39">
        <f>SUM(D12:D31)</f>
        <v>47.79</v>
      </c>
      <c r="E32" s="39"/>
      <c r="F32" s="39">
        <f>SUM(F12:F31)</f>
        <v>859.15</v>
      </c>
      <c r="G32" s="39"/>
      <c r="H32" s="39"/>
      <c r="I32" s="39"/>
      <c r="J32" s="39"/>
      <c r="K32" s="39"/>
      <c r="L32" s="40"/>
      <c r="M32" s="46"/>
      <c r="N32" s="47"/>
    </row>
    <row r="34" spans="2:3" x14ac:dyDescent="0.2">
      <c r="B34" s="203" t="s">
        <v>50</v>
      </c>
      <c r="C34" s="204"/>
    </row>
    <row r="35" spans="2:3" x14ac:dyDescent="0.2">
      <c r="B35" s="41" t="s">
        <v>51</v>
      </c>
      <c r="C35" s="42" t="s">
        <v>52</v>
      </c>
    </row>
    <row r="36" spans="2:3" x14ac:dyDescent="0.2">
      <c r="B36" s="41" t="s">
        <v>31</v>
      </c>
      <c r="C36" s="42" t="s">
        <v>53</v>
      </c>
    </row>
    <row r="37" spans="2:3" x14ac:dyDescent="0.2">
      <c r="B37" s="41" t="s">
        <v>36</v>
      </c>
      <c r="C37" s="42" t="s">
        <v>54</v>
      </c>
    </row>
    <row r="38" spans="2:3" x14ac:dyDescent="0.2">
      <c r="B38" s="43" t="s">
        <v>55</v>
      </c>
      <c r="C38" s="44" t="s">
        <v>56</v>
      </c>
    </row>
  </sheetData>
  <sheetProtection sheet="1" objects="1" scenarios="1"/>
  <mergeCells count="6">
    <mergeCell ref="G8:L8"/>
    <mergeCell ref="G9:L9"/>
    <mergeCell ref="A32:B32"/>
    <mergeCell ref="B34:C34"/>
    <mergeCell ref="B1:E1"/>
    <mergeCell ref="B3:E3"/>
  </mergeCells>
  <phoneticPr fontId="5" type="noConversion"/>
  <conditionalFormatting sqref="L12:L31">
    <cfRule type="expression" priority="1" stopIfTrue="1">
      <formula>AND(SUM($P12:$T12)&gt;0,NOT(ISBLANK(L12)))</formula>
    </cfRule>
    <cfRule type="expression" dxfId="20" priority="2" stopIfTrue="1">
      <formula>SUM($P12:$T12)&gt;0</formula>
    </cfRule>
  </conditionalFormatting>
  <conditionalFormatting sqref="E5 C12:C31 C5 B1:E1 B3:E3">
    <cfRule type="expression" dxfId="19" priority="3" stopIfTrue="1">
      <formula>ISBLANK(B1)</formula>
    </cfRule>
  </conditionalFormatting>
  <conditionalFormatting sqref="M12:N31">
    <cfRule type="expression" dxfId="18" priority="4" stopIfTrue="1">
      <formula>AND(NOT(ISBLANK($C12)),ISBLANK(M12))</formula>
    </cfRule>
  </conditionalFormatting>
  <conditionalFormatting sqref="B12:B31">
    <cfRule type="expression" dxfId="17" priority="5" stopIfTrue="1">
      <formula>AND(NOT(ISBLANK(C12)),ISBLANK(B12))</formula>
    </cfRule>
  </conditionalFormatting>
  <conditionalFormatting sqref="A12:A31">
    <cfRule type="expression" dxfId="16" priority="6" stopIfTrue="1">
      <formula>AND(NOT(ISBLANK(C12)),ISBLANK(A12))</formula>
    </cfRule>
  </conditionalFormatting>
  <conditionalFormatting sqref="G12:G31">
    <cfRule type="expression" dxfId="15" priority="7" stopIfTrue="1">
      <formula>AND(ISBLANK(G12),NOT(ISBLANK(C12)))</formula>
    </cfRule>
  </conditionalFormatting>
  <conditionalFormatting sqref="H12:I31">
    <cfRule type="expression" dxfId="14" priority="8" stopIfTrue="1">
      <formula>AND(ISBLANK(H12),NOT(ISBLANK($C12)))</formula>
    </cfRule>
  </conditionalFormatting>
  <conditionalFormatting sqref="J12:J31">
    <cfRule type="expression" dxfId="13" priority="9" stopIfTrue="1">
      <formula>AND(ISBLANK(J12),NOT(ISBLANK(C12)))</formula>
    </cfRule>
  </conditionalFormatting>
  <conditionalFormatting sqref="E12:E31">
    <cfRule type="expression" dxfId="12" priority="10" stopIfTrue="1">
      <formula>AND(NOT(ISBLANK(C12)),ISBLANK(E12),B12="S")</formula>
    </cfRule>
  </conditionalFormatting>
  <dataValidations count="5">
    <dataValidation type="list" allowBlank="1" showInputMessage="1" showErrorMessage="1" sqref="B1:E1">
      <formula1>"BARCLAYCARD,CORPORATE CARD"</formula1>
    </dataValidation>
    <dataValidation type="date" allowBlank="1" showInputMessage="1" showErrorMessage="1" sqref="E5">
      <formula1>C5+1</formula1>
      <formula2>NOW()</formula2>
    </dataValidation>
    <dataValidation type="date" allowBlank="1" showInputMessage="1" showErrorMessage="1" sqref="C5">
      <formula1>NOW()-120</formula1>
      <formula2>NOW()</formula2>
    </dataValidation>
    <dataValidation type="custom" allowBlank="1" showInputMessage="1" showErrorMessage="1" sqref="G12:J31">
      <formula1>P12=TRUE</formula1>
    </dataValidation>
    <dataValidation type="list" allowBlank="1" showInputMessage="1" showErrorMessage="1" sqref="B12:B31">
      <formula1>$B$35:$B$38</formula1>
    </dataValidation>
  </dataValidation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I39" sqref="C31:I39"/>
    </sheetView>
  </sheetViews>
  <sheetFormatPr defaultRowHeight="12.75" x14ac:dyDescent="0.2"/>
  <sheetData>
    <row r="1" spans="1:8" x14ac:dyDescent="0.2">
      <c r="A1" s="80" t="s">
        <v>6</v>
      </c>
      <c r="B1" s="17" t="s">
        <v>7</v>
      </c>
      <c r="C1" s="17" t="s">
        <v>8</v>
      </c>
      <c r="D1" s="17" t="s">
        <v>7</v>
      </c>
      <c r="E1" s="17" t="s">
        <v>9</v>
      </c>
      <c r="F1" s="17" t="s">
        <v>10</v>
      </c>
      <c r="G1" s="69" t="s">
        <v>92</v>
      </c>
      <c r="H1" s="70" t="s">
        <v>93</v>
      </c>
    </row>
    <row r="2" spans="1:8" x14ac:dyDescent="0.2">
      <c r="A2" s="57" t="s">
        <v>94</v>
      </c>
      <c r="B2" s="30" t="s">
        <v>31</v>
      </c>
      <c r="C2" s="31">
        <v>104.2</v>
      </c>
      <c r="D2" s="31">
        <v>0</v>
      </c>
      <c r="E2" s="31"/>
      <c r="F2" s="31">
        <f t="shared" ref="F2:F13" si="0">C2-D2</f>
        <v>104.2</v>
      </c>
      <c r="G2" s="64">
        <v>110</v>
      </c>
      <c r="H2" s="55">
        <v>8052</v>
      </c>
    </row>
    <row r="3" spans="1:8" x14ac:dyDescent="0.2">
      <c r="A3" s="57" t="s">
        <v>95</v>
      </c>
      <c r="B3" s="30" t="s">
        <v>31</v>
      </c>
      <c r="C3" s="31">
        <v>16.399999999999999</v>
      </c>
      <c r="D3" s="31">
        <v>0</v>
      </c>
      <c r="E3" s="31"/>
      <c r="F3" s="31">
        <f t="shared" si="0"/>
        <v>16.399999999999999</v>
      </c>
      <c r="G3" s="64">
        <v>110</v>
      </c>
      <c r="H3" s="55">
        <v>8052</v>
      </c>
    </row>
    <row r="4" spans="1:8" x14ac:dyDescent="0.2">
      <c r="A4" s="57" t="s">
        <v>96</v>
      </c>
      <c r="B4" s="30" t="s">
        <v>97</v>
      </c>
      <c r="C4" s="31">
        <v>194.16</v>
      </c>
      <c r="D4" s="31">
        <v>0</v>
      </c>
      <c r="E4" s="31"/>
      <c r="F4" s="31">
        <f t="shared" si="0"/>
        <v>194.16</v>
      </c>
      <c r="G4" s="64">
        <v>115</v>
      </c>
      <c r="H4" s="55">
        <v>4014</v>
      </c>
    </row>
    <row r="5" spans="1:8" x14ac:dyDescent="0.2">
      <c r="A5" s="57" t="s">
        <v>98</v>
      </c>
      <c r="B5" s="30" t="s">
        <v>36</v>
      </c>
      <c r="C5" s="72">
        <v>11.95</v>
      </c>
      <c r="D5" s="31">
        <f t="shared" ref="D5:D11" si="1">IF(B5="S",IF(ISBLANK(E5),ROUND(C5*0.2/1.2,2),E5),"")</f>
        <v>1.99</v>
      </c>
      <c r="E5" s="31"/>
      <c r="F5" s="31">
        <f t="shared" si="0"/>
        <v>9.9599999999999991</v>
      </c>
      <c r="G5" s="64">
        <v>110</v>
      </c>
      <c r="H5" s="55">
        <v>4400</v>
      </c>
    </row>
    <row r="6" spans="1:8" x14ac:dyDescent="0.2">
      <c r="A6" s="57" t="s">
        <v>98</v>
      </c>
      <c r="B6" s="30" t="s">
        <v>36</v>
      </c>
      <c r="C6" s="72">
        <v>12</v>
      </c>
      <c r="D6" s="31">
        <f t="shared" si="1"/>
        <v>2</v>
      </c>
      <c r="E6" s="31"/>
      <c r="F6" s="31">
        <f t="shared" si="0"/>
        <v>10</v>
      </c>
      <c r="G6" s="64">
        <v>110</v>
      </c>
      <c r="H6" s="55">
        <v>4400</v>
      </c>
    </row>
    <row r="7" spans="1:8" x14ac:dyDescent="0.2">
      <c r="A7" s="57" t="s">
        <v>95</v>
      </c>
      <c r="B7" s="30" t="s">
        <v>36</v>
      </c>
      <c r="C7" s="72">
        <v>53.97</v>
      </c>
      <c r="D7" s="31">
        <f t="shared" si="1"/>
        <v>9</v>
      </c>
      <c r="E7" s="31"/>
      <c r="F7" s="31">
        <f t="shared" si="0"/>
        <v>44.97</v>
      </c>
      <c r="G7" s="64">
        <v>110</v>
      </c>
      <c r="H7" s="55">
        <v>4400</v>
      </c>
    </row>
    <row r="8" spans="1:8" x14ac:dyDescent="0.2">
      <c r="A8" s="57" t="s">
        <v>96</v>
      </c>
      <c r="B8" s="30" t="s">
        <v>99</v>
      </c>
      <c r="C8" s="72">
        <v>144.25</v>
      </c>
      <c r="D8" s="31">
        <f t="shared" si="1"/>
        <v>24.04</v>
      </c>
      <c r="E8" s="31"/>
      <c r="F8" s="31">
        <f t="shared" si="0"/>
        <v>120.21000000000001</v>
      </c>
      <c r="G8" s="64">
        <v>115</v>
      </c>
      <c r="H8" s="55">
        <v>4014</v>
      </c>
    </row>
    <row r="9" spans="1:8" x14ac:dyDescent="0.2">
      <c r="A9" s="57" t="s">
        <v>100</v>
      </c>
      <c r="B9" s="30" t="s">
        <v>99</v>
      </c>
      <c r="C9" s="72">
        <v>59.99</v>
      </c>
      <c r="D9" s="31">
        <f t="shared" si="1"/>
        <v>10</v>
      </c>
      <c r="E9" s="31"/>
      <c r="F9" s="31">
        <f t="shared" si="0"/>
        <v>49.99</v>
      </c>
      <c r="G9" s="64">
        <v>110</v>
      </c>
      <c r="H9" s="55">
        <v>4400</v>
      </c>
    </row>
    <row r="10" spans="1:8" x14ac:dyDescent="0.2">
      <c r="A10" s="57" t="s">
        <v>101</v>
      </c>
      <c r="B10" s="30" t="s">
        <v>99</v>
      </c>
      <c r="C10" s="72">
        <v>194.4</v>
      </c>
      <c r="D10" s="31">
        <f t="shared" si="1"/>
        <v>32.4</v>
      </c>
      <c r="E10" s="31"/>
      <c r="F10" s="60">
        <f t="shared" si="0"/>
        <v>162</v>
      </c>
      <c r="G10" s="64">
        <v>110</v>
      </c>
      <c r="H10" s="55">
        <v>4400</v>
      </c>
    </row>
    <row r="11" spans="1:8" x14ac:dyDescent="0.2">
      <c r="A11" s="57" t="s">
        <v>102</v>
      </c>
      <c r="B11" s="30" t="s">
        <v>99</v>
      </c>
      <c r="C11" s="72">
        <v>3.1</v>
      </c>
      <c r="D11" s="32">
        <f t="shared" si="1"/>
        <v>0.52</v>
      </c>
      <c r="E11" s="31"/>
      <c r="F11" s="60">
        <f t="shared" si="0"/>
        <v>2.58</v>
      </c>
      <c r="G11" s="64">
        <v>115</v>
      </c>
      <c r="H11" s="55">
        <v>4014</v>
      </c>
    </row>
    <row r="12" spans="1:8" x14ac:dyDescent="0.2">
      <c r="A12" s="57" t="s">
        <v>102</v>
      </c>
      <c r="B12" s="30" t="s">
        <v>103</v>
      </c>
      <c r="C12" s="31">
        <v>13.2</v>
      </c>
      <c r="D12" s="31">
        <v>0</v>
      </c>
      <c r="E12" s="31"/>
      <c r="F12" s="60">
        <f t="shared" si="0"/>
        <v>13.2</v>
      </c>
      <c r="G12" s="64">
        <v>115</v>
      </c>
      <c r="H12" s="55">
        <v>4014</v>
      </c>
    </row>
    <row r="13" spans="1:8" x14ac:dyDescent="0.2">
      <c r="A13" s="57" t="s">
        <v>102</v>
      </c>
      <c r="B13" s="30" t="s">
        <v>103</v>
      </c>
      <c r="C13" s="31">
        <v>24.75</v>
      </c>
      <c r="D13" s="32">
        <v>0</v>
      </c>
      <c r="E13" s="58"/>
      <c r="F13" s="60">
        <f t="shared" si="0"/>
        <v>24.75</v>
      </c>
      <c r="G13" s="64">
        <v>115</v>
      </c>
      <c r="H13" s="55">
        <v>4014</v>
      </c>
    </row>
    <row r="19" spans="2:7" x14ac:dyDescent="0.2">
      <c r="D19" t="s">
        <v>104</v>
      </c>
      <c r="E19" t="s">
        <v>105</v>
      </c>
      <c r="G19" t="s">
        <v>106</v>
      </c>
    </row>
    <row r="20" spans="2:7" x14ac:dyDescent="0.2">
      <c r="C20" t="s">
        <v>107</v>
      </c>
      <c r="D20" s="71">
        <f>SUM(C5:C11)</f>
        <v>479.66000000000008</v>
      </c>
      <c r="E20" s="71">
        <f>SUM(D5:D11)</f>
        <v>79.95</v>
      </c>
      <c r="F20" s="71"/>
      <c r="G20" s="71">
        <f t="shared" ref="G20" si="2">SUM(F5:F11)</f>
        <v>399.71</v>
      </c>
    </row>
    <row r="23" spans="2:7" x14ac:dyDescent="0.2">
      <c r="B23">
        <v>110</v>
      </c>
      <c r="C23">
        <v>4400</v>
      </c>
      <c r="D23" s="71">
        <f>SUM(C5:C7)</f>
        <v>77.92</v>
      </c>
      <c r="E23" s="71">
        <f t="shared" ref="E23:G23" si="3">SUM(D5:D7)</f>
        <v>12.99</v>
      </c>
      <c r="F23" s="71"/>
      <c r="G23" s="71">
        <f t="shared" si="3"/>
        <v>64.930000000000007</v>
      </c>
    </row>
    <row r="24" spans="2:7" x14ac:dyDescent="0.2">
      <c r="B24">
        <v>110</v>
      </c>
      <c r="C24">
        <v>4400</v>
      </c>
      <c r="D24" s="71">
        <f>SUM(C9:C10)</f>
        <v>254.39000000000001</v>
      </c>
      <c r="E24" s="71">
        <f t="shared" ref="E24:G24" si="4">SUM(D9:D10)</f>
        <v>42.4</v>
      </c>
      <c r="F24" s="71">
        <f t="shared" si="4"/>
        <v>0</v>
      </c>
      <c r="G24" s="71">
        <f t="shared" si="4"/>
        <v>211.99</v>
      </c>
    </row>
    <row r="25" spans="2:7" x14ac:dyDescent="0.2">
      <c r="B25">
        <v>115</v>
      </c>
      <c r="C25">
        <v>4014</v>
      </c>
      <c r="D25" s="71">
        <f>SUM(C8)</f>
        <v>144.25</v>
      </c>
      <c r="E25" s="71">
        <f>SUM(D8)</f>
        <v>24.04</v>
      </c>
      <c r="F25" s="71"/>
      <c r="G25" s="71">
        <f>SUM(F8)</f>
        <v>120.21000000000001</v>
      </c>
    </row>
    <row r="26" spans="2:7" x14ac:dyDescent="0.2">
      <c r="B26">
        <v>115</v>
      </c>
      <c r="C26">
        <v>4014</v>
      </c>
      <c r="D26" s="71">
        <f>SUM(C11)</f>
        <v>3.1</v>
      </c>
      <c r="E26" s="71">
        <f t="shared" ref="E26:G26" si="5">SUM(D11)</f>
        <v>0.52</v>
      </c>
      <c r="F26" s="71">
        <f t="shared" si="5"/>
        <v>0</v>
      </c>
      <c r="G26" s="71">
        <f t="shared" si="5"/>
        <v>2.58</v>
      </c>
    </row>
    <row r="31" spans="2:7" x14ac:dyDescent="0.2">
      <c r="C31" t="s">
        <v>108</v>
      </c>
    </row>
    <row r="32" spans="2:7" x14ac:dyDescent="0.2">
      <c r="B32">
        <v>110</v>
      </c>
      <c r="C32">
        <v>8052</v>
      </c>
      <c r="D32" s="71">
        <f>SUM(C2:C3)</f>
        <v>120.6</v>
      </c>
      <c r="E32" s="71">
        <f t="shared" ref="E32:G32" si="6">SUM(D2:D3)</f>
        <v>0</v>
      </c>
      <c r="F32" s="71">
        <f t="shared" si="6"/>
        <v>0</v>
      </c>
      <c r="G32" s="71">
        <f t="shared" si="6"/>
        <v>120.6</v>
      </c>
    </row>
    <row r="33" spans="2:7" x14ac:dyDescent="0.2">
      <c r="B33">
        <v>115</v>
      </c>
      <c r="C33">
        <v>4014</v>
      </c>
      <c r="D33" s="71">
        <f>SUM(C4)</f>
        <v>194.16</v>
      </c>
      <c r="E33" s="71">
        <f t="shared" ref="E33:G33" si="7">SUM(D4)</f>
        <v>0</v>
      </c>
      <c r="F33" s="71">
        <f t="shared" si="7"/>
        <v>0</v>
      </c>
      <c r="G33" s="71">
        <f t="shared" si="7"/>
        <v>194.16</v>
      </c>
    </row>
    <row r="36" spans="2:7" x14ac:dyDescent="0.2">
      <c r="C36" t="s">
        <v>109</v>
      </c>
    </row>
    <row r="37" spans="2:7" x14ac:dyDescent="0.2">
      <c r="B37">
        <v>115</v>
      </c>
      <c r="C37">
        <v>4014</v>
      </c>
      <c r="D37" s="71">
        <f>SUM(C12:C13)</f>
        <v>37.950000000000003</v>
      </c>
      <c r="E37" s="71">
        <f t="shared" ref="E37:G37" si="8">SUM(D12:D13)</f>
        <v>0</v>
      </c>
      <c r="F37" s="71">
        <f t="shared" si="8"/>
        <v>0</v>
      </c>
      <c r="G37" s="71">
        <f t="shared" si="8"/>
        <v>37.950000000000003</v>
      </c>
    </row>
  </sheetData>
  <sortState ref="A2:H13">
    <sortCondition ref="B2:B13"/>
  </sortState>
  <conditionalFormatting sqref="C2:C13">
    <cfRule type="expression" dxfId="11" priority="8" stopIfTrue="1">
      <formula>ISBLANK(C2)</formula>
    </cfRule>
  </conditionalFormatting>
  <conditionalFormatting sqref="B2 B6:B13">
    <cfRule type="expression" dxfId="10" priority="9" stopIfTrue="1">
      <formula>AND(NOT(ISBLANK(C2)),ISBLANK(B2))</formula>
    </cfRule>
  </conditionalFormatting>
  <conditionalFormatting sqref="A2 A7:A13">
    <cfRule type="expression" dxfId="9" priority="10" stopIfTrue="1">
      <formula>AND(NOT(ISBLANK(C2)),ISBLANK(A2))</formula>
    </cfRule>
  </conditionalFormatting>
  <conditionalFormatting sqref="E2:E12">
    <cfRule type="expression" dxfId="8" priority="11" stopIfTrue="1">
      <formula>AND(NOT(ISBLANK(C2)),ISBLANK(E2),B2="S")</formula>
    </cfRule>
  </conditionalFormatting>
  <conditionalFormatting sqref="E13">
    <cfRule type="expression" dxfId="7" priority="12" stopIfTrue="1">
      <formula>AND(NOT(ISBLANK(C14)),ISBLANK(E13),B14="S")</formula>
    </cfRule>
  </conditionalFormatting>
  <conditionalFormatting sqref="B3:B4">
    <cfRule type="expression" dxfId="6" priority="6" stopIfTrue="1">
      <formula>AND(NOT(ISBLANK(C3)),ISBLANK(B3))</formula>
    </cfRule>
  </conditionalFormatting>
  <conditionalFormatting sqref="A3:A4">
    <cfRule type="expression" dxfId="5" priority="7" stopIfTrue="1">
      <formula>AND(NOT(ISBLANK(C3)),ISBLANK(A3))</formula>
    </cfRule>
  </conditionalFormatting>
  <conditionalFormatting sqref="D2:D11">
    <cfRule type="expression" dxfId="4" priority="5" stopIfTrue="1">
      <formula>AND(NOT(ISBLANK(B2)),ISBLANK(D2),A2="S")</formula>
    </cfRule>
  </conditionalFormatting>
  <conditionalFormatting sqref="A6">
    <cfRule type="expression" dxfId="3" priority="4" stopIfTrue="1">
      <formula>AND(NOT(ISBLANK(C6)),ISBLANK(A6))</formula>
    </cfRule>
  </conditionalFormatting>
  <conditionalFormatting sqref="F2:F9">
    <cfRule type="expression" dxfId="2" priority="3" stopIfTrue="1">
      <formula>ISBLANK(F2)</formula>
    </cfRule>
  </conditionalFormatting>
  <conditionalFormatting sqref="B5">
    <cfRule type="expression" dxfId="1" priority="1" stopIfTrue="1">
      <formula>AND(NOT(ISBLANK(C5)),ISBLANK(B5))</formula>
    </cfRule>
  </conditionalFormatting>
  <conditionalFormatting sqref="A5">
    <cfRule type="expression" dxfId="0" priority="2" stopIfTrue="1">
      <formula>AND(NOT(ISBLANK(C5)),ISBLANK(A5))</formula>
    </cfRule>
  </conditionalFormatting>
  <dataValidations count="1">
    <dataValidation type="list" allowBlank="1" showInputMessage="1" showErrorMessage="1" sqref="B2:B13">
      <formula1>$B$42:$B$45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Business Greenspace(1)</vt:lpstr>
      <vt:lpstr>Business Greenspace(2)</vt:lpstr>
      <vt:lpstr>Corporate</vt:lpstr>
      <vt:lpstr>Housing</vt:lpstr>
      <vt:lpstr>JWS(1)</vt:lpstr>
      <vt:lpstr>JWS(2)</vt:lpstr>
      <vt:lpstr>Marketing</vt:lpstr>
      <vt:lpstr>Museum</vt:lpstr>
      <vt:lpstr>Theatre(1)</vt:lpstr>
      <vt:lpstr>Theatre(2)</vt:lpstr>
      <vt:lpstr>Theatre(3)</vt:lpstr>
      <vt:lpstr>Windle valley</vt:lpstr>
      <vt:lpstr>Example</vt:lpstr>
      <vt:lpstr>Sheet1</vt:lpstr>
    </vt:vector>
  </TitlesOfParts>
  <Manager/>
  <Company>SHBC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Hilda</dc:creator>
  <cp:keywords/>
  <dc:description/>
  <cp:lastModifiedBy>Michelle Smith</cp:lastModifiedBy>
  <cp:revision/>
  <dcterms:created xsi:type="dcterms:W3CDTF">2011-07-25T12:59:48Z</dcterms:created>
  <dcterms:modified xsi:type="dcterms:W3CDTF">2020-12-23T08:44:08Z</dcterms:modified>
  <cp:category/>
  <cp:contentStatus/>
</cp:coreProperties>
</file>