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Desktop\"/>
    </mc:Choice>
  </mc:AlternateContent>
  <bookViews>
    <workbookView xWindow="0" yWindow="0" windowWidth="28800" windowHeight="11205" firstSheet="1" activeTab="1"/>
  </bookViews>
  <sheets>
    <sheet name="Example" sheetId="3" state="hidden" r:id="rId1"/>
    <sheet name="Business(1)" sheetId="14" r:id="rId2"/>
    <sheet name="Business(2)" sheetId="10" r:id="rId3"/>
    <sheet name="Business Greenspace" sheetId="6" r:id="rId4"/>
    <sheet name="Civic Duties " sheetId="1" r:id="rId5"/>
    <sheet name="Corporate" sheetId="5" r:id="rId6"/>
    <sheet name="Corporate Enforcement" sheetId="9" r:id="rId7"/>
    <sheet name="Housing" sheetId="8" r:id="rId8"/>
    <sheet name="JWS(1)" sheetId="17" r:id="rId9"/>
    <sheet name="JWS(2)" sheetId="16" r:id="rId10"/>
    <sheet name="JWS(3)" sheetId="7" r:id="rId11"/>
    <sheet name="JWS(4)" sheetId="11" r:id="rId12"/>
    <sheet name="Marketing" sheetId="18" r:id="rId13"/>
    <sheet name="Museum" sheetId="22" r:id="rId14"/>
    <sheet name="Regulatory" sheetId="21" r:id="rId15"/>
    <sheet name="Theatre(1)" sheetId="12" r:id="rId16"/>
    <sheet name="Theatre(2)" sheetId="13" r:id="rId17"/>
    <sheet name="Theatre(3)" sheetId="15" r:id="rId18"/>
    <sheet name="Windle Valley" sheetId="19" r:id="rId19"/>
    <sheet name="Windle Valley(2)" sheetId="23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5" hidden="1">'Theatre(1)'!$F$12:$M$16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3" l="1"/>
  <c r="E21" i="23"/>
  <c r="C21" i="23"/>
  <c r="S20" i="23"/>
  <c r="R20" i="23"/>
  <c r="Q20" i="23"/>
  <c r="P20" i="23"/>
  <c r="D20" i="23"/>
  <c r="D21" i="23" s="1"/>
  <c r="S19" i="23"/>
  <c r="R19" i="23"/>
  <c r="Q19" i="23"/>
  <c r="P19" i="23"/>
  <c r="S18" i="23"/>
  <c r="R18" i="23"/>
  <c r="Q18" i="23"/>
  <c r="P18" i="23"/>
  <c r="S17" i="23"/>
  <c r="R17" i="23"/>
  <c r="Q17" i="23"/>
  <c r="P17" i="23"/>
  <c r="S16" i="23"/>
  <c r="R16" i="23"/>
  <c r="Q16" i="23"/>
  <c r="P16" i="23"/>
  <c r="S15" i="23"/>
  <c r="R15" i="23"/>
  <c r="Q15" i="23"/>
  <c r="P15" i="23"/>
  <c r="S13" i="23"/>
  <c r="R13" i="23"/>
  <c r="Q13" i="23"/>
  <c r="P13" i="23"/>
  <c r="S12" i="23"/>
  <c r="R12" i="23"/>
  <c r="Q12" i="23"/>
  <c r="P12" i="23"/>
  <c r="F20" i="22" l="1"/>
  <c r="D20" i="22"/>
  <c r="C20" i="22"/>
  <c r="S14" i="22"/>
  <c r="R14" i="22"/>
  <c r="Q14" i="22"/>
  <c r="P14" i="22"/>
  <c r="S13" i="22"/>
  <c r="R13" i="22"/>
  <c r="Q13" i="22"/>
  <c r="P13" i="22"/>
  <c r="S12" i="22"/>
  <c r="R12" i="22"/>
  <c r="Q12" i="22"/>
  <c r="P12" i="22"/>
  <c r="F13" i="21" l="1"/>
  <c r="C13" i="21"/>
  <c r="D13" i="21"/>
  <c r="S12" i="21"/>
  <c r="R12" i="21"/>
  <c r="Q12" i="21"/>
  <c r="P12" i="21"/>
  <c r="P12" i="19" l="1"/>
  <c r="Q12" i="19"/>
  <c r="R12" i="19"/>
  <c r="S12" i="19"/>
  <c r="P13" i="19"/>
  <c r="Q13" i="19"/>
  <c r="R13" i="19"/>
  <c r="S13" i="19"/>
  <c r="D14" i="19"/>
  <c r="C14" i="19"/>
  <c r="F14" i="19"/>
  <c r="F17" i="18" l="1"/>
  <c r="C17" i="18"/>
  <c r="D17" i="18"/>
  <c r="S16" i="18"/>
  <c r="R16" i="18"/>
  <c r="Q16" i="18"/>
  <c r="P16" i="18"/>
  <c r="S15" i="18"/>
  <c r="R15" i="18"/>
  <c r="Q15" i="18"/>
  <c r="P15" i="18"/>
  <c r="S14" i="18"/>
  <c r="R14" i="18"/>
  <c r="Q14" i="18"/>
  <c r="P14" i="18"/>
  <c r="S13" i="18"/>
  <c r="R13" i="18"/>
  <c r="Q13" i="18"/>
  <c r="P13" i="18"/>
  <c r="S12" i="18"/>
  <c r="R12" i="18"/>
  <c r="Q12" i="18"/>
  <c r="P12" i="18"/>
  <c r="F31" i="17" l="1"/>
  <c r="D31" i="17"/>
  <c r="C31" i="17"/>
  <c r="S30" i="17"/>
  <c r="R30" i="17"/>
  <c r="Q30" i="17"/>
  <c r="P30" i="17"/>
  <c r="S25" i="17"/>
  <c r="R25" i="17"/>
  <c r="Q25" i="17"/>
  <c r="P25" i="17"/>
  <c r="S20" i="17"/>
  <c r="R20" i="17"/>
  <c r="Q20" i="17"/>
  <c r="P20" i="17"/>
  <c r="S15" i="17"/>
  <c r="R15" i="17"/>
  <c r="Q15" i="17"/>
  <c r="P15" i="17"/>
  <c r="S12" i="17"/>
  <c r="R12" i="17"/>
  <c r="Q12" i="17"/>
  <c r="P12" i="17"/>
  <c r="F33" i="16" l="1"/>
  <c r="D33" i="16"/>
  <c r="C33" i="16"/>
  <c r="S32" i="16"/>
  <c r="R32" i="16"/>
  <c r="Q32" i="16"/>
  <c r="P32" i="16"/>
  <c r="S13" i="16"/>
  <c r="R13" i="16"/>
  <c r="Q13" i="16"/>
  <c r="P13" i="16"/>
  <c r="S12" i="16"/>
  <c r="R12" i="16"/>
  <c r="Q12" i="16"/>
  <c r="P12" i="16"/>
  <c r="F14" i="15" l="1"/>
  <c r="D14" i="15"/>
  <c r="C14" i="15"/>
  <c r="S13" i="15"/>
  <c r="R13" i="15"/>
  <c r="Q13" i="15"/>
  <c r="P13" i="15"/>
  <c r="S12" i="15"/>
  <c r="R12" i="15"/>
  <c r="Q12" i="15"/>
  <c r="P12" i="15"/>
  <c r="C14" i="14" l="1"/>
  <c r="D13" i="14"/>
  <c r="F13" i="14" s="1"/>
  <c r="D12" i="14"/>
  <c r="D14" i="14" s="1"/>
  <c r="F12" i="14" l="1"/>
  <c r="F14" i="14" s="1"/>
  <c r="D29" i="13" l="1"/>
  <c r="C29" i="13"/>
  <c r="F20" i="13"/>
  <c r="F19" i="13"/>
  <c r="F18" i="13"/>
  <c r="F17" i="13"/>
  <c r="F16" i="13"/>
  <c r="F15" i="13"/>
  <c r="S14" i="13"/>
  <c r="R14" i="13"/>
  <c r="Q14" i="13"/>
  <c r="P14" i="13"/>
  <c r="F14" i="13"/>
  <c r="S13" i="13"/>
  <c r="R13" i="13"/>
  <c r="Q13" i="13"/>
  <c r="P13" i="13"/>
  <c r="F13" i="13"/>
  <c r="F12" i="13"/>
  <c r="F29" i="13" s="1"/>
  <c r="F17" i="12" l="1"/>
  <c r="D17" i="12"/>
  <c r="C17" i="12"/>
  <c r="R16" i="12"/>
  <c r="Q16" i="12"/>
  <c r="P16" i="12"/>
  <c r="O16" i="12"/>
  <c r="R15" i="12"/>
  <c r="Q15" i="12"/>
  <c r="P15" i="12"/>
  <c r="O15" i="12"/>
  <c r="R13" i="12"/>
  <c r="Q13" i="12"/>
  <c r="P13" i="12"/>
  <c r="O13" i="12"/>
  <c r="R12" i="12"/>
  <c r="Q12" i="12"/>
  <c r="P12" i="12"/>
  <c r="O12" i="12"/>
  <c r="C19" i="11" l="1"/>
  <c r="F18" i="11"/>
  <c r="D18" i="11"/>
  <c r="F17" i="11"/>
  <c r="D17" i="11"/>
  <c r="F16" i="11"/>
  <c r="D16" i="11"/>
  <c r="F15" i="11"/>
  <c r="D15" i="11"/>
  <c r="S14" i="11"/>
  <c r="R14" i="11"/>
  <c r="Q14" i="11"/>
  <c r="P14" i="11"/>
  <c r="F14" i="11"/>
  <c r="D14" i="11"/>
  <c r="S13" i="11"/>
  <c r="R13" i="11"/>
  <c r="Q13" i="11"/>
  <c r="P13" i="11"/>
  <c r="F13" i="11"/>
  <c r="F19" i="11" s="1"/>
  <c r="D13" i="11"/>
  <c r="D19" i="11" s="1"/>
  <c r="S12" i="11"/>
  <c r="R12" i="11"/>
  <c r="Q12" i="11"/>
  <c r="P12" i="11"/>
  <c r="C13" i="10" l="1"/>
  <c r="S12" i="10"/>
  <c r="R12" i="10"/>
  <c r="Q12" i="10"/>
  <c r="P12" i="10"/>
  <c r="D12" i="10"/>
  <c r="D13" i="10" s="1"/>
  <c r="F13" i="10" l="1"/>
  <c r="F13" i="9"/>
  <c r="C13" i="9"/>
  <c r="S12" i="9"/>
  <c r="R12" i="9"/>
  <c r="Q12" i="9"/>
  <c r="P12" i="9"/>
  <c r="D12" i="9"/>
  <c r="D13" i="9" s="1"/>
  <c r="F14" i="8" l="1"/>
  <c r="D14" i="8"/>
  <c r="C14" i="8"/>
  <c r="S13" i="8"/>
  <c r="R13" i="8"/>
  <c r="Q13" i="8"/>
  <c r="P13" i="8"/>
  <c r="S12" i="8"/>
  <c r="R12" i="8"/>
  <c r="Q12" i="8"/>
  <c r="P12" i="8"/>
  <c r="F17" i="7" l="1"/>
  <c r="E17" i="7"/>
  <c r="D17" i="7"/>
  <c r="C17" i="7"/>
  <c r="C16" i="6" l="1"/>
  <c r="F14" i="6"/>
  <c r="S13" i="6"/>
  <c r="R13" i="6"/>
  <c r="Q13" i="6"/>
  <c r="P13" i="6"/>
  <c r="F13" i="6"/>
  <c r="S12" i="6"/>
  <c r="R12" i="6"/>
  <c r="Q12" i="6"/>
  <c r="P12" i="6"/>
  <c r="F12" i="6"/>
  <c r="D16" i="6" l="1"/>
  <c r="F16" i="6" s="1"/>
  <c r="F14" i="5" l="1"/>
  <c r="C13" i="5"/>
  <c r="C14" i="5" s="1"/>
  <c r="D14" i="5"/>
  <c r="R13" i="5"/>
  <c r="Q13" i="5"/>
  <c r="P13" i="5"/>
  <c r="R12" i="5"/>
  <c r="Q12" i="5"/>
  <c r="P12" i="5"/>
  <c r="F12" i="3" l="1"/>
  <c r="D13" i="3"/>
  <c r="F13" i="3" s="1"/>
  <c r="F14" i="3"/>
  <c r="D15" i="3"/>
  <c r="F15" i="3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P12" i="1"/>
  <c r="Q12" i="1"/>
  <c r="R12" i="1"/>
  <c r="S12" i="1"/>
  <c r="C13" i="1"/>
  <c r="D32" i="3" l="1"/>
  <c r="F32" i="3"/>
  <c r="F13" i="1"/>
  <c r="D13" i="1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<sst xmlns="http://schemas.openxmlformats.org/spreadsheetml/2006/main" count="1603" uniqueCount="290">
  <si>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</si>
  <si>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</si>
  <si>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</si>
  <si>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</si>
  <si>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</si>
  <si>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</si>
  <si>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</si>
  <si>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</si>
  <si>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</si>
  <si>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</si>
  <si>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</si>
  <si>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</si>
  <si>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</si>
  <si>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</si>
  <si>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</si>
  <si>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</si>
  <si>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</si>
  <si>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</si>
  <si>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</si>
  <si>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</si>
  <si>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</si>
  <si>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</si>
  <si>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</si>
  <si>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</si>
  <si>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</si>
  <si>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</si>
  <si>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</si>
  <si>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</si>
  <si>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</si>
  <si>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</si>
  <si>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S</t>
  </si>
  <si>
    <t xml:space="preserve"> </t>
  </si>
  <si>
    <t xml:space="preserve">Mayoral </t>
  </si>
  <si>
    <t>Longacres Garden Centre</t>
  </si>
  <si>
    <t>Totals</t>
  </si>
  <si>
    <t>VAT indicators</t>
  </si>
  <si>
    <t>E</t>
  </si>
  <si>
    <t>Exempt</t>
  </si>
  <si>
    <t>O</t>
  </si>
  <si>
    <t>Outside Scope</t>
  </si>
  <si>
    <t>Standard Rated</t>
  </si>
  <si>
    <t>Z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</si>
  <si>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</si>
  <si>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</si>
  <si>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</si>
  <si>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</si>
  <si>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</si>
  <si>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</si>
  <si>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</si>
  <si>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</si>
  <si>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</si>
  <si>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</si>
  <si>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</si>
  <si>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</si>
  <si>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</si>
  <si>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</si>
  <si>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</si>
  <si>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</si>
  <si>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</si>
  <si>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</si>
  <si>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</si>
  <si>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</si>
  <si>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</si>
  <si>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</si>
  <si>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</si>
  <si>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</si>
  <si>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</si>
  <si>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</si>
  <si>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</si>
  <si>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</si>
  <si>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</si>
  <si>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</si>
  <si>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</si>
  <si>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</si>
  <si>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</si>
  <si>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</si>
  <si>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</si>
  <si>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</si>
  <si>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</si>
  <si>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Marketing</t>
  </si>
  <si>
    <t>Theatre advertising</t>
  </si>
  <si>
    <t>Facebook</t>
  </si>
  <si>
    <t>Corporate</t>
  </si>
  <si>
    <t>Training event</t>
  </si>
  <si>
    <t>Solace</t>
  </si>
  <si>
    <t>Training</t>
  </si>
  <si>
    <t>49</t>
  </si>
  <si>
    <t>15.10.15</t>
  </si>
  <si>
    <t>0051e</t>
  </si>
  <si>
    <t>Greenspace</t>
  </si>
  <si>
    <t>Memorial oak tree</t>
  </si>
  <si>
    <t>Majestic trees</t>
  </si>
  <si>
    <t>horticultural supplies</t>
  </si>
  <si>
    <t>20.10.20</t>
  </si>
  <si>
    <t>|Enviromental</t>
  </si>
  <si>
    <t>Safety Boots 3 pairs various sixes</t>
  </si>
  <si>
    <t>Screfix</t>
  </si>
  <si>
    <t>PPE</t>
  </si>
  <si>
    <t>02.11.20</t>
  </si>
  <si>
    <t>Lock for outdoor gym and antibac wipes and hand sanitiser</t>
  </si>
  <si>
    <t>Wilko</t>
  </si>
  <si>
    <t>Misc</t>
  </si>
  <si>
    <t>05.11.20</t>
  </si>
  <si>
    <t>00510</t>
  </si>
  <si>
    <t>z</t>
  </si>
  <si>
    <t>greenspace</t>
  </si>
  <si>
    <t>10 white, 10 orange spray paint for marking out</t>
  </si>
  <si>
    <t>Rigby Taylor</t>
  </si>
  <si>
    <t>s</t>
  </si>
  <si>
    <t>Projects</t>
  </si>
  <si>
    <t>Clear bin liners for WEEE Project 2020</t>
  </si>
  <si>
    <t>Cromwell Polythene</t>
  </si>
  <si>
    <t>Delivery charge for clear liners WEEE Project 202o</t>
  </si>
  <si>
    <t>PVC downpipe connectors for battery bins WEEE Project 2020</t>
  </si>
  <si>
    <t>Eurocell</t>
  </si>
  <si>
    <t>Lumber and bulding merchants</t>
  </si>
  <si>
    <t>Nuts for battery bins WEEE Project 2020</t>
  </si>
  <si>
    <t>Oribtal Fastners</t>
  </si>
  <si>
    <t>Barclaycard - Procurement Card</t>
  </si>
  <si>
    <t>C05</t>
  </si>
  <si>
    <t>Regulatory - Housing</t>
  </si>
  <si>
    <t xml:space="preserve">Fee for Vehicle Crossover Works </t>
  </si>
  <si>
    <t>Surrey CC</t>
  </si>
  <si>
    <t>Statutory Bodies</t>
  </si>
  <si>
    <t xml:space="preserve">C05 </t>
  </si>
  <si>
    <t>Fee for vehicle Crossover Application</t>
  </si>
  <si>
    <t>R</t>
  </si>
  <si>
    <t>Reduced rated</t>
  </si>
  <si>
    <t>203/4020</t>
  </si>
  <si>
    <t>Transformation</t>
  </si>
  <si>
    <t xml:space="preserve">Food purchase for disadvantaged children </t>
  </si>
  <si>
    <t>Sainsbury's</t>
  </si>
  <si>
    <t>Supermarket</t>
  </si>
  <si>
    <t>Business</t>
  </si>
  <si>
    <t>Balloons for Green Flag Award Photos</t>
  </si>
  <si>
    <t>Card Factory</t>
  </si>
  <si>
    <t>Stationery and Cards</t>
  </si>
  <si>
    <t>JWS</t>
  </si>
  <si>
    <t>POSTAGE STAMPS for Ops</t>
  </si>
  <si>
    <t>ROYAL MAIL ONLINE SHOP</t>
  </si>
  <si>
    <t>Postage</t>
  </si>
  <si>
    <t>Essential Communications Skills - 2 places for Comms</t>
  </si>
  <si>
    <t>DANSLEEC2LT</t>
  </si>
  <si>
    <t>Keyboard, Mouse, Phone Case for Seb
(Amazon 1-3)</t>
  </si>
  <si>
    <t>AMAZON</t>
  </si>
  <si>
    <t>Office Staitionary</t>
  </si>
  <si>
    <t>Confident Copywriting Intensive for India</t>
  </si>
  <si>
    <t>UAL SHORT COURSES LTD</t>
  </si>
  <si>
    <t>A4 HARDBACK PAD for Seb</t>
  </si>
  <si>
    <t>MAIL BOXES ETC. WOKING</t>
  </si>
  <si>
    <t>Box of A4 Paper for Dukes Court
(Amazon 4)</t>
  </si>
  <si>
    <t>Laminating Pouches for Shelley</t>
  </si>
  <si>
    <t>VIKING UK</t>
  </si>
  <si>
    <t>T</t>
  </si>
  <si>
    <t>Theatre</t>
  </si>
  <si>
    <t>Front door keys for Theatre</t>
  </si>
  <si>
    <t>Timpsons</t>
  </si>
  <si>
    <t>Equipment</t>
  </si>
  <si>
    <t>11BAR</t>
  </si>
  <si>
    <t>Milk for bar</t>
  </si>
  <si>
    <t>Sainsburys</t>
  </si>
  <si>
    <t>Food and Drink</t>
  </si>
  <si>
    <t>Bar snacks for bar sales</t>
  </si>
  <si>
    <t>Booker</t>
  </si>
  <si>
    <t>OTHER</t>
  </si>
  <si>
    <t>Replacement Princess wig for Kids Parties</t>
  </si>
  <si>
    <t>eBay</t>
  </si>
  <si>
    <t>Costume</t>
  </si>
  <si>
    <t>Replacement Princess dress for Kids Parties</t>
  </si>
  <si>
    <t>Party Delights</t>
  </si>
  <si>
    <t>26/10/20</t>
  </si>
  <si>
    <t>Mini Trunking</t>
  </si>
  <si>
    <t>Electical direct</t>
  </si>
  <si>
    <t>building</t>
  </si>
  <si>
    <t>USB cable, VGA cable, Camera stand</t>
  </si>
  <si>
    <t>Computer</t>
  </si>
  <si>
    <t>30/10/20</t>
  </si>
  <si>
    <t>Christmas Trees</t>
  </si>
  <si>
    <t>Rinkit</t>
  </si>
  <si>
    <t>31/10/20</t>
  </si>
  <si>
    <t>Fireplace</t>
  </si>
  <si>
    <t>Forces Support (BHF)</t>
  </si>
  <si>
    <t>Garland and Icicle fringe</t>
  </si>
  <si>
    <t>The Range</t>
  </si>
  <si>
    <t>Led lights and Tinsel</t>
  </si>
  <si>
    <t>B&amp;M</t>
  </si>
  <si>
    <t xml:space="preserve">Christmas Ornimants </t>
  </si>
  <si>
    <t xml:space="preserve">Tincel &amp; Snow spray </t>
  </si>
  <si>
    <t>COVID</t>
  </si>
  <si>
    <t xml:space="preserve">eggs, bread, milk </t>
  </si>
  <si>
    <t>one stop</t>
  </si>
  <si>
    <t>food</t>
  </si>
  <si>
    <t>Ribbon and Christmas decorations</t>
  </si>
  <si>
    <t>13.10.20</t>
  </si>
  <si>
    <t>Purchase of URL for town centre basic fee and domain</t>
  </si>
  <si>
    <t>1&amp;1 Internet Ltd</t>
  </si>
  <si>
    <t>Information Service</t>
  </si>
  <si>
    <t>27.10.20</t>
  </si>
  <si>
    <t>BOXOF</t>
  </si>
  <si>
    <t>Flowers for deceased VIP customer</t>
  </si>
  <si>
    <t>Longacres</t>
  </si>
  <si>
    <t>FRONT</t>
  </si>
  <si>
    <t>Monthly Spotify Payment</t>
  </si>
  <si>
    <t>Spotify</t>
  </si>
  <si>
    <t>Music</t>
  </si>
  <si>
    <t>Comms &amp; Engagement</t>
  </si>
  <si>
    <t>WYW Food Facebook ads</t>
  </si>
  <si>
    <t>SEP campaign</t>
  </si>
  <si>
    <t>WYW Binterrogator Google ads</t>
  </si>
  <si>
    <t>Google</t>
  </si>
  <si>
    <t xml:space="preserve">SEP campaign amplification </t>
  </si>
  <si>
    <t>Social media followers campaign</t>
  </si>
  <si>
    <t>WYW Garden waste/composting Twitter ads</t>
  </si>
  <si>
    <t>Twitter</t>
  </si>
  <si>
    <t>WYW Garden waste/composting Google ads</t>
  </si>
  <si>
    <t>WYW Food Google ads</t>
  </si>
  <si>
    <t>WYW Pre-festive Google ads</t>
  </si>
  <si>
    <t>SEP campaign amplification</t>
  </si>
  <si>
    <t>WYW Garden waste/composting Facebook ads</t>
  </si>
  <si>
    <t>WYW Search tool and app Facebook ads</t>
  </si>
  <si>
    <t>Communications and Engagement Team</t>
  </si>
  <si>
    <t>JWS Campaign boost - Binterrogator</t>
  </si>
  <si>
    <t>JWS Campaigns</t>
  </si>
  <si>
    <t>Facebook followers - WYW food campaign</t>
  </si>
  <si>
    <t>SEP Campaigns</t>
  </si>
  <si>
    <t>SEP Google ads - Binterrogator</t>
  </si>
  <si>
    <t>JWS Campaign boost - Food WYW</t>
  </si>
  <si>
    <t>Facebook ads - Binterrogator</t>
  </si>
  <si>
    <t>iStock Subscription</t>
  </si>
  <si>
    <t>iStock</t>
  </si>
  <si>
    <t>Web and digital</t>
  </si>
  <si>
    <t>Facebook ads - Food WYW</t>
  </si>
  <si>
    <t>SEP Google ads - Food WYW</t>
  </si>
  <si>
    <t>Twitter ads - SEP Garden WYW</t>
  </si>
  <si>
    <t>Facebook ads - JWS Food WYW</t>
  </si>
  <si>
    <t>Marketing and Communications</t>
  </si>
  <si>
    <t>Wireless Headphone adaptors for iPhone when filming</t>
  </si>
  <si>
    <t>OBE for Staff Member presentation at Council</t>
  </si>
  <si>
    <t>Gift</t>
  </si>
  <si>
    <t>Theatre Marketing</t>
  </si>
  <si>
    <t>Venue QR Code - coronavirus</t>
  </si>
  <si>
    <t>QR Code Generator</t>
  </si>
  <si>
    <t>Health and Safety</t>
  </si>
  <si>
    <t>Event promotion</t>
  </si>
  <si>
    <t>Advertising</t>
  </si>
  <si>
    <t>Tripod for phones when filming</t>
  </si>
  <si>
    <t>Deli Supplies ltd</t>
  </si>
  <si>
    <t>Sandwich packaging</t>
  </si>
  <si>
    <t>Community Services</t>
  </si>
  <si>
    <t>Venus packaging solutions ltd</t>
  </si>
  <si>
    <t xml:space="preserve"> Memco framing</t>
  </si>
  <si>
    <t>Catering</t>
  </si>
  <si>
    <t>Biscuits</t>
  </si>
  <si>
    <t>Museum</t>
  </si>
  <si>
    <t xml:space="preserve">New Look </t>
  </si>
  <si>
    <t>Charger for ipad, on offer - replaced as first one faulty</t>
  </si>
  <si>
    <t>Impressions</t>
  </si>
  <si>
    <t>2 x education boxes for laundry workshop</t>
  </si>
  <si>
    <t>Robet Dyas</t>
  </si>
  <si>
    <t>Refund of above</t>
  </si>
  <si>
    <t>Robert Dyas</t>
  </si>
  <si>
    <t xml:space="preserve">Purchased heater which was poor quality so returned it </t>
  </si>
  <si>
    <t xml:space="preserve">Secol </t>
  </si>
  <si>
    <t>Secol for conservation packing</t>
  </si>
  <si>
    <t>Drainage</t>
  </si>
  <si>
    <t>Adhesive</t>
  </si>
  <si>
    <t>Screwfix</t>
  </si>
  <si>
    <t>Musuem</t>
  </si>
  <si>
    <t>Frame for Remnanats map</t>
  </si>
  <si>
    <t xml:space="preserve">Biscuits, crisps, museli and milk  </t>
  </si>
  <si>
    <t>Civic Duties</t>
  </si>
  <si>
    <t>Flowers for Mayor to present for OBE</t>
  </si>
  <si>
    <t>Business Greenspace</t>
  </si>
  <si>
    <t>JWS(1)</t>
  </si>
  <si>
    <t>JWS(2)</t>
  </si>
  <si>
    <t>JWS(3)</t>
  </si>
  <si>
    <t>Housing</t>
  </si>
  <si>
    <t>Corporate Enforcement</t>
  </si>
  <si>
    <t>JWS(4)</t>
  </si>
  <si>
    <t>Business(2)</t>
  </si>
  <si>
    <t>Theatre(1)</t>
  </si>
  <si>
    <t>Theatre(2)</t>
  </si>
  <si>
    <t>Theatre(3)</t>
  </si>
  <si>
    <t>Windle Valley</t>
  </si>
  <si>
    <t xml:space="preserve">Food items for tea packs </t>
  </si>
  <si>
    <t>Food</t>
  </si>
  <si>
    <t>Food items for tea packs</t>
  </si>
  <si>
    <t>Kitchen equipment</t>
  </si>
  <si>
    <t>Windle Valley(2)</t>
  </si>
  <si>
    <t>Regulatory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</si>
</sst>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"/>
    <numFmt numFmtId="165" formatCode="000"/>
    <numFmt numFmtId="166" formatCode="00000"/>
    <numFmt numFmtId="167" formatCode="[$-409]d\-mmm\-yy;@"/>
    <numFmt numFmtId="169" formatCode="d\ mmm\ yyyy\ hh:mm"/>
    <numFmt numFmtId="170" formatCode="d\ mmmm"/>
  </numFmts>
  <fonts count="21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</font>
    <font>
      <sz val="9"/>
      <name val="Arial"/>
    </font>
    <font>
      <sz val="8"/>
      <name val="Arial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Helvetica"/>
    </font>
    <font>
      <sz val="9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color rgb="FF1F497D"/>
      <name val="Arial"/>
      <family val="2"/>
    </font>
    <font>
      <sz val="11"/>
      <color rgb="FF000000"/>
      <name val="Calibri"/>
      <family val="2"/>
    </font>
    <font>
      <b/>
      <sz val="10"/>
      <name val="Cambria"/>
      <family val="1"/>
    </font>
    <font>
      <sz val="11"/>
      <name val="Cambria"/>
      <family val="1"/>
    </font>
    <font>
      <sz val="10"/>
      <name val="Cambria"/>
      <family val="1"/>
    </font>
    <font>
      <sz val="9"/>
      <name val="Cambria"/>
      <family val="1"/>
    </font>
    <font>
      <sz val="12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auto="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auto="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auto="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auto="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auto="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auto="1"/>
      </left>
      <right style="thin">
        <color indexed="8"/>
      </right>
      <top style="thin">
        <color indexed="10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auto="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 applyNumberFormat="0" applyFill="0" applyBorder="0" applyProtection="0">
      <alignment vertical="top" wrapText="1"/>
    </xf>
    <xf numFmtId="0" fontId="10" fillId="0" borderId="0"/>
    <xf numFmtId="0" fontId="3" fillId="0" borderId="0"/>
  </cellStyleXfs>
  <cellXfs count="269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0" xfId="2" applyNumberFormat="1" applyFont="1" applyAlignment="1">
      <alignment vertical="top" wrapText="1"/>
    </xf>
    <xf numFmtId="0" fontId="8" fillId="0" borderId="0" xfId="2" applyFont="1" applyAlignment="1">
      <alignment vertical="top" wrapText="1"/>
    </xf>
    <xf numFmtId="15" fontId="1" fillId="0" borderId="0" xfId="0" applyNumberFormat="1" applyFont="1" applyFill="1" applyBorder="1" applyProtection="1"/>
    <xf numFmtId="0" fontId="9" fillId="0" borderId="15" xfId="0" applyFont="1" applyFill="1" applyBorder="1" applyAlignment="1" applyProtection="1">
      <alignment horizontal="center"/>
    </xf>
    <xf numFmtId="1" fontId="6" fillId="0" borderId="2" xfId="0" quotePrefix="1" applyNumberFormat="1" applyFont="1" applyFill="1" applyBorder="1" applyProtection="1"/>
    <xf numFmtId="164" fontId="2" fillId="0" borderId="2" xfId="3" applyNumberFormat="1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0" fontId="6" fillId="0" borderId="14" xfId="0" applyFont="1" applyFill="1" applyBorder="1" applyProtection="1"/>
    <xf numFmtId="14" fontId="6" fillId="2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4" fontId="6" fillId="0" borderId="9" xfId="0" applyNumberFormat="1" applyFont="1" applyFill="1" applyBorder="1" applyProtection="1"/>
    <xf numFmtId="164" fontId="11" fillId="0" borderId="2" xfId="1" applyNumberFormat="1" applyFont="1" applyFill="1" applyBorder="1" applyAlignment="1" applyProtection="1">
      <alignment horizontal="center"/>
    </xf>
    <xf numFmtId="164" fontId="6" fillId="0" borderId="2" xfId="1" applyNumberFormat="1" applyFont="1" applyFill="1" applyBorder="1" applyAlignment="1" applyProtection="1">
      <alignment horizontal="center"/>
    </xf>
    <xf numFmtId="164" fontId="6" fillId="0" borderId="2" xfId="1" applyNumberFormat="1" applyFont="1" applyFill="1" applyBorder="1" applyAlignment="1" applyProtection="1">
      <alignment horizontal="left"/>
      <protection locked="0"/>
    </xf>
    <xf numFmtId="14" fontId="6" fillId="0" borderId="17" xfId="0" applyNumberFormat="1" applyFont="1" applyFill="1" applyBorder="1" applyProtection="1">
      <protection locked="0"/>
    </xf>
    <xf numFmtId="4" fontId="1" fillId="0" borderId="70" xfId="0" applyNumberFormat="1" applyFont="1" applyFill="1" applyBorder="1" applyAlignment="1" applyProtection="1">
      <alignment horizontal="center" vertical="center"/>
    </xf>
    <xf numFmtId="1" fontId="1" fillId="0" borderId="70" xfId="0" applyNumberFormat="1" applyFont="1" applyFill="1" applyBorder="1" applyProtection="1"/>
    <xf numFmtId="0" fontId="6" fillId="0" borderId="70" xfId="0" applyFont="1" applyFill="1" applyBorder="1" applyProtection="1"/>
    <xf numFmtId="0" fontId="6" fillId="0" borderId="70" xfId="0" applyFont="1" applyFill="1" applyBorder="1" applyAlignment="1" applyProtection="1">
      <alignment horizontal="left"/>
    </xf>
    <xf numFmtId="0" fontId="6" fillId="0" borderId="71" xfId="0" applyFont="1" applyFill="1" applyBorder="1" applyAlignment="1" applyProtection="1">
      <alignment horizontal="left"/>
    </xf>
    <xf numFmtId="0" fontId="6" fillId="0" borderId="72" xfId="0" applyFont="1" applyFill="1" applyBorder="1" applyAlignment="1" applyProtection="1">
      <alignment horizontal="left"/>
    </xf>
    <xf numFmtId="0" fontId="6" fillId="0" borderId="20" xfId="0" applyFont="1" applyFill="1" applyBorder="1" applyProtection="1"/>
    <xf numFmtId="0" fontId="6" fillId="0" borderId="21" xfId="0" applyFont="1" applyFill="1" applyBorder="1" applyProtection="1"/>
    <xf numFmtId="0" fontId="6" fillId="0" borderId="23" xfId="0" applyFont="1" applyFill="1" applyBorder="1" applyProtection="1"/>
    <xf numFmtId="0" fontId="1" fillId="0" borderId="28" xfId="0" applyFont="1" applyFill="1" applyBorder="1" applyAlignment="1" applyProtection="1">
      <alignment horizontal="center"/>
    </xf>
    <xf numFmtId="167" fontId="1" fillId="0" borderId="2" xfId="0" applyNumberFormat="1" applyFont="1" applyFill="1" applyBorder="1" applyAlignment="1" applyProtection="1">
      <alignment horizontal="right"/>
    </xf>
    <xf numFmtId="164" fontId="2" fillId="0" borderId="2" xfId="4" applyNumberFormat="1" applyFont="1" applyFill="1" applyBorder="1" applyAlignment="1" applyProtection="1">
      <alignment horizontal="center"/>
    </xf>
    <xf numFmtId="164" fontId="2" fillId="0" borderId="2" xfId="4" applyNumberFormat="1" applyFont="1" applyFill="1" applyBorder="1" applyAlignment="1" applyProtection="1">
      <alignment horizontal="center"/>
      <protection locked="0"/>
    </xf>
    <xf numFmtId="164" fontId="2" fillId="0" borderId="2" xfId="4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center"/>
    </xf>
    <xf numFmtId="0" fontId="14" fillId="0" borderId="0" xfId="0" applyFont="1"/>
    <xf numFmtId="0" fontId="1" fillId="0" borderId="28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164" fontId="2" fillId="0" borderId="2" xfId="4" applyNumberFormat="1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1" fontId="6" fillId="0" borderId="73" xfId="0" applyNumberFormat="1" applyFont="1" applyFill="1" applyBorder="1" applyProtection="1"/>
    <xf numFmtId="164" fontId="2" fillId="0" borderId="26" xfId="3" applyNumberFormat="1" applyFont="1" applyFill="1" applyBorder="1" applyAlignment="1" applyProtection="1">
      <alignment horizontal="center"/>
    </xf>
    <xf numFmtId="1" fontId="6" fillId="0" borderId="17" xfId="0" applyNumberFormat="1" applyFont="1" applyFill="1" applyBorder="1" applyProtection="1"/>
    <xf numFmtId="0" fontId="6" fillId="0" borderId="2" xfId="0" applyFont="1" applyFill="1" applyBorder="1" applyProtection="1"/>
    <xf numFmtId="0" fontId="1" fillId="0" borderId="0" xfId="0" applyFont="1" applyFill="1" applyProtection="1"/>
    <xf numFmtId="4" fontId="1" fillId="0" borderId="74" xfId="0" applyNumberFormat="1" applyFont="1" applyFill="1" applyBorder="1" applyProtection="1"/>
    <xf numFmtId="1" fontId="1" fillId="0" borderId="75" xfId="0" applyNumberFormat="1" applyFont="1" applyFill="1" applyBorder="1" applyProtection="1"/>
    <xf numFmtId="1" fontId="1" fillId="0" borderId="76" xfId="0" applyNumberFormat="1" applyFont="1" applyFill="1" applyBorder="1" applyProtection="1"/>
    <xf numFmtId="0" fontId="0" fillId="0" borderId="30" xfId="0" applyFill="1" applyBorder="1" applyProtection="1"/>
    <xf numFmtId="0" fontId="2" fillId="0" borderId="0" xfId="0" applyFont="1" applyFill="1" applyProtection="1"/>
    <xf numFmtId="1" fontId="6" fillId="0" borderId="2" xfId="0" quotePrefix="1" applyNumberFormat="1" applyFont="1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4" fontId="1" fillId="3" borderId="19" xfId="0" applyNumberFormat="1" applyFont="1" applyFill="1" applyBorder="1" applyProtection="1"/>
    <xf numFmtId="0" fontId="15" fillId="0" borderId="0" xfId="0" applyFont="1" applyAlignment="1">
      <alignment vertical="center"/>
    </xf>
    <xf numFmtId="16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164" fontId="2" fillId="0" borderId="27" xfId="4" applyNumberFormat="1" applyFont="1" applyFill="1" applyBorder="1" applyAlignment="1" applyProtection="1">
      <alignment horizontal="left"/>
      <protection locked="0"/>
    </xf>
    <xf numFmtId="164" fontId="2" fillId="0" borderId="9" xfId="4" applyNumberFormat="1" applyFont="1" applyFill="1" applyBorder="1" applyAlignment="1" applyProtection="1">
      <alignment horizontal="center"/>
      <protection locked="0"/>
    </xf>
    <xf numFmtId="164" fontId="2" fillId="0" borderId="9" xfId="4" applyNumberFormat="1" applyFont="1" applyFill="1" applyBorder="1" applyAlignment="1" applyProtection="1">
      <alignment horizontal="center"/>
    </xf>
    <xf numFmtId="1" fontId="6" fillId="0" borderId="12" xfId="0" applyNumberFormat="1" applyFont="1" applyFill="1" applyBorder="1" applyProtection="1"/>
    <xf numFmtId="4" fontId="6" fillId="0" borderId="12" xfId="0" applyNumberFormat="1" applyFont="1" applyFill="1" applyBorder="1" applyProtection="1"/>
    <xf numFmtId="4" fontId="0" fillId="0" borderId="12" xfId="0" applyNumberFormat="1" applyFill="1" applyBorder="1" applyProtection="1">
      <protection locked="0"/>
    </xf>
    <xf numFmtId="4" fontId="0" fillId="0" borderId="12" xfId="0" applyNumberFormat="1" applyFill="1" applyBorder="1" applyProtection="1"/>
    <xf numFmtId="0" fontId="0" fillId="0" borderId="28" xfId="0" applyFill="1" applyBorder="1" applyAlignment="1" applyProtection="1">
      <alignment horizontal="center"/>
      <protection locked="0"/>
    </xf>
    <xf numFmtId="14" fontId="6" fillId="0" borderId="77" xfId="0" applyNumberFormat="1" applyFon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0" borderId="69" xfId="0" applyFont="1" applyFill="1" applyBorder="1" applyAlignment="1" applyProtection="1">
      <alignment horizontal="center"/>
    </xf>
    <xf numFmtId="49" fontId="17" fillId="0" borderId="35" xfId="2" applyNumberFormat="1" applyFont="1" applyFill="1" applyBorder="1" applyAlignment="1">
      <alignment horizontal="center"/>
    </xf>
    <xf numFmtId="0" fontId="18" fillId="0" borderId="36" xfId="2" applyNumberFormat="1" applyFont="1" applyFill="1" applyBorder="1" applyAlignment="1"/>
    <xf numFmtId="0" fontId="18" fillId="0" borderId="37" xfId="2" applyNumberFormat="1" applyFont="1" applyFill="1" applyBorder="1" applyAlignment="1"/>
    <xf numFmtId="0" fontId="18" fillId="0" borderId="38" xfId="2" applyNumberFormat="1" applyFont="1" applyFill="1" applyBorder="1" applyAlignment="1"/>
    <xf numFmtId="0" fontId="18" fillId="0" borderId="39" xfId="2" applyNumberFormat="1" applyFont="1" applyFill="1" applyBorder="1" applyAlignment="1"/>
    <xf numFmtId="0" fontId="18" fillId="0" borderId="40" xfId="2" applyNumberFormat="1" applyFont="1" applyFill="1" applyBorder="1" applyAlignment="1"/>
    <xf numFmtId="0" fontId="18" fillId="0" borderId="41" xfId="2" applyNumberFormat="1" applyFont="1" applyFill="1" applyBorder="1" applyAlignment="1"/>
    <xf numFmtId="0" fontId="18" fillId="0" borderId="42" xfId="2" applyNumberFormat="1" applyFont="1" applyFill="1" applyBorder="1" applyAlignment="1"/>
    <xf numFmtId="0" fontId="18" fillId="0" borderId="43" xfId="2" applyNumberFormat="1" applyFont="1" applyFill="1" applyBorder="1" applyAlignment="1"/>
    <xf numFmtId="0" fontId="16" fillId="0" borderId="44" xfId="2" applyNumberFormat="1" applyFont="1" applyFill="1" applyBorder="1" applyAlignment="1"/>
    <xf numFmtId="0" fontId="16" fillId="0" borderId="40" xfId="2" applyNumberFormat="1" applyFont="1" applyFill="1" applyBorder="1" applyAlignment="1"/>
    <xf numFmtId="49" fontId="16" fillId="0" borderId="34" xfId="2" applyNumberFormat="1" applyFont="1" applyFill="1" applyBorder="1" applyAlignment="1">
      <alignment horizontal="right"/>
    </xf>
    <xf numFmtId="167" fontId="16" fillId="0" borderId="2" xfId="0" applyNumberFormat="1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right"/>
    </xf>
    <xf numFmtId="169" fontId="18" fillId="0" borderId="40" xfId="2" applyNumberFormat="1" applyFont="1" applyFill="1" applyBorder="1" applyAlignment="1"/>
    <xf numFmtId="0" fontId="18" fillId="0" borderId="45" xfId="2" applyNumberFormat="1" applyFont="1" applyFill="1" applyBorder="1" applyAlignment="1"/>
    <xf numFmtId="0" fontId="18" fillId="0" borderId="46" xfId="2" applyNumberFormat="1" applyFont="1" applyFill="1" applyBorder="1" applyAlignment="1"/>
    <xf numFmtId="0" fontId="18" fillId="0" borderId="47" xfId="2" applyNumberFormat="1" applyFont="1" applyFill="1" applyBorder="1" applyAlignment="1"/>
    <xf numFmtId="49" fontId="16" fillId="0" borderId="48" xfId="2" applyNumberFormat="1" applyFont="1" applyFill="1" applyBorder="1" applyAlignment="1">
      <alignment horizontal="center"/>
    </xf>
    <xf numFmtId="49" fontId="16" fillId="0" borderId="49" xfId="2" applyNumberFormat="1" applyFont="1" applyFill="1" applyBorder="1" applyAlignment="1">
      <alignment horizontal="center"/>
    </xf>
    <xf numFmtId="0" fontId="18" fillId="0" borderId="50" xfId="2" applyNumberFormat="1" applyFont="1" applyFill="1" applyBorder="1" applyAlignment="1"/>
    <xf numFmtId="0" fontId="18" fillId="0" borderId="51" xfId="2" applyNumberFormat="1" applyFont="1" applyFill="1" applyBorder="1" applyAlignment="1"/>
    <xf numFmtId="49" fontId="16" fillId="0" borderId="52" xfId="2" applyNumberFormat="1" applyFont="1" applyFill="1" applyBorder="1" applyAlignment="1">
      <alignment horizontal="center"/>
    </xf>
    <xf numFmtId="49" fontId="16" fillId="0" borderId="53" xfId="2" applyNumberFormat="1" applyFont="1" applyFill="1" applyBorder="1" applyAlignment="1">
      <alignment horizontal="center"/>
    </xf>
    <xf numFmtId="0" fontId="18" fillId="0" borderId="39" xfId="2" applyNumberFormat="1" applyFont="1" applyFill="1" applyBorder="1" applyAlignment="1">
      <alignment horizontal="center"/>
    </xf>
    <xf numFmtId="0" fontId="18" fillId="0" borderId="43" xfId="2" applyNumberFormat="1" applyFont="1" applyFill="1" applyBorder="1" applyAlignment="1">
      <alignment horizontal="center"/>
    </xf>
    <xf numFmtId="0" fontId="18" fillId="0" borderId="40" xfId="2" applyNumberFormat="1" applyFont="1" applyFill="1" applyBorder="1" applyAlignment="1">
      <alignment horizontal="center"/>
    </xf>
    <xf numFmtId="49" fontId="16" fillId="0" borderId="55" xfId="2" applyNumberFormat="1" applyFont="1" applyFill="1" applyBorder="1" applyAlignment="1">
      <alignment horizontal="center"/>
    </xf>
    <xf numFmtId="0" fontId="16" fillId="0" borderId="56" xfId="2" applyNumberFormat="1" applyFont="1" applyFill="1" applyBorder="1" applyAlignment="1">
      <alignment horizontal="center"/>
    </xf>
    <xf numFmtId="0" fontId="18" fillId="0" borderId="57" xfId="2" applyNumberFormat="1" applyFont="1" applyFill="1" applyBorder="1" applyAlignment="1"/>
    <xf numFmtId="0" fontId="18" fillId="0" borderId="58" xfId="2" applyNumberFormat="1" applyFont="1" applyFill="1" applyBorder="1" applyAlignment="1"/>
    <xf numFmtId="0" fontId="16" fillId="0" borderId="55" xfId="2" applyNumberFormat="1" applyFont="1" applyFill="1" applyBorder="1" applyAlignment="1">
      <alignment horizontal="center"/>
    </xf>
    <xf numFmtId="49" fontId="18" fillId="0" borderId="59" xfId="2" applyNumberFormat="1" applyFont="1" applyFill="1" applyBorder="1" applyAlignment="1">
      <alignment horizontal="center"/>
    </xf>
    <xf numFmtId="49" fontId="18" fillId="0" borderId="60" xfId="2" applyNumberFormat="1" applyFont="1" applyFill="1" applyBorder="1" applyAlignment="1">
      <alignment horizontal="center"/>
    </xf>
    <xf numFmtId="49" fontId="19" fillId="0" borderId="34" xfId="2" applyNumberFormat="1" applyFont="1" applyFill="1" applyBorder="1" applyAlignment="1">
      <alignment horizontal="center"/>
    </xf>
    <xf numFmtId="0" fontId="19" fillId="0" borderId="34" xfId="2" applyNumberFormat="1" applyFont="1" applyFill="1" applyBorder="1" applyAlignment="1">
      <alignment horizontal="center"/>
    </xf>
    <xf numFmtId="49" fontId="16" fillId="0" borderId="60" xfId="2" applyNumberFormat="1" applyFont="1" applyFill="1" applyBorder="1" applyAlignment="1">
      <alignment horizontal="center"/>
    </xf>
    <xf numFmtId="0" fontId="18" fillId="0" borderId="60" xfId="2" applyNumberFormat="1" applyFont="1" applyFill="1" applyBorder="1" applyAlignment="1"/>
    <xf numFmtId="0" fontId="18" fillId="0" borderId="61" xfId="2" applyNumberFormat="1" applyFont="1" applyFill="1" applyBorder="1" applyAlignment="1"/>
    <xf numFmtId="0" fontId="18" fillId="0" borderId="34" xfId="2" applyNumberFormat="1" applyFont="1" applyFill="1" applyBorder="1" applyAlignment="1">
      <alignment horizontal="center"/>
    </xf>
    <xf numFmtId="0" fontId="18" fillId="0" borderId="34" xfId="2" applyNumberFormat="1" applyFont="1" applyFill="1" applyBorder="1" applyAlignment="1"/>
    <xf numFmtId="0" fontId="18" fillId="0" borderId="62" xfId="2" applyNumberFormat="1" applyFont="1" applyFill="1" applyBorder="1" applyAlignment="1"/>
    <xf numFmtId="49" fontId="18" fillId="0" borderId="34" xfId="2" applyNumberFormat="1" applyFont="1" applyFill="1" applyBorder="1" applyAlignment="1">
      <alignment horizontal="center"/>
    </xf>
    <xf numFmtId="4" fontId="18" fillId="0" borderId="34" xfId="2" applyNumberFormat="1" applyFont="1" applyFill="1" applyBorder="1" applyAlignment="1"/>
    <xf numFmtId="1" fontId="18" fillId="0" borderId="34" xfId="2" applyNumberFormat="1" applyFont="1" applyFill="1" applyBorder="1" applyAlignment="1"/>
    <xf numFmtId="49" fontId="20" fillId="0" borderId="34" xfId="2" applyNumberFormat="1" applyFont="1" applyFill="1" applyBorder="1" applyAlignment="1">
      <alignment horizontal="center"/>
    </xf>
    <xf numFmtId="49" fontId="20" fillId="0" borderId="34" xfId="2" applyNumberFormat="1" applyFont="1" applyFill="1" applyBorder="1" applyAlignment="1">
      <alignment horizontal="left"/>
    </xf>
    <xf numFmtId="0" fontId="18" fillId="0" borderId="44" xfId="2" applyNumberFormat="1" applyFont="1" applyFill="1" applyBorder="1" applyAlignment="1"/>
    <xf numFmtId="0" fontId="18" fillId="0" borderId="43" xfId="2" applyFont="1" applyFill="1" applyBorder="1" applyAlignment="1"/>
    <xf numFmtId="1" fontId="18" fillId="0" borderId="43" xfId="2" applyNumberFormat="1" applyFont="1" applyFill="1" applyBorder="1" applyAlignment="1"/>
    <xf numFmtId="49" fontId="18" fillId="0" borderId="34" xfId="2" applyNumberFormat="1" applyFont="1" applyFill="1" applyBorder="1" applyAlignment="1"/>
    <xf numFmtId="164" fontId="20" fillId="0" borderId="34" xfId="2" applyNumberFormat="1" applyFont="1" applyFill="1" applyBorder="1" applyAlignment="1">
      <alignment horizontal="center"/>
    </xf>
    <xf numFmtId="164" fontId="20" fillId="0" borderId="34" xfId="2" applyNumberFormat="1" applyFont="1" applyFill="1" applyBorder="1" applyAlignment="1">
      <alignment horizontal="left"/>
    </xf>
    <xf numFmtId="0" fontId="18" fillId="0" borderId="64" xfId="2" applyNumberFormat="1" applyFont="1" applyFill="1" applyBorder="1" applyAlignment="1"/>
    <xf numFmtId="4" fontId="16" fillId="0" borderId="63" xfId="2" applyNumberFormat="1" applyFont="1" applyFill="1" applyBorder="1" applyAlignment="1"/>
    <xf numFmtId="4" fontId="16" fillId="0" borderId="65" xfId="2" applyNumberFormat="1" applyFont="1" applyFill="1" applyBorder="1" applyAlignment="1"/>
    <xf numFmtId="1" fontId="16" fillId="0" borderId="63" xfId="2" applyNumberFormat="1" applyFont="1" applyFill="1" applyBorder="1" applyAlignment="1"/>
    <xf numFmtId="0" fontId="18" fillId="0" borderId="63" xfId="2" applyNumberFormat="1" applyFont="1" applyFill="1" applyBorder="1" applyAlignment="1"/>
    <xf numFmtId="0" fontId="18" fillId="0" borderId="63" xfId="2" applyNumberFormat="1" applyFont="1" applyFill="1" applyBorder="1" applyAlignment="1">
      <alignment horizontal="left"/>
    </xf>
    <xf numFmtId="0" fontId="18" fillId="0" borderId="66" xfId="2" applyNumberFormat="1" applyFont="1" applyFill="1" applyBorder="1" applyAlignment="1">
      <alignment horizontal="left"/>
    </xf>
    <xf numFmtId="0" fontId="18" fillId="0" borderId="67" xfId="2" applyNumberFormat="1" applyFont="1" applyFill="1" applyBorder="1" applyAlignment="1"/>
    <xf numFmtId="49" fontId="18" fillId="0" borderId="44" xfId="2" applyNumberFormat="1" applyFont="1" applyFill="1" applyBorder="1" applyAlignment="1"/>
    <xf numFmtId="49" fontId="18" fillId="0" borderId="54" xfId="2" applyNumberFormat="1" applyFont="1" applyFill="1" applyBorder="1" applyAlignment="1"/>
    <xf numFmtId="0" fontId="18" fillId="0" borderId="0" xfId="2" applyNumberFormat="1" applyFont="1" applyFill="1" applyBorder="1" applyAlignment="1">
      <alignment vertical="top" wrapText="1"/>
    </xf>
    <xf numFmtId="0" fontId="18" fillId="0" borderId="0" xfId="2" applyFont="1" applyFill="1" applyBorder="1" applyAlignment="1">
      <alignment vertical="top" wrapText="1"/>
    </xf>
    <xf numFmtId="0" fontId="8" fillId="0" borderId="0" xfId="2" applyNumberFormat="1" applyFont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49" fontId="16" fillId="0" borderId="78" xfId="2" applyNumberFormat="1" applyFont="1" applyFill="1" applyBorder="1" applyAlignment="1"/>
    <xf numFmtId="49" fontId="17" fillId="0" borderId="79" xfId="2" applyNumberFormat="1" applyFont="1" applyFill="1" applyBorder="1" applyAlignment="1">
      <alignment horizontal="center"/>
    </xf>
    <xf numFmtId="0" fontId="18" fillId="0" borderId="80" xfId="2" applyNumberFormat="1" applyFont="1" applyFill="1" applyBorder="1" applyAlignment="1"/>
    <xf numFmtId="0" fontId="18" fillId="0" borderId="81" xfId="2" applyNumberFormat="1" applyFont="1" applyFill="1" applyBorder="1" applyAlignment="1"/>
    <xf numFmtId="0" fontId="18" fillId="0" borderId="82" xfId="2" applyNumberFormat="1" applyFont="1" applyFill="1" applyBorder="1" applyAlignment="1"/>
    <xf numFmtId="0" fontId="18" fillId="0" borderId="83" xfId="2" applyNumberFormat="1" applyFont="1" applyFill="1" applyBorder="1" applyAlignment="1"/>
    <xf numFmtId="0" fontId="16" fillId="0" borderId="83" xfId="2" applyNumberFormat="1" applyFont="1" applyFill="1" applyBorder="1" applyAlignment="1"/>
    <xf numFmtId="0" fontId="16" fillId="0" borderId="84" xfId="2" applyNumberFormat="1" applyFont="1" applyFill="1" applyBorder="1" applyAlignment="1"/>
    <xf numFmtId="0" fontId="18" fillId="0" borderId="85" xfId="2" applyNumberFormat="1" applyFont="1" applyFill="1" applyBorder="1" applyAlignment="1"/>
    <xf numFmtId="0" fontId="18" fillId="0" borderId="86" xfId="2" applyNumberFormat="1" applyFont="1" applyFill="1" applyBorder="1" applyAlignment="1"/>
    <xf numFmtId="0" fontId="18" fillId="0" borderId="87" xfId="2" applyNumberFormat="1" applyFont="1" applyFill="1" applyBorder="1" applyAlignment="1">
      <alignment vertical="top" wrapText="1"/>
    </xf>
    <xf numFmtId="0" fontId="18" fillId="0" borderId="87" xfId="2" applyFont="1" applyFill="1" applyBorder="1" applyAlignment="1">
      <alignment vertical="top" wrapText="1"/>
    </xf>
    <xf numFmtId="0" fontId="18" fillId="0" borderId="88" xfId="2" applyNumberFormat="1" applyFont="1" applyFill="1" applyBorder="1" applyAlignment="1"/>
    <xf numFmtId="49" fontId="16" fillId="0" borderId="89" xfId="2" applyNumberFormat="1" applyFont="1" applyFill="1" applyBorder="1" applyAlignment="1"/>
    <xf numFmtId="49" fontId="16" fillId="0" borderId="89" xfId="2" applyNumberFormat="1" applyFont="1" applyFill="1" applyBorder="1" applyAlignment="1">
      <alignment horizontal="center" wrapText="1"/>
    </xf>
    <xf numFmtId="0" fontId="18" fillId="0" borderId="90" xfId="2" applyNumberFormat="1" applyFont="1" applyFill="1" applyBorder="1" applyAlignment="1"/>
    <xf numFmtId="0" fontId="18" fillId="0" borderId="91" xfId="2" applyNumberFormat="1" applyFont="1" applyFill="1" applyBorder="1" applyAlignment="1"/>
    <xf numFmtId="49" fontId="16" fillId="0" borderId="92" xfId="2" applyNumberFormat="1" applyFont="1" applyFill="1" applyBorder="1" applyAlignment="1">
      <alignment horizontal="center"/>
    </xf>
    <xf numFmtId="49" fontId="16" fillId="0" borderId="93" xfId="2" applyNumberFormat="1" applyFont="1" applyFill="1" applyBorder="1" applyAlignment="1">
      <alignment horizontal="center"/>
    </xf>
    <xf numFmtId="49" fontId="16" fillId="0" borderId="94" xfId="2" applyNumberFormat="1" applyFont="1" applyFill="1" applyBorder="1" applyAlignment="1"/>
    <xf numFmtId="0" fontId="18" fillId="0" borderId="89" xfId="2" applyNumberFormat="1" applyFont="1" applyFill="1" applyBorder="1" applyAlignment="1"/>
    <xf numFmtId="170" fontId="18" fillId="0" borderId="89" xfId="2" applyNumberFormat="1" applyFont="1" applyFill="1" applyBorder="1" applyAlignment="1"/>
    <xf numFmtId="49" fontId="16" fillId="0" borderId="95" xfId="2" applyNumberFormat="1" applyFont="1" applyFill="1" applyBorder="1" applyAlignment="1">
      <alignment horizontal="center"/>
    </xf>
    <xf numFmtId="0" fontId="18" fillId="0" borderId="96" xfId="2" applyNumberFormat="1" applyFont="1" applyFill="1" applyBorder="1" applyAlignment="1"/>
    <xf numFmtId="0" fontId="18" fillId="0" borderId="93" xfId="2" applyNumberFormat="1" applyFont="1" applyFill="1" applyBorder="1" applyAlignment="1"/>
    <xf numFmtId="0" fontId="18" fillId="0" borderId="97" xfId="2" applyNumberFormat="1" applyFont="1" applyFill="1" applyBorder="1" applyAlignment="1"/>
    <xf numFmtId="49" fontId="18" fillId="0" borderId="98" xfId="2" applyNumberFormat="1" applyFont="1" applyFill="1" applyBorder="1" applyAlignment="1"/>
    <xf numFmtId="49" fontId="18" fillId="0" borderId="99" xfId="2" applyNumberFormat="1" applyFont="1" applyFill="1" applyBorder="1" applyAlignment="1"/>
    <xf numFmtId="0" fontId="18" fillId="0" borderId="98" xfId="2" applyNumberFormat="1" applyFont="1" applyFill="1" applyBorder="1" applyAlignment="1"/>
    <xf numFmtId="0" fontId="18" fillId="0" borderId="100" xfId="2" applyNumberFormat="1" applyFont="1" applyFill="1" applyBorder="1" applyAlignment="1"/>
    <xf numFmtId="0" fontId="18" fillId="0" borderId="101" xfId="2" applyNumberFormat="1" applyFont="1" applyFill="1" applyBorder="1" applyAlignment="1"/>
    <xf numFmtId="0" fontId="18" fillId="0" borderId="102" xfId="2" applyNumberFormat="1" applyFont="1" applyFill="1" applyBorder="1" applyAlignment="1">
      <alignment vertical="top" wrapText="1"/>
    </xf>
    <xf numFmtId="0" fontId="18" fillId="0" borderId="102" xfId="2" applyFont="1" applyFill="1" applyBorder="1" applyAlignment="1">
      <alignment vertical="top" wrapText="1"/>
    </xf>
    <xf numFmtId="0" fontId="1" fillId="0" borderId="102" xfId="0" applyFont="1" applyFill="1" applyBorder="1" applyAlignment="1" applyProtection="1">
      <alignment horizontal="center"/>
    </xf>
    <xf numFmtId="0" fontId="1" fillId="0" borderId="103" xfId="0" applyFont="1" applyFill="1" applyBorder="1" applyAlignment="1" applyProtection="1">
      <alignment horizontal="center"/>
    </xf>
    <xf numFmtId="0" fontId="1" fillId="0" borderId="103" xfId="0" applyFont="1" applyFill="1" applyBorder="1" applyProtection="1"/>
    <xf numFmtId="164" fontId="2" fillId="0" borderId="2" xfId="1" applyNumberFormat="1" applyFont="1" applyFill="1" applyBorder="1" applyAlignment="1" applyProtection="1"/>
    <xf numFmtId="0" fontId="0" fillId="0" borderId="103" xfId="0" applyFill="1" applyBorder="1" applyProtection="1"/>
  </cellXfs>
  <cellStyles count="5">
    <cellStyle name="Normal" xfId="0" builtinId="0"/>
    <cellStyle name="Normal 2" xfId="2"/>
    <cellStyle name="Normal_Redistribution and journal forms.xls" xfId="1"/>
    <cellStyle name="Normal_Redistribution and journal forms.xls 2" xfId="3"/>
    <cellStyle name="Normal_Redistribution and journal forms.xls 2 2" xfId="4"/>
  </cellStyles>
  <dxfs count="309"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sheet%20Nov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%20Audit%20Nov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rclaycard%20-%20November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sheet%20Nov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ll%20Riding%20November%20Credit%20Card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Downloads/Mark%2011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43</v>
      </c>
      <c r="C1" s="151"/>
      <c r="D1" s="151"/>
      <c r="E1" s="152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44</v>
      </c>
      <c r="C3" s="151"/>
      <c r="D3" s="151"/>
      <c r="E3" s="152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45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7"/>
      <c r="K8" s="157"/>
      <c r="L8" s="154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59"/>
      <c r="K9" s="159"/>
      <c r="L9" s="160"/>
      <c r="M9" s="22" t="s">
        <v>47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48</v>
      </c>
      <c r="H10" s="26" t="s">
        <v>49</v>
      </c>
      <c r="I10" s="26" t="s">
        <v>50</v>
      </c>
      <c r="J10" s="26" t="s">
        <v>51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52</v>
      </c>
      <c r="B12" s="30" t="s">
        <v>38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30</v>
      </c>
      <c r="M12" s="45" t="s">
        <v>53</v>
      </c>
      <c r="N12" s="45" t="s">
        <v>54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52</v>
      </c>
      <c r="B13" s="30" t="s">
        <v>30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30</v>
      </c>
      <c r="M13" s="45" t="s">
        <v>55</v>
      </c>
      <c r="N13" s="45" t="s">
        <v>54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56</v>
      </c>
      <c r="B14" s="30" t="s">
        <v>38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30</v>
      </c>
      <c r="M14" s="45" t="s">
        <v>57</v>
      </c>
      <c r="N14" s="45" t="s">
        <v>58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59</v>
      </c>
      <c r="B15" s="30" t="s">
        <v>30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30</v>
      </c>
      <c r="M15" s="45" t="s">
        <v>60</v>
      </c>
      <c r="N15" s="45" t="s">
        <v>61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62</v>
      </c>
      <c r="B16" s="30" t="s">
        <v>38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30</v>
      </c>
      <c r="M16" s="45" t="s">
        <v>63</v>
      </c>
      <c r="N16" s="45" t="s">
        <v>64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65</v>
      </c>
      <c r="B17" s="30" t="s">
        <v>30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30</v>
      </c>
      <c r="M17" s="45" t="s">
        <v>66</v>
      </c>
      <c r="N17" s="45" t="s">
        <v>67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68</v>
      </c>
      <c r="B18" s="30" t="s">
        <v>38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30</v>
      </c>
      <c r="M18" s="45" t="s">
        <v>69</v>
      </c>
      <c r="N18" s="45" t="s">
        <v>70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71</v>
      </c>
      <c r="B19" s="30" t="s">
        <v>41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30</v>
      </c>
      <c r="M19" s="45" t="s">
        <v>72</v>
      </c>
      <c r="N19" s="45" t="s">
        <v>58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73</v>
      </c>
      <c r="B20" s="30" t="s">
        <v>41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30</v>
      </c>
      <c r="M20" s="45" t="s">
        <v>74</v>
      </c>
      <c r="N20" s="45" t="s">
        <v>75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73</v>
      </c>
      <c r="B21" s="30" t="s">
        <v>41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30</v>
      </c>
      <c r="M21" s="45" t="s">
        <v>74</v>
      </c>
      <c r="N21" s="45" t="s">
        <v>75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76</v>
      </c>
      <c r="B22" s="30" t="s">
        <v>30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30</v>
      </c>
      <c r="M22" s="45" t="s">
        <v>77</v>
      </c>
      <c r="N22" s="45" t="s">
        <v>78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30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30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30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30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30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30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30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30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30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55" t="s">
        <v>34</v>
      </c>
      <c r="B32" s="156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53" t="s">
        <v>35</v>
      </c>
      <c r="C34" s="154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38</v>
      </c>
      <c r="C36" s="42" t="s">
        <v>39</v>
      </c>
    </row>
    <row r="37" spans="2:3" x14ac:dyDescent="0.2">
      <c r="B37" s="41" t="s">
        <v>30</v>
      </c>
      <c r="C37" s="42" t="s">
        <v>40</v>
      </c>
    </row>
    <row r="38" spans="2:3" x14ac:dyDescent="0.2">
      <c r="B38" s="43" t="s">
        <v>41</v>
      </c>
      <c r="C38" s="44" t="s">
        <v>42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301" priority="2" stopIfTrue="1">
      <formula>SUM($P12:$T12)&gt;0</formula>
    </cfRule>
  </conditionalFormatting>
  <conditionalFormatting sqref="E5 C12:C31 C5 B1:E1 B3:E3">
    <cfRule type="expression" dxfId="300" priority="3" stopIfTrue="1">
      <formula>ISBLANK(B1)</formula>
    </cfRule>
  </conditionalFormatting>
  <conditionalFormatting sqref="M12:N31">
    <cfRule type="expression" dxfId="299" priority="4" stopIfTrue="1">
      <formula>AND(NOT(ISBLANK($C12)),ISBLANK(M12))</formula>
    </cfRule>
  </conditionalFormatting>
  <conditionalFormatting sqref="B12:B31">
    <cfRule type="expression" dxfId="298" priority="5" stopIfTrue="1">
      <formula>AND(NOT(ISBLANK(C12)),ISBLANK(B12))</formula>
    </cfRule>
  </conditionalFormatting>
  <conditionalFormatting sqref="A12:A31">
    <cfRule type="expression" dxfId="297" priority="6" stopIfTrue="1">
      <formula>AND(NOT(ISBLANK(C12)),ISBLANK(A12))</formula>
    </cfRule>
  </conditionalFormatting>
  <conditionalFormatting sqref="G12:G31">
    <cfRule type="expression" dxfId="296" priority="7" stopIfTrue="1">
      <formula>AND(ISBLANK(G12),NOT(ISBLANK(C12)))</formula>
    </cfRule>
  </conditionalFormatting>
  <conditionalFormatting sqref="H12:I31">
    <cfRule type="expression" dxfId="295" priority="8" stopIfTrue="1">
      <formula>AND(ISBLANK(H12),NOT(ISBLANK($C12)))</formula>
    </cfRule>
  </conditionalFormatting>
  <conditionalFormatting sqref="J12:J31">
    <cfRule type="expression" dxfId="294" priority="9" stopIfTrue="1">
      <formula>AND(ISBLANK(J12),NOT(ISBLANK(C12)))</formula>
    </cfRule>
  </conditionalFormatting>
  <conditionalFormatting sqref="E12:E31">
    <cfRule type="expression" dxfId="293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80" zoomScaleNormal="80" workbookViewId="0">
      <selection activeCell="A34" sqref="A3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85546875" style="5" bestFit="1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43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133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6" t="s">
        <v>26</v>
      </c>
      <c r="H10" s="66" t="s">
        <v>27</v>
      </c>
      <c r="I10" s="66" t="s">
        <v>28</v>
      </c>
      <c r="J10" s="6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33.75" customHeight="1" x14ac:dyDescent="0.25">
      <c r="A12" s="95" t="s">
        <v>193</v>
      </c>
      <c r="B12" s="49" t="s">
        <v>30</v>
      </c>
      <c r="C12" s="31">
        <v>19.32</v>
      </c>
      <c r="D12" s="32">
        <f>IF(B12="S",IF(ISBLANK(E12),ROUND(C12*0.2/1.2,2),E12),"")</f>
        <v>3.22</v>
      </c>
      <c r="E12" s="31"/>
      <c r="F12" s="56">
        <f t="shared" ref="F12:F13" si="0">C12-D12</f>
        <v>16.100000000000001</v>
      </c>
      <c r="G12" s="57">
        <v>136</v>
      </c>
      <c r="H12" s="57">
        <v>4020</v>
      </c>
      <c r="I12" s="129"/>
      <c r="J12" s="68" t="s">
        <v>30</v>
      </c>
      <c r="K12" s="68" t="s">
        <v>129</v>
      </c>
      <c r="L12" s="70" t="s">
        <v>194</v>
      </c>
      <c r="M12" s="69" t="s">
        <v>195</v>
      </c>
      <c r="N12" s="69" t="s">
        <v>196</v>
      </c>
    </row>
    <row r="13" spans="1:26" ht="33.75" customHeight="1" x14ac:dyDescent="0.25">
      <c r="A13" s="95" t="s">
        <v>197</v>
      </c>
      <c r="B13" s="49" t="s">
        <v>30</v>
      </c>
      <c r="C13" s="31">
        <v>15.72</v>
      </c>
      <c r="D13" s="32">
        <f t="shared" ref="D13" si="1">IF(B13="S",IF(ISBLANK(E13),ROUND(C13*0.2/1.2,2),E13),"")</f>
        <v>2.62</v>
      </c>
      <c r="E13" s="31"/>
      <c r="F13" s="56">
        <f t="shared" si="0"/>
        <v>13.100000000000001</v>
      </c>
      <c r="G13" s="57">
        <v>136</v>
      </c>
      <c r="H13" s="57">
        <v>4020</v>
      </c>
      <c r="I13" s="129"/>
      <c r="J13" s="68" t="s">
        <v>30</v>
      </c>
      <c r="K13" s="68" t="s">
        <v>129</v>
      </c>
      <c r="L13" s="70" t="s">
        <v>194</v>
      </c>
      <c r="M13" s="69" t="s">
        <v>195</v>
      </c>
      <c r="N13" s="69" t="s">
        <v>196</v>
      </c>
    </row>
    <row r="14" spans="1:26" ht="20.100000000000001" customHeight="1" thickBot="1" x14ac:dyDescent="0.25">
      <c r="A14" s="155" t="s">
        <v>34</v>
      </c>
      <c r="B14" s="156"/>
      <c r="C14" s="39">
        <f>SUM(C12:C13)</f>
        <v>35.04</v>
      </c>
      <c r="D14" s="39">
        <f>SUM(D12:D13)</f>
        <v>5.84</v>
      </c>
      <c r="E14" s="39"/>
      <c r="F14" s="39">
        <f>SUM(F12:F13)</f>
        <v>29.200000000000003</v>
      </c>
      <c r="G14" s="58"/>
      <c r="H14" s="58"/>
      <c r="I14" s="58"/>
      <c r="J14" s="40"/>
      <c r="K14" s="40"/>
      <c r="L14" s="46"/>
      <c r="M14" s="54"/>
      <c r="N14" s="47"/>
    </row>
    <row r="16" spans="1:26" x14ac:dyDescent="0.2">
      <c r="B16" s="153" t="s">
        <v>35</v>
      </c>
      <c r="C16" s="154"/>
    </row>
    <row r="17" spans="2:3" x14ac:dyDescent="0.2">
      <c r="B17" s="41" t="s">
        <v>36</v>
      </c>
      <c r="C17" s="42" t="s">
        <v>37</v>
      </c>
    </row>
    <row r="18" spans="2:3" x14ac:dyDescent="0.2">
      <c r="B18" s="41" t="s">
        <v>38</v>
      </c>
      <c r="C18" s="42" t="s">
        <v>39</v>
      </c>
    </row>
    <row r="19" spans="2:3" x14ac:dyDescent="0.2">
      <c r="B19" s="41" t="s">
        <v>30</v>
      </c>
      <c r="C19" s="42" t="s">
        <v>40</v>
      </c>
    </row>
    <row r="20" spans="2:3" x14ac:dyDescent="0.2">
      <c r="B20" s="43" t="s">
        <v>41</v>
      </c>
      <c r="C20" s="44" t="s">
        <v>42</v>
      </c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:K13">
    <cfRule type="expression" priority="10" stopIfTrue="1">
      <formula>AND(SUM($P12:$T12)&gt;0,NOT(ISBLANK(J12)))</formula>
    </cfRule>
    <cfRule type="expression" dxfId="292" priority="11" stopIfTrue="1">
      <formula>SUM($P12:$T12)&gt;0</formula>
    </cfRule>
  </conditionalFormatting>
  <conditionalFormatting sqref="B1:E1 B3:E3 C13">
    <cfRule type="expression" dxfId="291" priority="12" stopIfTrue="1">
      <formula>ISBLANK(B1)</formula>
    </cfRule>
  </conditionalFormatting>
  <conditionalFormatting sqref="B12:B13">
    <cfRule type="expression" dxfId="290" priority="14" stopIfTrue="1">
      <formula>AND(NOT(ISBLANK(C12)),ISBLANK(B12))</formula>
    </cfRule>
  </conditionalFormatting>
  <conditionalFormatting sqref="A12:A13">
    <cfRule type="expression" dxfId="289" priority="15" stopIfTrue="1">
      <formula>AND(NOT(ISBLANK(C12)),ISBLANK(A12))</formula>
    </cfRule>
  </conditionalFormatting>
  <conditionalFormatting sqref="E13">
    <cfRule type="expression" dxfId="288" priority="16" stopIfTrue="1">
      <formula>AND(NOT(ISBLANK(C13)),ISBLANK(E13),B13="S")</formula>
    </cfRule>
  </conditionalFormatting>
  <conditionalFormatting sqref="L12:N12">
    <cfRule type="expression" dxfId="287" priority="17" stopIfTrue="1">
      <formula>AND(NOT(ISBLANK(#REF!)),ISBLANK(L12))</formula>
    </cfRule>
  </conditionalFormatting>
  <conditionalFormatting sqref="C12">
    <cfRule type="expression" dxfId="286" priority="8" stopIfTrue="1">
      <formula>ISBLANK(C12)</formula>
    </cfRule>
  </conditionalFormatting>
  <conditionalFormatting sqref="E12">
    <cfRule type="expression" dxfId="285" priority="9" stopIfTrue="1">
      <formula>AND(NOT(ISBLANK(C12)),ISBLANK(E12),B12="S")</formula>
    </cfRule>
  </conditionalFormatting>
  <conditionalFormatting sqref="M13">
    <cfRule type="expression" dxfId="284" priority="7" stopIfTrue="1">
      <formula>AND(NOT(ISBLANK(#REF!)),ISBLANK(M13))</formula>
    </cfRule>
  </conditionalFormatting>
  <conditionalFormatting sqref="N13">
    <cfRule type="expression" dxfId="283" priority="6" stopIfTrue="1">
      <formula>AND(NOT(ISBLANK(#REF!)),ISBLANK(N13))</formula>
    </cfRule>
  </conditionalFormatting>
  <conditionalFormatting sqref="L13">
    <cfRule type="expression" dxfId="282" priority="2" stopIfTrue="1">
      <formula>AND(NOT(ISBLANK(#REF!)),ISBLANK(L13))</formula>
    </cfRule>
  </conditionalFormatting>
  <conditionalFormatting sqref="C5 E5">
    <cfRule type="expression" dxfId="281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190" zoomScaleNormal="1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279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65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5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05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6" t="s">
        <v>26</v>
      </c>
      <c r="H10" s="66" t="s">
        <v>27</v>
      </c>
      <c r="I10" s="66" t="s">
        <v>28</v>
      </c>
      <c r="J10" s="6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20.100000000000001" customHeight="1" x14ac:dyDescent="0.25">
      <c r="A12" s="59">
        <v>44117</v>
      </c>
      <c r="B12" s="30" t="s">
        <v>38</v>
      </c>
      <c r="C12" s="31">
        <v>14.03</v>
      </c>
      <c r="D12" s="32" t="str">
        <f t="shared" ref="D12" si="0">IF(B12="S",IF(ISBLANK(E12),ROUND(C12*0.2/1.2,2),E12),"")</f>
        <v/>
      </c>
      <c r="E12" s="31"/>
      <c r="F12" s="56">
        <v>14.03</v>
      </c>
      <c r="G12" s="57">
        <v>510</v>
      </c>
      <c r="H12" s="57">
        <v>2215</v>
      </c>
      <c r="I12" s="67">
        <v>510</v>
      </c>
      <c r="J12" s="68" t="s">
        <v>108</v>
      </c>
      <c r="K12" s="68" t="s">
        <v>133</v>
      </c>
      <c r="L12" s="69" t="s">
        <v>134</v>
      </c>
      <c r="M12" s="69" t="s">
        <v>135</v>
      </c>
      <c r="N12" s="69" t="s">
        <v>136</v>
      </c>
      <c r="P12" s="5" t="b">
        <f t="shared" ref="P12" si="1">OR(G12&lt;100,LEN(G12)=2)</f>
        <v>0</v>
      </c>
      <c r="Q12" s="5" t="b">
        <f t="shared" ref="Q12" si="2">OR(H12&lt;1000,LEN(H12)=3)</f>
        <v>0</v>
      </c>
      <c r="R12" s="5" t="b">
        <f t="shared" ref="R12" si="3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55" t="s">
        <v>34</v>
      </c>
      <c r="B13" s="156"/>
      <c r="C13" s="39">
        <f>SUM(C12:C12)</f>
        <v>14.03</v>
      </c>
      <c r="D13" s="39">
        <f>SUM(D12:D12)</f>
        <v>0</v>
      </c>
      <c r="E13" s="39"/>
      <c r="F13" s="71">
        <f t="shared" ref="F13" si="4">C13-D13</f>
        <v>14.03</v>
      </c>
      <c r="G13" s="58"/>
      <c r="H13" s="58"/>
      <c r="I13" s="58"/>
      <c r="J13" s="40"/>
      <c r="K13" s="40"/>
      <c r="L13" s="46"/>
      <c r="M13" s="54"/>
      <c r="N13" s="47"/>
    </row>
    <row r="15" spans="1:26" x14ac:dyDescent="0.2">
      <c r="B15" s="153" t="s">
        <v>35</v>
      </c>
      <c r="C15" s="154"/>
    </row>
    <row r="16" spans="1:26" x14ac:dyDescent="0.2">
      <c r="B16" s="41" t="s">
        <v>36</v>
      </c>
      <c r="C16" s="42" t="s">
        <v>37</v>
      </c>
    </row>
    <row r="17" spans="2:11" x14ac:dyDescent="0.2">
      <c r="B17" s="41" t="s">
        <v>38</v>
      </c>
      <c r="C17" s="42" t="s">
        <v>39</v>
      </c>
      <c r="I17" s="72"/>
      <c r="K17" s="73"/>
    </row>
    <row r="18" spans="2:11" x14ac:dyDescent="0.2">
      <c r="B18" s="41" t="s">
        <v>30</v>
      </c>
      <c r="C18" s="42" t="s">
        <v>40</v>
      </c>
      <c r="I18" s="72"/>
      <c r="K18" s="73"/>
    </row>
    <row r="19" spans="2:11" x14ac:dyDescent="0.2">
      <c r="B19" s="43" t="s">
        <v>41</v>
      </c>
      <c r="C19" s="44" t="s">
        <v>42</v>
      </c>
      <c r="I19" s="72"/>
      <c r="K19" s="73"/>
    </row>
    <row r="20" spans="2:11" x14ac:dyDescent="0.2">
      <c r="I20" s="72"/>
      <c r="K20" s="73"/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">
    <cfRule type="expression" priority="103" stopIfTrue="1">
      <formula>AND(SUM($P12:$T12)&gt;0,NOT(ISBLANK(J12)))</formula>
    </cfRule>
    <cfRule type="expression" dxfId="85" priority="104" stopIfTrue="1">
      <formula>SUM($P12:$T12)&gt;0</formula>
    </cfRule>
  </conditionalFormatting>
  <conditionalFormatting sqref="B1:E1 B3:E3 C12">
    <cfRule type="expression" dxfId="84" priority="105" stopIfTrue="1">
      <formula>ISBLANK(B1)</formula>
    </cfRule>
  </conditionalFormatting>
  <conditionalFormatting sqref="B12">
    <cfRule type="expression" dxfId="83" priority="107" stopIfTrue="1">
      <formula>AND(NOT(ISBLANK(C12)),ISBLANK(B12))</formula>
    </cfRule>
  </conditionalFormatting>
  <conditionalFormatting sqref="A12">
    <cfRule type="expression" dxfId="82" priority="108" stopIfTrue="1">
      <formula>AND(NOT(ISBLANK(C12)),ISBLANK(A12))</formula>
    </cfRule>
  </conditionalFormatting>
  <conditionalFormatting sqref="E12">
    <cfRule type="expression" dxfId="81" priority="109" stopIfTrue="1">
      <formula>AND(NOT(ISBLANK(C12)),ISBLANK(E12),B12="S")</formula>
    </cfRule>
  </conditionalFormatting>
  <conditionalFormatting sqref="K12">
    <cfRule type="expression" priority="85" stopIfTrue="1">
      <formula>AND(SUM($P12:$T12)&gt;0,NOT(ISBLANK(K12)))</formula>
    </cfRule>
    <cfRule type="expression" dxfId="80" priority="86" stopIfTrue="1">
      <formula>SUM($P12:$T12)&gt;0</formula>
    </cfRule>
  </conditionalFormatting>
  <conditionalFormatting sqref="N12">
    <cfRule type="expression" dxfId="79" priority="87" stopIfTrue="1">
      <formula>AND(NOT(ISBLANK($C12)),ISBLANK(N12))</formula>
    </cfRule>
  </conditionalFormatting>
  <conditionalFormatting sqref="M12">
    <cfRule type="expression" dxfId="78" priority="84" stopIfTrue="1">
      <formula>AND(NOT(ISBLANK($C12)),ISBLANK(M12))</formula>
    </cfRule>
  </conditionalFormatting>
  <conditionalFormatting sqref="L12">
    <cfRule type="expression" dxfId="77" priority="83" stopIfTrue="1">
      <formula>AND(NOT(ISBLANK($C12)),ISBLANK(L12))</formula>
    </cfRule>
  </conditionalFormatting>
  <conditionalFormatting sqref="C5 E5">
    <cfRule type="expression" dxfId="76" priority="1" stopIfTrue="1">
      <formula>ISBLANK(C5)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80" zoomScaleNormal="80" workbookViewId="0">
      <selection activeCell="D20" sqref="D2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43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272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65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6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6" t="s">
        <v>26</v>
      </c>
      <c r="H10" s="66" t="s">
        <v>27</v>
      </c>
      <c r="I10" s="66" t="s">
        <v>28</v>
      </c>
      <c r="J10" s="6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20.100000000000001" customHeight="1" x14ac:dyDescent="0.25">
      <c r="A12" s="59" t="s">
        <v>87</v>
      </c>
      <c r="B12" s="30" t="s">
        <v>38</v>
      </c>
      <c r="C12" s="31">
        <v>322.8</v>
      </c>
      <c r="D12" s="32">
        <v>0</v>
      </c>
      <c r="E12" s="31"/>
      <c r="F12" s="56">
        <f t="shared" ref="F12:F16" si="0">C12-D12</f>
        <v>322.8</v>
      </c>
      <c r="G12" s="57">
        <v>510</v>
      </c>
      <c r="H12" s="57">
        <v>2207</v>
      </c>
      <c r="I12" s="67" t="s">
        <v>88</v>
      </c>
      <c r="J12" s="68">
        <v>0</v>
      </c>
      <c r="K12" s="68" t="s">
        <v>89</v>
      </c>
      <c r="L12" s="69" t="s">
        <v>90</v>
      </c>
      <c r="M12" s="69" t="s">
        <v>91</v>
      </c>
      <c r="N12" s="69" t="s">
        <v>92</v>
      </c>
      <c r="P12" s="5" t="b">
        <f t="shared" ref="P12:P13" si="1">OR(G12&lt;100,LEN(G12)=2)</f>
        <v>0</v>
      </c>
      <c r="Q12" s="5" t="b">
        <f t="shared" ref="Q12:Q13" si="2">OR(H12&lt;1000,LEN(H12)=3)</f>
        <v>0</v>
      </c>
      <c r="R12" s="5" t="b">
        <f t="shared" ref="R12:R13" si="3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59" t="s">
        <v>93</v>
      </c>
      <c r="B13" s="30" t="s">
        <v>41</v>
      </c>
      <c r="C13" s="31">
        <v>137.97</v>
      </c>
      <c r="D13" s="32">
        <v>0</v>
      </c>
      <c r="E13" s="31"/>
      <c r="F13" s="56">
        <f t="shared" si="0"/>
        <v>137.97</v>
      </c>
      <c r="G13" s="57">
        <v>628</v>
      </c>
      <c r="H13" s="57">
        <v>4201</v>
      </c>
      <c r="I13" s="67"/>
      <c r="J13" s="68" t="s">
        <v>30</v>
      </c>
      <c r="K13" s="68" t="s">
        <v>94</v>
      </c>
      <c r="L13" s="69" t="s">
        <v>95</v>
      </c>
      <c r="M13" s="69" t="s">
        <v>96</v>
      </c>
      <c r="N13" s="69" t="s">
        <v>97</v>
      </c>
      <c r="P13" s="5" t="b">
        <f t="shared" si="1"/>
        <v>0</v>
      </c>
      <c r="Q13" s="5" t="b">
        <f t="shared" si="2"/>
        <v>0</v>
      </c>
      <c r="R13" s="5" t="b">
        <f t="shared" si="3"/>
        <v>1</v>
      </c>
      <c r="S13" s="5" t="e">
        <f>OR(#REF!&lt;100000,LEN(#REF!)=5)</f>
        <v>#REF!</v>
      </c>
    </row>
    <row r="14" spans="1:26" ht="31.5" x14ac:dyDescent="0.25">
      <c r="A14" s="59" t="s">
        <v>98</v>
      </c>
      <c r="B14" s="30" t="s">
        <v>30</v>
      </c>
      <c r="C14" s="31">
        <v>85.2</v>
      </c>
      <c r="D14" s="32">
        <v>14.2</v>
      </c>
      <c r="E14" s="31"/>
      <c r="F14" s="56">
        <f t="shared" si="0"/>
        <v>71</v>
      </c>
      <c r="G14" s="57">
        <v>203</v>
      </c>
      <c r="H14" s="57">
        <v>2215</v>
      </c>
      <c r="I14" s="67">
        <v>4020</v>
      </c>
      <c r="J14" s="68" t="s">
        <v>30</v>
      </c>
      <c r="K14" s="68" t="s">
        <v>82</v>
      </c>
      <c r="L14" s="70" t="s">
        <v>99</v>
      </c>
      <c r="M14" s="69" t="s">
        <v>100</v>
      </c>
      <c r="N14" s="69" t="s">
        <v>101</v>
      </c>
    </row>
    <row r="15" spans="1:26" ht="20.100000000000001" customHeight="1" x14ac:dyDescent="0.25">
      <c r="A15" s="59" t="s">
        <v>102</v>
      </c>
      <c r="B15" s="30" t="s">
        <v>38</v>
      </c>
      <c r="C15" s="31">
        <v>144</v>
      </c>
      <c r="D15" s="32">
        <v>0</v>
      </c>
      <c r="E15" s="31"/>
      <c r="F15" s="56">
        <v>144</v>
      </c>
      <c r="G15" s="57">
        <v>510</v>
      </c>
      <c r="H15" s="57">
        <v>2215</v>
      </c>
      <c r="I15" s="67" t="s">
        <v>103</v>
      </c>
      <c r="J15" s="68" t="s">
        <v>104</v>
      </c>
      <c r="K15" s="68" t="s">
        <v>105</v>
      </c>
      <c r="L15" s="69" t="s">
        <v>106</v>
      </c>
      <c r="M15" s="69" t="s">
        <v>107</v>
      </c>
      <c r="N15" s="69" t="s">
        <v>92</v>
      </c>
    </row>
    <row r="16" spans="1:26" ht="20.100000000000001" customHeight="1" thickBot="1" x14ac:dyDescent="0.25">
      <c r="A16" s="155" t="s">
        <v>34</v>
      </c>
      <c r="B16" s="156"/>
      <c r="C16" s="39">
        <f>SUM(C12:C15)</f>
        <v>689.97</v>
      </c>
      <c r="D16" s="39">
        <f>SUM(D12:D15)</f>
        <v>14.2</v>
      </c>
      <c r="E16" s="39"/>
      <c r="F16" s="71">
        <f t="shared" si="0"/>
        <v>675.77</v>
      </c>
      <c r="G16" s="58"/>
      <c r="H16" s="58"/>
      <c r="I16" s="58"/>
      <c r="J16" s="40"/>
      <c r="K16" s="40"/>
      <c r="L16" s="46"/>
      <c r="M16" s="54"/>
      <c r="N16" s="47"/>
    </row>
    <row r="18" spans="2:11" x14ac:dyDescent="0.2">
      <c r="B18" s="153" t="s">
        <v>35</v>
      </c>
      <c r="C18" s="154"/>
    </row>
    <row r="19" spans="2:11" x14ac:dyDescent="0.2">
      <c r="B19" s="41" t="s">
        <v>36</v>
      </c>
      <c r="C19" s="42" t="s">
        <v>37</v>
      </c>
    </row>
    <row r="20" spans="2:11" x14ac:dyDescent="0.2">
      <c r="B20" s="41" t="s">
        <v>38</v>
      </c>
      <c r="C20" s="42" t="s">
        <v>39</v>
      </c>
      <c r="I20" s="72"/>
      <c r="K20" s="73"/>
    </row>
    <row r="21" spans="2:11" x14ac:dyDescent="0.2">
      <c r="B21" s="41" t="s">
        <v>30</v>
      </c>
      <c r="C21" s="42" t="s">
        <v>40</v>
      </c>
      <c r="I21" s="72"/>
      <c r="K21" s="73"/>
    </row>
    <row r="22" spans="2:11" x14ac:dyDescent="0.2">
      <c r="B22" s="43" t="s">
        <v>41</v>
      </c>
      <c r="C22" s="44" t="s">
        <v>42</v>
      </c>
      <c r="I22" s="72"/>
      <c r="K22" s="73"/>
    </row>
    <row r="23" spans="2:11" x14ac:dyDescent="0.2">
      <c r="I23" s="72"/>
      <c r="K23" s="73"/>
    </row>
  </sheetData>
  <mergeCells count="6">
    <mergeCell ref="B18:C18"/>
    <mergeCell ref="B1:E1"/>
    <mergeCell ref="B3:E3"/>
    <mergeCell ref="G8:J8"/>
    <mergeCell ref="G9:J9"/>
    <mergeCell ref="A16:B16"/>
  </mergeCells>
  <conditionalFormatting sqref="J12">
    <cfRule type="expression" priority="101" stopIfTrue="1">
      <formula>AND(SUM($P12:$T12)&gt;0,NOT(ISBLANK(J12)))</formula>
    </cfRule>
    <cfRule type="expression" dxfId="279" priority="102" stopIfTrue="1">
      <formula>SUM($P12:$T12)&gt;0</formula>
    </cfRule>
  </conditionalFormatting>
  <conditionalFormatting sqref="B1:E1 B3:E3 C12 C14">
    <cfRule type="expression" dxfId="278" priority="103" stopIfTrue="1">
      <formula>ISBLANK(B1)</formula>
    </cfRule>
  </conditionalFormatting>
  <conditionalFormatting sqref="L15:M15">
    <cfRule type="expression" dxfId="277" priority="104" stopIfTrue="1">
      <formula>AND(NOT(ISBLANK($C15)),ISBLANK(L15))</formula>
    </cfRule>
  </conditionalFormatting>
  <conditionalFormatting sqref="B12">
    <cfRule type="expression" dxfId="276" priority="105" stopIfTrue="1">
      <formula>AND(NOT(ISBLANK(C12)),ISBLANK(B12))</formula>
    </cfRule>
  </conditionalFormatting>
  <conditionalFormatting sqref="A12 A14:A15">
    <cfRule type="expression" dxfId="275" priority="106" stopIfTrue="1">
      <formula>AND(NOT(ISBLANK(C12)),ISBLANK(A12))</formula>
    </cfRule>
  </conditionalFormatting>
  <conditionalFormatting sqref="E14:E15">
    <cfRule type="expression" dxfId="274" priority="107" stopIfTrue="1">
      <formula>AND(NOT(ISBLANK(C14)),ISBLANK(E14),B14="S")</formula>
    </cfRule>
  </conditionalFormatting>
  <conditionalFormatting sqref="C13">
    <cfRule type="expression" dxfId="273" priority="97" stopIfTrue="1">
      <formula>ISBLANK(C13)</formula>
    </cfRule>
  </conditionalFormatting>
  <conditionalFormatting sqref="B13">
    <cfRule type="expression" dxfId="272" priority="98" stopIfTrue="1">
      <formula>AND(NOT(ISBLANK(C13)),ISBLANK(B13))</formula>
    </cfRule>
  </conditionalFormatting>
  <conditionalFormatting sqref="A13">
    <cfRule type="expression" dxfId="271" priority="99" stopIfTrue="1">
      <formula>AND(NOT(ISBLANK(C13)),ISBLANK(A13))</formula>
    </cfRule>
  </conditionalFormatting>
  <conditionalFormatting sqref="E12:E13">
    <cfRule type="expression" dxfId="270" priority="100" stopIfTrue="1">
      <formula>AND(NOT(ISBLANK(C12)),ISBLANK(E12),B12="S")</formula>
    </cfRule>
  </conditionalFormatting>
  <conditionalFormatting sqref="J13:J15 K15">
    <cfRule type="expression" priority="95" stopIfTrue="1">
      <formula>AND(SUM($P13:$T13)&gt;0,NOT(ISBLANK(J13)))</formula>
    </cfRule>
    <cfRule type="expression" dxfId="269" priority="96" stopIfTrue="1">
      <formula>SUM($P13:$T13)&gt;0</formula>
    </cfRule>
  </conditionalFormatting>
  <conditionalFormatting sqref="K12">
    <cfRule type="expression" priority="83" stopIfTrue="1">
      <formula>AND(SUM($P12:$T12)&gt;0,NOT(ISBLANK(K12)))</formula>
    </cfRule>
    <cfRule type="expression" dxfId="268" priority="84" stopIfTrue="1">
      <formula>SUM($P12:$T12)&gt;0</formula>
    </cfRule>
  </conditionalFormatting>
  <conditionalFormatting sqref="N12">
    <cfRule type="expression" dxfId="267" priority="85" stopIfTrue="1">
      <formula>AND(NOT(ISBLANK($C12)),ISBLANK(N12))</formula>
    </cfRule>
  </conditionalFormatting>
  <conditionalFormatting sqref="M12">
    <cfRule type="expression" dxfId="266" priority="82" stopIfTrue="1">
      <formula>AND(NOT(ISBLANK($C12)),ISBLANK(M12))</formula>
    </cfRule>
  </conditionalFormatting>
  <conditionalFormatting sqref="L12">
    <cfRule type="expression" dxfId="265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264" priority="79" stopIfTrue="1">
      <formula>SUM($P13:$T13)&gt;0</formula>
    </cfRule>
  </conditionalFormatting>
  <conditionalFormatting sqref="N13">
    <cfRule type="expression" dxfId="263" priority="80" stopIfTrue="1">
      <formula>AND(NOT(ISBLANK($C13)),ISBLANK(N13))</formula>
    </cfRule>
  </conditionalFormatting>
  <conditionalFormatting sqref="M13">
    <cfRule type="expression" dxfId="262" priority="77" stopIfTrue="1">
      <formula>AND(NOT(ISBLANK($C13)),ISBLANK(M13))</formula>
    </cfRule>
  </conditionalFormatting>
  <conditionalFormatting sqref="L13">
    <cfRule type="expression" dxfId="261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260" priority="74" stopIfTrue="1">
      <formula>SUM($P14:$T14)&gt;0</formula>
    </cfRule>
  </conditionalFormatting>
  <conditionalFormatting sqref="N14">
    <cfRule type="expression" dxfId="259" priority="75" stopIfTrue="1">
      <formula>AND(NOT(ISBLANK($C14)),ISBLANK(N14))</formula>
    </cfRule>
  </conditionalFormatting>
  <conditionalFormatting sqref="M14">
    <cfRule type="expression" dxfId="258" priority="72" stopIfTrue="1">
      <formula>AND(NOT(ISBLANK($C14)),ISBLANK(M14))</formula>
    </cfRule>
  </conditionalFormatting>
  <conditionalFormatting sqref="L14">
    <cfRule type="expression" dxfId="257" priority="71" stopIfTrue="1">
      <formula>AND(NOT(ISBLANK($C14)),ISBLANK(L14))</formula>
    </cfRule>
  </conditionalFormatting>
  <conditionalFormatting sqref="C15">
    <cfRule type="expression" dxfId="256" priority="69" stopIfTrue="1">
      <formula>ISBLANK(C15)</formula>
    </cfRule>
  </conditionalFormatting>
  <conditionalFormatting sqref="B15">
    <cfRule type="expression" dxfId="255" priority="7" stopIfTrue="1">
      <formula>AND(NOT(ISBLANK(C15)),ISBLANK(B15))</formula>
    </cfRule>
  </conditionalFormatting>
  <conditionalFormatting sqref="B14">
    <cfRule type="expression" dxfId="254" priority="6" stopIfTrue="1">
      <formula>AND(NOT(ISBLANK(C14)),ISBLANK(B14))</formula>
    </cfRule>
  </conditionalFormatting>
  <conditionalFormatting sqref="N15">
    <cfRule type="expression" dxfId="253" priority="2" stopIfTrue="1">
      <formula>AND(NOT(ISBLANK($C15)),ISBLANK(N15))</formula>
    </cfRule>
  </conditionalFormatting>
  <conditionalFormatting sqref="C5 E5">
    <cfRule type="expression" dxfId="252" priority="1" stopIfTrue="1">
      <formula>ISBLANK(C5)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5">
      <formula1>$B$19:$B$22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270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0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60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9">
        <v>44116</v>
      </c>
      <c r="B12" s="30" t="s">
        <v>30</v>
      </c>
      <c r="C12" s="31">
        <v>30</v>
      </c>
      <c r="D12" s="32">
        <v>5</v>
      </c>
      <c r="E12" s="31">
        <v>25</v>
      </c>
      <c r="F12" s="56" t="s">
        <v>31</v>
      </c>
      <c r="G12" s="57">
        <v>212</v>
      </c>
      <c r="H12" s="57">
        <v>4020</v>
      </c>
      <c r="I12" s="57">
        <v>21019</v>
      </c>
      <c r="J12" s="37" t="s">
        <v>30</v>
      </c>
      <c r="K12" s="37" t="s">
        <v>32</v>
      </c>
      <c r="L12" s="45" t="s">
        <v>271</v>
      </c>
      <c r="M12" s="45" t="s">
        <v>33</v>
      </c>
      <c r="N12" s="45" t="s">
        <v>31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155" t="s">
        <v>34</v>
      </c>
      <c r="B13" s="156"/>
      <c r="C13" s="39">
        <f>SUM(C12:C12)</f>
        <v>30</v>
      </c>
      <c r="D13" s="39">
        <f>SUM(D12:D12)</f>
        <v>5</v>
      </c>
      <c r="E13" s="39"/>
      <c r="F13" s="39">
        <f>SUM(F12:F12)</f>
        <v>0</v>
      </c>
      <c r="G13" s="58"/>
      <c r="H13" s="58"/>
      <c r="I13" s="58"/>
      <c r="J13" s="40"/>
      <c r="K13" s="40"/>
      <c r="L13" s="46"/>
      <c r="M13" s="54"/>
      <c r="N13" s="47"/>
    </row>
    <row r="15" spans="1:26" x14ac:dyDescent="0.2">
      <c r="B15" s="153" t="s">
        <v>35</v>
      </c>
      <c r="C15" s="154"/>
    </row>
    <row r="16" spans="1:26" x14ac:dyDescent="0.2">
      <c r="B16" s="41" t="s">
        <v>36</v>
      </c>
      <c r="C16" s="42" t="s">
        <v>37</v>
      </c>
    </row>
    <row r="17" spans="2:3" x14ac:dyDescent="0.2">
      <c r="B17" s="41" t="s">
        <v>38</v>
      </c>
      <c r="C17" s="42" t="s">
        <v>39</v>
      </c>
    </row>
    <row r="18" spans="2:3" x14ac:dyDescent="0.2">
      <c r="B18" s="41" t="s">
        <v>30</v>
      </c>
      <c r="C18" s="42" t="s">
        <v>40</v>
      </c>
    </row>
    <row r="19" spans="2:3" x14ac:dyDescent="0.2">
      <c r="B19" s="43" t="s">
        <v>41</v>
      </c>
      <c r="C19" s="44" t="s">
        <v>42</v>
      </c>
    </row>
  </sheetData>
  <mergeCells count="6">
    <mergeCell ref="B3:E3"/>
    <mergeCell ref="B1:E1"/>
    <mergeCell ref="B15:C15"/>
    <mergeCell ref="A13:B13"/>
    <mergeCell ref="G8:J8"/>
    <mergeCell ref="G9:J9"/>
  </mergeCells>
  <phoneticPr fontId="5" type="noConversion"/>
  <conditionalFormatting sqref="J12:K12">
    <cfRule type="expression" priority="7" stopIfTrue="1">
      <formula>AND(SUM($P12:$T12)&gt;0,NOT(ISBLANK(J12)))</formula>
    </cfRule>
    <cfRule type="expression" dxfId="308" priority="8" stopIfTrue="1">
      <formula>SUM($P12:$T12)&gt;0</formula>
    </cfRule>
  </conditionalFormatting>
  <conditionalFormatting sqref="C12 C5 B1:E1 B3:E3 E5">
    <cfRule type="expression" dxfId="307" priority="9" stopIfTrue="1">
      <formula>ISBLANK(B1)</formula>
    </cfRule>
  </conditionalFormatting>
  <conditionalFormatting sqref="N12">
    <cfRule type="expression" dxfId="306" priority="10" stopIfTrue="1">
      <formula>AND(NOT(ISBLANK($C12)),ISBLANK(N12))</formula>
    </cfRule>
  </conditionalFormatting>
  <conditionalFormatting sqref="B12">
    <cfRule type="expression" dxfId="305" priority="11" stopIfTrue="1">
      <formula>AND(NOT(ISBLANK(C12)),ISBLANK(B12))</formula>
    </cfRule>
  </conditionalFormatting>
  <conditionalFormatting sqref="A12">
    <cfRule type="expression" dxfId="304" priority="12" stopIfTrue="1">
      <formula>AND(NOT(ISBLANK(C12)),ISBLANK(A12))</formula>
    </cfRule>
  </conditionalFormatting>
  <conditionalFormatting sqref="E12">
    <cfRule type="expression" dxfId="303" priority="16" stopIfTrue="1">
      <formula>AND(NOT(ISBLANK(C12)),ISBLANK(E12),B12="S")</formula>
    </cfRule>
  </conditionalFormatting>
  <conditionalFormatting sqref="L12:M12">
    <cfRule type="expression" dxfId="302" priority="113" stopIfTrue="1">
      <formula>AND(NOT(ISBLANK(#REF!)),ISBLANK(L12))</formula>
    </cfRule>
  </conditionalFormatting>
  <dataValidations count="3">
    <dataValidation type="list" allowBlank="1" showInputMessage="1" showErrorMessage="1" sqref="B12">
      <formula1>$B$16:$B$19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workbookViewId="0">
      <selection activeCell="B4" sqref="B4"/>
    </sheetView>
  </sheetViews>
  <sheetFormatPr defaultColWidth="11.85546875" defaultRowHeight="13.5" customHeight="1" x14ac:dyDescent="0.2"/>
  <cols>
    <col min="1" max="1" width="11.85546875" style="63" customWidth="1"/>
    <col min="2" max="2" width="10.42578125" style="63" customWidth="1"/>
    <col min="3" max="6" width="15.7109375" style="63" customWidth="1"/>
    <col min="7" max="7" width="8.42578125" style="63" customWidth="1"/>
    <col min="8" max="8" width="9" style="63" customWidth="1"/>
    <col min="9" max="9" width="11.7109375" style="63" customWidth="1"/>
    <col min="10" max="10" width="3" style="63" customWidth="1"/>
    <col min="11" max="11" width="29.7109375" style="63" customWidth="1"/>
    <col min="12" max="12" width="50.7109375" style="63" customWidth="1"/>
    <col min="13" max="14" width="27.42578125" style="63" customWidth="1"/>
    <col min="15" max="15" width="9.140625" style="63" customWidth="1"/>
    <col min="16" max="19" width="11.85546875" style="63" hidden="1" customWidth="1"/>
    <col min="20" max="26" width="9.140625" style="63" customWidth="1"/>
    <col min="27" max="256" width="11.85546875" style="63" customWidth="1"/>
    <col min="257" max="16384" width="11.85546875" style="64"/>
  </cols>
  <sheetData>
    <row r="1" spans="1:256" s="242" customFormat="1" ht="36.75" customHeight="1" x14ac:dyDescent="0.2">
      <c r="A1" s="231" t="s">
        <v>0</v>
      </c>
      <c r="B1" s="232" t="s">
        <v>1</v>
      </c>
      <c r="C1" s="233"/>
      <c r="D1" s="233"/>
      <c r="E1" s="234"/>
      <c r="F1" s="235"/>
      <c r="G1" s="236"/>
      <c r="H1" s="236"/>
      <c r="I1" s="236"/>
      <c r="J1" s="236"/>
      <c r="K1" s="236"/>
      <c r="L1" s="237"/>
      <c r="M1" s="237"/>
      <c r="N1" s="238"/>
      <c r="O1" s="239"/>
      <c r="P1" s="240"/>
      <c r="Q1" s="240"/>
      <c r="R1" s="240"/>
      <c r="S1" s="240"/>
      <c r="T1" s="236"/>
      <c r="U1" s="236"/>
      <c r="V1" s="236"/>
      <c r="W1" s="236"/>
      <c r="X1" s="236"/>
      <c r="Y1" s="236"/>
      <c r="Z1" s="236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  <c r="IO1" s="241"/>
      <c r="IP1" s="241"/>
      <c r="IQ1" s="241"/>
      <c r="IR1" s="241"/>
      <c r="IS1" s="241"/>
      <c r="IT1" s="241"/>
      <c r="IU1" s="241"/>
      <c r="IV1" s="241"/>
    </row>
    <row r="2" spans="1:256" s="228" customFormat="1" ht="13.7" customHeight="1" x14ac:dyDescent="0.2">
      <c r="A2" s="243"/>
      <c r="B2" s="170"/>
      <c r="C2" s="170"/>
      <c r="D2" s="170"/>
      <c r="E2" s="170"/>
      <c r="F2" s="169"/>
      <c r="G2" s="169"/>
      <c r="H2" s="169"/>
      <c r="I2" s="169"/>
      <c r="J2" s="169"/>
      <c r="K2" s="169"/>
      <c r="L2" s="169"/>
      <c r="M2" s="169"/>
      <c r="N2" s="171"/>
      <c r="O2" s="168"/>
      <c r="P2" s="172"/>
      <c r="Q2" s="172"/>
      <c r="R2" s="172"/>
      <c r="S2" s="172"/>
      <c r="T2" s="169"/>
      <c r="U2" s="169"/>
      <c r="V2" s="169"/>
      <c r="W2" s="169"/>
      <c r="X2" s="169"/>
      <c r="Y2" s="169"/>
      <c r="Z2" s="169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227"/>
      <c r="DE2" s="227"/>
      <c r="DF2" s="227"/>
      <c r="DG2" s="227"/>
      <c r="DH2" s="227"/>
      <c r="DI2" s="227"/>
      <c r="DJ2" s="227"/>
      <c r="DK2" s="227"/>
      <c r="DL2" s="227"/>
      <c r="DM2" s="227"/>
      <c r="DN2" s="227"/>
      <c r="DO2" s="227"/>
      <c r="DP2" s="227"/>
      <c r="DQ2" s="227"/>
      <c r="DR2" s="227"/>
      <c r="DS2" s="227"/>
      <c r="DT2" s="227"/>
      <c r="DU2" s="227"/>
      <c r="DV2" s="227"/>
      <c r="DW2" s="227"/>
      <c r="DX2" s="227"/>
      <c r="DY2" s="227"/>
      <c r="DZ2" s="227"/>
      <c r="EA2" s="227"/>
      <c r="EB2" s="227"/>
      <c r="EC2" s="227"/>
      <c r="ED2" s="227"/>
      <c r="EE2" s="227"/>
      <c r="EF2" s="227"/>
      <c r="EG2" s="227"/>
      <c r="EH2" s="227"/>
      <c r="EI2" s="227"/>
      <c r="EJ2" s="227"/>
      <c r="EK2" s="227"/>
      <c r="EL2" s="227"/>
      <c r="EM2" s="227"/>
      <c r="EN2" s="227"/>
      <c r="EO2" s="227"/>
      <c r="EP2" s="227"/>
      <c r="EQ2" s="227"/>
      <c r="ER2" s="227"/>
      <c r="ES2" s="227"/>
      <c r="ET2" s="227"/>
      <c r="EU2" s="227"/>
      <c r="EV2" s="227"/>
      <c r="EW2" s="227"/>
      <c r="EX2" s="227"/>
      <c r="EY2" s="227"/>
      <c r="EZ2" s="227"/>
      <c r="FA2" s="227"/>
      <c r="FB2" s="227"/>
      <c r="FC2" s="227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  <c r="IN2" s="227"/>
      <c r="IO2" s="227"/>
      <c r="IP2" s="227"/>
      <c r="IQ2" s="227"/>
      <c r="IR2" s="227"/>
      <c r="IS2" s="227"/>
      <c r="IT2" s="227"/>
      <c r="IU2" s="227"/>
      <c r="IV2" s="227"/>
    </row>
    <row r="3" spans="1:256" s="228" customFormat="1" ht="36.75" customHeight="1" x14ac:dyDescent="0.2">
      <c r="A3" s="244" t="s">
        <v>2</v>
      </c>
      <c r="B3" s="164" t="s">
        <v>82</v>
      </c>
      <c r="C3" s="165"/>
      <c r="D3" s="165"/>
      <c r="E3" s="166"/>
      <c r="F3" s="173"/>
      <c r="G3" s="174"/>
      <c r="H3" s="174"/>
      <c r="I3" s="174"/>
      <c r="J3" s="174"/>
      <c r="K3" s="174"/>
      <c r="L3" s="169"/>
      <c r="M3" s="169"/>
      <c r="N3" s="171"/>
      <c r="O3" s="168"/>
      <c r="P3" s="172"/>
      <c r="Q3" s="172"/>
      <c r="R3" s="172"/>
      <c r="S3" s="172"/>
      <c r="T3" s="169"/>
      <c r="U3" s="169"/>
      <c r="V3" s="169"/>
      <c r="W3" s="169"/>
      <c r="X3" s="169"/>
      <c r="Y3" s="169"/>
      <c r="Z3" s="169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  <c r="EL3" s="227"/>
      <c r="EM3" s="227"/>
      <c r="EN3" s="227"/>
      <c r="EO3" s="227"/>
      <c r="EP3" s="227"/>
      <c r="EQ3" s="227"/>
      <c r="ER3" s="227"/>
      <c r="ES3" s="227"/>
      <c r="ET3" s="227"/>
      <c r="EU3" s="227"/>
      <c r="EV3" s="227"/>
      <c r="EW3" s="227"/>
      <c r="EX3" s="227"/>
      <c r="EY3" s="227"/>
      <c r="EZ3" s="227"/>
      <c r="FA3" s="227"/>
      <c r="FB3" s="227"/>
      <c r="FC3" s="227"/>
      <c r="FD3" s="227"/>
      <c r="FE3" s="227"/>
      <c r="FF3" s="227"/>
      <c r="FG3" s="227"/>
      <c r="FH3" s="227"/>
      <c r="FI3" s="227"/>
      <c r="FJ3" s="227"/>
      <c r="FK3" s="227"/>
      <c r="FL3" s="227"/>
      <c r="FM3" s="227"/>
      <c r="FN3" s="227"/>
      <c r="FO3" s="227"/>
      <c r="FP3" s="227"/>
      <c r="FQ3" s="227"/>
      <c r="FR3" s="227"/>
      <c r="FS3" s="227"/>
      <c r="FT3" s="227"/>
      <c r="FU3" s="227"/>
      <c r="FV3" s="227"/>
      <c r="FW3" s="227"/>
      <c r="FX3" s="227"/>
      <c r="FY3" s="227"/>
      <c r="FZ3" s="227"/>
      <c r="GA3" s="227"/>
      <c r="GB3" s="227"/>
      <c r="GC3" s="227"/>
      <c r="GD3" s="227"/>
      <c r="GE3" s="227"/>
      <c r="GF3" s="227"/>
      <c r="GG3" s="227"/>
      <c r="GH3" s="227"/>
      <c r="GI3" s="227"/>
      <c r="GJ3" s="227"/>
      <c r="GK3" s="227"/>
      <c r="GL3" s="227"/>
      <c r="GM3" s="227"/>
      <c r="GN3" s="227"/>
      <c r="GO3" s="227"/>
      <c r="GP3" s="227"/>
      <c r="GQ3" s="227"/>
      <c r="GR3" s="227"/>
      <c r="GS3" s="227"/>
      <c r="GT3" s="227"/>
      <c r="GU3" s="227"/>
      <c r="GV3" s="227"/>
      <c r="GW3" s="227"/>
      <c r="GX3" s="227"/>
      <c r="GY3" s="227"/>
      <c r="GZ3" s="227"/>
      <c r="HA3" s="227"/>
      <c r="HB3" s="227"/>
      <c r="HC3" s="227"/>
      <c r="HD3" s="227"/>
      <c r="HE3" s="227"/>
      <c r="HF3" s="227"/>
      <c r="HG3" s="227"/>
      <c r="HH3" s="227"/>
      <c r="HI3" s="227"/>
      <c r="HJ3" s="227"/>
      <c r="HK3" s="227"/>
      <c r="HL3" s="227"/>
      <c r="HM3" s="227"/>
      <c r="HN3" s="227"/>
      <c r="HO3" s="227"/>
      <c r="HP3" s="227"/>
      <c r="HQ3" s="227"/>
      <c r="HR3" s="227"/>
      <c r="HS3" s="227"/>
      <c r="HT3" s="227"/>
      <c r="HU3" s="227"/>
      <c r="HV3" s="227"/>
      <c r="HW3" s="227"/>
      <c r="HX3" s="227"/>
      <c r="HY3" s="227"/>
      <c r="HZ3" s="227"/>
      <c r="IA3" s="227"/>
      <c r="IB3" s="227"/>
      <c r="IC3" s="227"/>
      <c r="ID3" s="227"/>
      <c r="IE3" s="227"/>
      <c r="IF3" s="227"/>
      <c r="IG3" s="227"/>
      <c r="IH3" s="227"/>
      <c r="II3" s="227"/>
      <c r="IJ3" s="227"/>
      <c r="IK3" s="227"/>
      <c r="IL3" s="227"/>
      <c r="IM3" s="227"/>
      <c r="IN3" s="227"/>
      <c r="IO3" s="227"/>
      <c r="IP3" s="227"/>
      <c r="IQ3" s="227"/>
      <c r="IR3" s="227"/>
      <c r="IS3" s="227"/>
      <c r="IT3" s="227"/>
      <c r="IU3" s="227"/>
      <c r="IV3" s="227"/>
    </row>
    <row r="4" spans="1:256" s="228" customFormat="1" ht="13.7" customHeight="1" x14ac:dyDescent="0.2">
      <c r="A4" s="243"/>
      <c r="B4" s="170"/>
      <c r="C4" s="170"/>
      <c r="D4" s="170"/>
      <c r="E4" s="170"/>
      <c r="F4" s="169"/>
      <c r="G4" s="169"/>
      <c r="H4" s="169"/>
      <c r="I4" s="169"/>
      <c r="J4" s="169"/>
      <c r="K4" s="169"/>
      <c r="L4" s="169"/>
      <c r="M4" s="169"/>
      <c r="N4" s="171"/>
      <c r="O4" s="168"/>
      <c r="P4" s="172"/>
      <c r="Q4" s="172"/>
      <c r="R4" s="172"/>
      <c r="S4" s="172"/>
      <c r="T4" s="169"/>
      <c r="U4" s="169"/>
      <c r="V4" s="169"/>
      <c r="W4" s="169"/>
      <c r="X4" s="169"/>
      <c r="Y4" s="169"/>
      <c r="Z4" s="169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227"/>
      <c r="DT4" s="227"/>
      <c r="DU4" s="227"/>
      <c r="DV4" s="227"/>
      <c r="DW4" s="227"/>
      <c r="DX4" s="227"/>
      <c r="DY4" s="227"/>
      <c r="DZ4" s="227"/>
      <c r="EA4" s="227"/>
      <c r="EB4" s="227"/>
      <c r="EC4" s="227"/>
      <c r="ED4" s="227"/>
      <c r="EE4" s="227"/>
      <c r="EF4" s="227"/>
      <c r="EG4" s="227"/>
      <c r="EH4" s="227"/>
      <c r="EI4" s="227"/>
      <c r="EJ4" s="227"/>
      <c r="EK4" s="227"/>
      <c r="EL4" s="227"/>
      <c r="EM4" s="227"/>
      <c r="EN4" s="227"/>
      <c r="EO4" s="227"/>
      <c r="EP4" s="227"/>
      <c r="EQ4" s="227"/>
      <c r="ER4" s="227"/>
      <c r="ES4" s="227"/>
      <c r="ET4" s="227"/>
      <c r="EU4" s="227"/>
      <c r="EV4" s="227"/>
      <c r="EW4" s="227"/>
      <c r="EX4" s="227"/>
      <c r="EY4" s="227"/>
      <c r="EZ4" s="227"/>
      <c r="FA4" s="227"/>
      <c r="FB4" s="227"/>
      <c r="FC4" s="227"/>
      <c r="FD4" s="227"/>
      <c r="FE4" s="227"/>
      <c r="FF4" s="227"/>
      <c r="FG4" s="227"/>
      <c r="FH4" s="227"/>
      <c r="FI4" s="227"/>
      <c r="FJ4" s="227"/>
      <c r="FK4" s="227"/>
      <c r="FL4" s="227"/>
      <c r="FM4" s="227"/>
      <c r="FN4" s="227"/>
      <c r="FO4" s="227"/>
      <c r="FP4" s="227"/>
      <c r="FQ4" s="227"/>
      <c r="FR4" s="227"/>
      <c r="FS4" s="227"/>
      <c r="FT4" s="227"/>
      <c r="FU4" s="227"/>
      <c r="FV4" s="227"/>
      <c r="FW4" s="227"/>
      <c r="FX4" s="227"/>
      <c r="FY4" s="227"/>
      <c r="FZ4" s="227"/>
      <c r="GA4" s="227"/>
      <c r="GB4" s="227"/>
      <c r="GC4" s="227"/>
      <c r="GD4" s="227"/>
      <c r="GE4" s="227"/>
      <c r="GF4" s="227"/>
      <c r="GG4" s="227"/>
      <c r="GH4" s="227"/>
      <c r="GI4" s="227"/>
      <c r="GJ4" s="227"/>
      <c r="GK4" s="227"/>
      <c r="GL4" s="227"/>
      <c r="GM4" s="227"/>
      <c r="GN4" s="227"/>
      <c r="GO4" s="227"/>
      <c r="GP4" s="227"/>
      <c r="GQ4" s="227"/>
      <c r="GR4" s="227"/>
      <c r="GS4" s="227"/>
      <c r="GT4" s="227"/>
      <c r="GU4" s="227"/>
      <c r="GV4" s="227"/>
      <c r="GW4" s="227"/>
      <c r="GX4" s="227"/>
      <c r="GY4" s="227"/>
      <c r="GZ4" s="227"/>
      <c r="HA4" s="227"/>
      <c r="HB4" s="227"/>
      <c r="HC4" s="227"/>
      <c r="HD4" s="227"/>
      <c r="HE4" s="227"/>
      <c r="HF4" s="227"/>
      <c r="HG4" s="227"/>
      <c r="HH4" s="227"/>
      <c r="HI4" s="227"/>
      <c r="HJ4" s="227"/>
      <c r="HK4" s="227"/>
      <c r="HL4" s="227"/>
      <c r="HM4" s="227"/>
      <c r="HN4" s="227"/>
      <c r="HO4" s="227"/>
      <c r="HP4" s="227"/>
      <c r="HQ4" s="227"/>
      <c r="HR4" s="227"/>
      <c r="HS4" s="227"/>
      <c r="HT4" s="227"/>
      <c r="HU4" s="227"/>
      <c r="HV4" s="227"/>
      <c r="HW4" s="227"/>
      <c r="HX4" s="227"/>
      <c r="HY4" s="227"/>
      <c r="HZ4" s="227"/>
      <c r="IA4" s="227"/>
      <c r="IB4" s="227"/>
      <c r="IC4" s="227"/>
      <c r="ID4" s="227"/>
      <c r="IE4" s="227"/>
      <c r="IF4" s="227"/>
      <c r="IG4" s="227"/>
      <c r="IH4" s="227"/>
      <c r="II4" s="227"/>
      <c r="IJ4" s="227"/>
      <c r="IK4" s="227"/>
      <c r="IL4" s="227"/>
      <c r="IM4" s="227"/>
      <c r="IN4" s="227"/>
      <c r="IO4" s="227"/>
      <c r="IP4" s="227"/>
      <c r="IQ4" s="227"/>
      <c r="IR4" s="227"/>
      <c r="IS4" s="227"/>
      <c r="IT4" s="227"/>
      <c r="IU4" s="227"/>
      <c r="IV4" s="227"/>
    </row>
    <row r="5" spans="1:256" s="228" customFormat="1" ht="36" customHeight="1" x14ac:dyDescent="0.2">
      <c r="A5" s="245" t="s">
        <v>3</v>
      </c>
      <c r="B5" s="175" t="s">
        <v>4</v>
      </c>
      <c r="C5" s="176">
        <v>44116</v>
      </c>
      <c r="D5" s="177" t="s">
        <v>5</v>
      </c>
      <c r="E5" s="176">
        <v>44146</v>
      </c>
      <c r="F5" s="173"/>
      <c r="G5" s="178"/>
      <c r="H5" s="169"/>
      <c r="I5" s="169"/>
      <c r="J5" s="169"/>
      <c r="K5" s="169"/>
      <c r="L5" s="169"/>
      <c r="M5" s="169"/>
      <c r="N5" s="171"/>
      <c r="O5" s="168"/>
      <c r="P5" s="172"/>
      <c r="Q5" s="172"/>
      <c r="R5" s="172"/>
      <c r="S5" s="172"/>
      <c r="T5" s="169"/>
      <c r="U5" s="169"/>
      <c r="V5" s="169"/>
      <c r="W5" s="169"/>
      <c r="X5" s="169"/>
      <c r="Y5" s="169"/>
      <c r="Z5" s="169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227"/>
      <c r="DF5" s="227"/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227"/>
      <c r="ED5" s="227"/>
      <c r="EE5" s="227"/>
      <c r="EF5" s="227"/>
      <c r="EG5" s="227"/>
      <c r="EH5" s="227"/>
      <c r="EI5" s="227"/>
      <c r="EJ5" s="227"/>
      <c r="EK5" s="227"/>
      <c r="EL5" s="227"/>
      <c r="EM5" s="227"/>
      <c r="EN5" s="227"/>
      <c r="EO5" s="227"/>
      <c r="EP5" s="227"/>
      <c r="EQ5" s="227"/>
      <c r="ER5" s="227"/>
      <c r="ES5" s="227"/>
      <c r="ET5" s="227"/>
      <c r="EU5" s="227"/>
      <c r="EV5" s="227"/>
      <c r="EW5" s="227"/>
      <c r="EX5" s="227"/>
      <c r="EY5" s="227"/>
      <c r="EZ5" s="227"/>
      <c r="FA5" s="227"/>
      <c r="FB5" s="227"/>
      <c r="FC5" s="227"/>
      <c r="FD5" s="227"/>
      <c r="FE5" s="227"/>
      <c r="FF5" s="227"/>
      <c r="FG5" s="227"/>
      <c r="FH5" s="227"/>
      <c r="FI5" s="227"/>
      <c r="FJ5" s="227"/>
      <c r="FK5" s="227"/>
      <c r="FL5" s="227"/>
      <c r="FM5" s="227"/>
      <c r="FN5" s="227"/>
      <c r="FO5" s="227"/>
      <c r="FP5" s="227"/>
      <c r="FQ5" s="227"/>
      <c r="FR5" s="227"/>
      <c r="FS5" s="227"/>
      <c r="FT5" s="227"/>
      <c r="FU5" s="227"/>
      <c r="FV5" s="227"/>
      <c r="FW5" s="227"/>
      <c r="FX5" s="227"/>
      <c r="FY5" s="227"/>
      <c r="FZ5" s="227"/>
      <c r="GA5" s="227"/>
      <c r="GB5" s="227"/>
      <c r="GC5" s="227"/>
      <c r="GD5" s="227"/>
      <c r="GE5" s="227"/>
      <c r="GF5" s="227"/>
      <c r="GG5" s="227"/>
      <c r="GH5" s="227"/>
      <c r="GI5" s="227"/>
      <c r="GJ5" s="227"/>
      <c r="GK5" s="227"/>
      <c r="GL5" s="227"/>
      <c r="GM5" s="227"/>
      <c r="GN5" s="227"/>
      <c r="GO5" s="227"/>
      <c r="GP5" s="227"/>
      <c r="GQ5" s="227"/>
      <c r="GR5" s="227"/>
      <c r="GS5" s="227"/>
      <c r="GT5" s="227"/>
      <c r="GU5" s="227"/>
      <c r="GV5" s="227"/>
      <c r="GW5" s="227"/>
      <c r="GX5" s="227"/>
      <c r="GY5" s="227"/>
      <c r="GZ5" s="227"/>
      <c r="HA5" s="227"/>
      <c r="HB5" s="227"/>
      <c r="HC5" s="227"/>
      <c r="HD5" s="227"/>
      <c r="HE5" s="227"/>
      <c r="HF5" s="227"/>
      <c r="HG5" s="227"/>
      <c r="HH5" s="227"/>
      <c r="HI5" s="227"/>
      <c r="HJ5" s="227"/>
      <c r="HK5" s="227"/>
      <c r="HL5" s="227"/>
      <c r="HM5" s="227"/>
      <c r="HN5" s="227"/>
      <c r="HO5" s="227"/>
      <c r="HP5" s="227"/>
      <c r="HQ5" s="227"/>
      <c r="HR5" s="227"/>
      <c r="HS5" s="227"/>
      <c r="HT5" s="227"/>
      <c r="HU5" s="227"/>
      <c r="HV5" s="227"/>
      <c r="HW5" s="227"/>
      <c r="HX5" s="227"/>
      <c r="HY5" s="227"/>
      <c r="HZ5" s="227"/>
      <c r="IA5" s="227"/>
      <c r="IB5" s="227"/>
      <c r="IC5" s="227"/>
      <c r="ID5" s="227"/>
      <c r="IE5" s="227"/>
      <c r="IF5" s="227"/>
      <c r="IG5" s="227"/>
      <c r="IH5" s="227"/>
      <c r="II5" s="227"/>
      <c r="IJ5" s="227"/>
      <c r="IK5" s="227"/>
      <c r="IL5" s="227"/>
      <c r="IM5" s="227"/>
      <c r="IN5" s="227"/>
      <c r="IO5" s="227"/>
      <c r="IP5" s="227"/>
      <c r="IQ5" s="227"/>
      <c r="IR5" s="227"/>
      <c r="IS5" s="227"/>
      <c r="IT5" s="227"/>
      <c r="IU5" s="227"/>
      <c r="IV5" s="227"/>
    </row>
    <row r="6" spans="1:256" s="228" customFormat="1" ht="13.7" customHeight="1" x14ac:dyDescent="0.2">
      <c r="A6" s="246"/>
      <c r="B6" s="179"/>
      <c r="C6" s="179"/>
      <c r="D6" s="179"/>
      <c r="E6" s="179"/>
      <c r="F6" s="169"/>
      <c r="G6" s="169"/>
      <c r="H6" s="169"/>
      <c r="I6" s="169"/>
      <c r="J6" s="169"/>
      <c r="K6" s="169"/>
      <c r="L6" s="169"/>
      <c r="M6" s="169"/>
      <c r="N6" s="171"/>
      <c r="O6" s="168"/>
      <c r="P6" s="172"/>
      <c r="Q6" s="172"/>
      <c r="R6" s="172"/>
      <c r="S6" s="172"/>
      <c r="T6" s="169"/>
      <c r="U6" s="169"/>
      <c r="V6" s="169"/>
      <c r="W6" s="169"/>
      <c r="X6" s="169"/>
      <c r="Y6" s="169"/>
      <c r="Z6" s="169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  <c r="EX6" s="227"/>
      <c r="EY6" s="227"/>
      <c r="EZ6" s="227"/>
      <c r="FA6" s="227"/>
      <c r="FB6" s="227"/>
      <c r="FC6" s="227"/>
      <c r="FD6" s="227"/>
      <c r="FE6" s="227"/>
      <c r="FF6" s="227"/>
      <c r="FG6" s="227"/>
      <c r="FH6" s="227"/>
      <c r="FI6" s="227"/>
      <c r="FJ6" s="227"/>
      <c r="FK6" s="227"/>
      <c r="FL6" s="227"/>
      <c r="FM6" s="227"/>
      <c r="FN6" s="227"/>
      <c r="FO6" s="227"/>
      <c r="FP6" s="227"/>
      <c r="FQ6" s="227"/>
      <c r="FR6" s="227"/>
      <c r="FS6" s="227"/>
      <c r="FT6" s="227"/>
      <c r="FU6" s="227"/>
      <c r="FV6" s="227"/>
      <c r="FW6" s="227"/>
      <c r="FX6" s="227"/>
      <c r="FY6" s="227"/>
      <c r="FZ6" s="227"/>
      <c r="GA6" s="227"/>
      <c r="GB6" s="227"/>
      <c r="GC6" s="227"/>
      <c r="GD6" s="227"/>
      <c r="GE6" s="227"/>
      <c r="GF6" s="227"/>
      <c r="GG6" s="227"/>
      <c r="GH6" s="227"/>
      <c r="GI6" s="227"/>
      <c r="GJ6" s="227"/>
      <c r="GK6" s="227"/>
      <c r="GL6" s="227"/>
      <c r="GM6" s="227"/>
      <c r="GN6" s="227"/>
      <c r="GO6" s="227"/>
      <c r="GP6" s="227"/>
      <c r="GQ6" s="227"/>
      <c r="GR6" s="227"/>
      <c r="GS6" s="227"/>
      <c r="GT6" s="227"/>
      <c r="GU6" s="227"/>
      <c r="GV6" s="227"/>
      <c r="GW6" s="227"/>
      <c r="GX6" s="227"/>
      <c r="GY6" s="227"/>
      <c r="GZ6" s="227"/>
      <c r="HA6" s="227"/>
      <c r="HB6" s="227"/>
      <c r="HC6" s="227"/>
      <c r="HD6" s="227"/>
      <c r="HE6" s="227"/>
      <c r="HF6" s="227"/>
      <c r="HG6" s="227"/>
      <c r="HH6" s="227"/>
      <c r="HI6" s="227"/>
      <c r="HJ6" s="227"/>
      <c r="HK6" s="227"/>
      <c r="HL6" s="227"/>
      <c r="HM6" s="227"/>
      <c r="HN6" s="227"/>
      <c r="HO6" s="227"/>
      <c r="HP6" s="227"/>
      <c r="HQ6" s="227"/>
      <c r="HR6" s="227"/>
      <c r="HS6" s="227"/>
      <c r="HT6" s="227"/>
      <c r="HU6" s="227"/>
      <c r="HV6" s="227"/>
      <c r="HW6" s="227"/>
      <c r="HX6" s="227"/>
      <c r="HY6" s="227"/>
      <c r="HZ6" s="227"/>
      <c r="IA6" s="227"/>
      <c r="IB6" s="227"/>
      <c r="IC6" s="227"/>
      <c r="ID6" s="227"/>
      <c r="IE6" s="227"/>
      <c r="IF6" s="227"/>
      <c r="IG6" s="227"/>
      <c r="IH6" s="227"/>
      <c r="II6" s="227"/>
      <c r="IJ6" s="227"/>
      <c r="IK6" s="227"/>
      <c r="IL6" s="227"/>
      <c r="IM6" s="227"/>
      <c r="IN6" s="227"/>
      <c r="IO6" s="227"/>
      <c r="IP6" s="227"/>
      <c r="IQ6" s="227"/>
      <c r="IR6" s="227"/>
      <c r="IS6" s="227"/>
      <c r="IT6" s="227"/>
      <c r="IU6" s="227"/>
      <c r="IV6" s="227"/>
    </row>
    <row r="7" spans="1:256" s="228" customFormat="1" ht="13.7" customHeight="1" x14ac:dyDescent="0.2">
      <c r="A7" s="247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  <c r="O7" s="168"/>
      <c r="P7" s="172"/>
      <c r="Q7" s="172"/>
      <c r="R7" s="172"/>
      <c r="S7" s="172"/>
      <c r="T7" s="169"/>
      <c r="U7" s="169"/>
      <c r="V7" s="169"/>
      <c r="W7" s="169"/>
      <c r="X7" s="169"/>
      <c r="Y7" s="169"/>
      <c r="Z7" s="169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7"/>
      <c r="FF7" s="227"/>
      <c r="FG7" s="227"/>
      <c r="FH7" s="227"/>
      <c r="FI7" s="227"/>
      <c r="FJ7" s="227"/>
      <c r="FK7" s="227"/>
      <c r="FL7" s="227"/>
      <c r="FM7" s="227"/>
      <c r="FN7" s="227"/>
      <c r="FO7" s="227"/>
      <c r="FP7" s="227"/>
      <c r="FQ7" s="227"/>
      <c r="FR7" s="227"/>
      <c r="FS7" s="227"/>
      <c r="FT7" s="227"/>
      <c r="FU7" s="227"/>
      <c r="FV7" s="227"/>
      <c r="FW7" s="227"/>
      <c r="FX7" s="227"/>
      <c r="FY7" s="227"/>
      <c r="FZ7" s="227"/>
      <c r="GA7" s="227"/>
      <c r="GB7" s="227"/>
      <c r="GC7" s="227"/>
      <c r="GD7" s="227"/>
      <c r="GE7" s="227"/>
      <c r="GF7" s="227"/>
      <c r="GG7" s="227"/>
      <c r="GH7" s="227"/>
      <c r="GI7" s="227"/>
      <c r="GJ7" s="227"/>
      <c r="GK7" s="227"/>
      <c r="GL7" s="227"/>
      <c r="GM7" s="227"/>
      <c r="GN7" s="227"/>
      <c r="GO7" s="227"/>
      <c r="GP7" s="227"/>
      <c r="GQ7" s="227"/>
      <c r="GR7" s="227"/>
      <c r="GS7" s="227"/>
      <c r="GT7" s="227"/>
      <c r="GU7" s="227"/>
      <c r="GV7" s="227"/>
      <c r="GW7" s="227"/>
      <c r="GX7" s="227"/>
      <c r="GY7" s="227"/>
      <c r="GZ7" s="227"/>
      <c r="HA7" s="227"/>
      <c r="HB7" s="227"/>
      <c r="HC7" s="227"/>
      <c r="HD7" s="227"/>
      <c r="HE7" s="227"/>
      <c r="HF7" s="227"/>
      <c r="HG7" s="227"/>
      <c r="HH7" s="227"/>
      <c r="HI7" s="227"/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7"/>
      <c r="IF7" s="227"/>
      <c r="IG7" s="227"/>
      <c r="IH7" s="227"/>
      <c r="II7" s="227"/>
      <c r="IJ7" s="227"/>
      <c r="IK7" s="227"/>
      <c r="IL7" s="227"/>
      <c r="IM7" s="227"/>
      <c r="IN7" s="227"/>
      <c r="IO7" s="227"/>
      <c r="IP7" s="227"/>
      <c r="IQ7" s="227"/>
      <c r="IR7" s="227"/>
      <c r="IS7" s="227"/>
      <c r="IT7" s="227"/>
      <c r="IU7" s="227"/>
      <c r="IV7" s="227"/>
    </row>
    <row r="8" spans="1:256" s="228" customFormat="1" ht="13.7" customHeight="1" x14ac:dyDescent="0.2">
      <c r="A8" s="248" t="s">
        <v>6</v>
      </c>
      <c r="B8" s="182" t="s">
        <v>7</v>
      </c>
      <c r="C8" s="182" t="s">
        <v>8</v>
      </c>
      <c r="D8" s="182" t="s">
        <v>7</v>
      </c>
      <c r="E8" s="182" t="s">
        <v>9</v>
      </c>
      <c r="F8" s="182" t="s">
        <v>10</v>
      </c>
      <c r="G8" s="183" t="s">
        <v>11</v>
      </c>
      <c r="H8" s="184"/>
      <c r="I8" s="184"/>
      <c r="J8" s="185"/>
      <c r="K8" s="182" t="s">
        <v>12</v>
      </c>
      <c r="L8" s="182" t="s">
        <v>13</v>
      </c>
      <c r="M8" s="186" t="s">
        <v>14</v>
      </c>
      <c r="N8" s="187" t="s">
        <v>15</v>
      </c>
      <c r="O8" s="188"/>
      <c r="P8" s="189"/>
      <c r="Q8" s="189"/>
      <c r="R8" s="189"/>
      <c r="S8" s="189"/>
      <c r="T8" s="190"/>
      <c r="U8" s="190"/>
      <c r="V8" s="190"/>
      <c r="W8" s="190"/>
      <c r="X8" s="190"/>
      <c r="Y8" s="190"/>
      <c r="Z8" s="190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7"/>
      <c r="FF8" s="227"/>
      <c r="FG8" s="227"/>
      <c r="FH8" s="227"/>
      <c r="FI8" s="227"/>
      <c r="FJ8" s="227"/>
      <c r="FK8" s="227"/>
      <c r="FL8" s="227"/>
      <c r="FM8" s="227"/>
      <c r="FN8" s="227"/>
      <c r="FO8" s="227"/>
      <c r="FP8" s="227"/>
      <c r="FQ8" s="227"/>
      <c r="FR8" s="227"/>
      <c r="FS8" s="227"/>
      <c r="FT8" s="227"/>
      <c r="FU8" s="227"/>
      <c r="FV8" s="227"/>
      <c r="FW8" s="227"/>
      <c r="FX8" s="227"/>
      <c r="FY8" s="227"/>
      <c r="FZ8" s="227"/>
      <c r="GA8" s="227"/>
      <c r="GB8" s="227"/>
      <c r="GC8" s="227"/>
      <c r="GD8" s="227"/>
      <c r="GE8" s="227"/>
      <c r="GF8" s="227"/>
      <c r="GG8" s="227"/>
      <c r="GH8" s="227"/>
      <c r="GI8" s="227"/>
      <c r="GJ8" s="227"/>
      <c r="GK8" s="227"/>
      <c r="GL8" s="227"/>
      <c r="GM8" s="227"/>
      <c r="GN8" s="227"/>
      <c r="GO8" s="227"/>
      <c r="GP8" s="227"/>
      <c r="GQ8" s="227"/>
      <c r="GR8" s="227"/>
      <c r="GS8" s="227"/>
      <c r="GT8" s="227"/>
      <c r="GU8" s="227"/>
      <c r="GV8" s="227"/>
      <c r="GW8" s="227"/>
      <c r="GX8" s="227"/>
      <c r="GY8" s="227"/>
      <c r="GZ8" s="227"/>
      <c r="HA8" s="227"/>
      <c r="HB8" s="227"/>
      <c r="HC8" s="227"/>
      <c r="HD8" s="227"/>
      <c r="HE8" s="227"/>
      <c r="HF8" s="227"/>
      <c r="HG8" s="227"/>
      <c r="HH8" s="227"/>
      <c r="HI8" s="227"/>
      <c r="HJ8" s="227"/>
      <c r="HK8" s="227"/>
      <c r="HL8" s="227"/>
      <c r="HM8" s="227"/>
      <c r="HN8" s="227"/>
      <c r="HO8" s="227"/>
      <c r="HP8" s="227"/>
      <c r="HQ8" s="227"/>
      <c r="HR8" s="227"/>
      <c r="HS8" s="227"/>
      <c r="HT8" s="227"/>
      <c r="HU8" s="227"/>
      <c r="HV8" s="227"/>
      <c r="HW8" s="227"/>
      <c r="HX8" s="227"/>
      <c r="HY8" s="227"/>
      <c r="HZ8" s="227"/>
      <c r="IA8" s="227"/>
      <c r="IB8" s="227"/>
      <c r="IC8" s="227"/>
      <c r="ID8" s="227"/>
      <c r="IE8" s="227"/>
      <c r="IF8" s="227"/>
      <c r="IG8" s="227"/>
      <c r="IH8" s="227"/>
      <c r="II8" s="227"/>
      <c r="IJ8" s="227"/>
      <c r="IK8" s="227"/>
      <c r="IL8" s="227"/>
      <c r="IM8" s="227"/>
      <c r="IN8" s="227"/>
      <c r="IO8" s="227"/>
      <c r="IP8" s="227"/>
      <c r="IQ8" s="227"/>
      <c r="IR8" s="227"/>
      <c r="IS8" s="227"/>
      <c r="IT8" s="227"/>
      <c r="IU8" s="227"/>
      <c r="IV8" s="227"/>
    </row>
    <row r="9" spans="1:256" s="228" customFormat="1" ht="13.7" customHeight="1" x14ac:dyDescent="0.2">
      <c r="A9" s="249" t="s">
        <v>16</v>
      </c>
      <c r="B9" s="191" t="s">
        <v>17</v>
      </c>
      <c r="C9" s="191" t="s">
        <v>18</v>
      </c>
      <c r="D9" s="191" t="s">
        <v>18</v>
      </c>
      <c r="E9" s="191" t="s">
        <v>19</v>
      </c>
      <c r="F9" s="191" t="s">
        <v>18</v>
      </c>
      <c r="G9" s="192"/>
      <c r="H9" s="193"/>
      <c r="I9" s="193"/>
      <c r="J9" s="194"/>
      <c r="K9" s="191" t="s">
        <v>20</v>
      </c>
      <c r="L9" s="191" t="s">
        <v>21</v>
      </c>
      <c r="M9" s="195"/>
      <c r="N9" s="196" t="s">
        <v>22</v>
      </c>
      <c r="O9" s="188"/>
      <c r="P9" s="189"/>
      <c r="Q9" s="189"/>
      <c r="R9" s="189"/>
      <c r="S9" s="189"/>
      <c r="T9" s="190"/>
      <c r="U9" s="190"/>
      <c r="V9" s="190"/>
      <c r="W9" s="190"/>
      <c r="X9" s="190"/>
      <c r="Y9" s="190"/>
      <c r="Z9" s="190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7"/>
      <c r="FF9" s="227"/>
      <c r="FG9" s="227"/>
      <c r="FH9" s="227"/>
      <c r="FI9" s="227"/>
      <c r="FJ9" s="227"/>
      <c r="FK9" s="227"/>
      <c r="FL9" s="227"/>
      <c r="FM9" s="227"/>
      <c r="FN9" s="227"/>
      <c r="FO9" s="227"/>
      <c r="FP9" s="227"/>
      <c r="FQ9" s="227"/>
      <c r="FR9" s="227"/>
      <c r="FS9" s="227"/>
      <c r="FT9" s="227"/>
      <c r="FU9" s="227"/>
      <c r="FV9" s="227"/>
      <c r="FW9" s="227"/>
      <c r="FX9" s="227"/>
      <c r="FY9" s="227"/>
      <c r="FZ9" s="227"/>
      <c r="GA9" s="227"/>
      <c r="GB9" s="227"/>
      <c r="GC9" s="227"/>
      <c r="GD9" s="227"/>
      <c r="GE9" s="227"/>
      <c r="GF9" s="227"/>
      <c r="GG9" s="227"/>
      <c r="GH9" s="227"/>
      <c r="GI9" s="227"/>
      <c r="GJ9" s="227"/>
      <c r="GK9" s="227"/>
      <c r="GL9" s="227"/>
      <c r="GM9" s="227"/>
      <c r="GN9" s="227"/>
      <c r="GO9" s="227"/>
      <c r="GP9" s="227"/>
      <c r="GQ9" s="227"/>
      <c r="GR9" s="227"/>
      <c r="GS9" s="227"/>
      <c r="GT9" s="227"/>
      <c r="GU9" s="227"/>
      <c r="GV9" s="227"/>
      <c r="GW9" s="227"/>
      <c r="GX9" s="227"/>
      <c r="GY9" s="227"/>
      <c r="GZ9" s="227"/>
      <c r="HA9" s="227"/>
      <c r="HB9" s="227"/>
      <c r="HC9" s="227"/>
      <c r="HD9" s="227"/>
      <c r="HE9" s="227"/>
      <c r="HF9" s="227"/>
      <c r="HG9" s="227"/>
      <c r="HH9" s="227"/>
      <c r="HI9" s="227"/>
      <c r="HJ9" s="227"/>
      <c r="HK9" s="227"/>
      <c r="HL9" s="227"/>
      <c r="HM9" s="227"/>
      <c r="HN9" s="227"/>
      <c r="HO9" s="227"/>
      <c r="HP9" s="227"/>
      <c r="HQ9" s="227"/>
      <c r="HR9" s="227"/>
      <c r="HS9" s="227"/>
      <c r="HT9" s="227"/>
      <c r="HU9" s="227"/>
      <c r="HV9" s="227"/>
      <c r="HW9" s="227"/>
      <c r="HX9" s="227"/>
      <c r="HY9" s="227"/>
      <c r="HZ9" s="227"/>
      <c r="IA9" s="227"/>
      <c r="IB9" s="227"/>
      <c r="IC9" s="227"/>
      <c r="ID9" s="227"/>
      <c r="IE9" s="227"/>
      <c r="IF9" s="227"/>
      <c r="IG9" s="227"/>
      <c r="IH9" s="227"/>
      <c r="II9" s="227"/>
      <c r="IJ9" s="227"/>
      <c r="IK9" s="227"/>
      <c r="IL9" s="227"/>
      <c r="IM9" s="227"/>
      <c r="IN9" s="227"/>
      <c r="IO9" s="227"/>
      <c r="IP9" s="227"/>
      <c r="IQ9" s="227"/>
      <c r="IR9" s="227"/>
      <c r="IS9" s="227"/>
      <c r="IT9" s="227"/>
      <c r="IU9" s="227"/>
      <c r="IV9" s="227"/>
    </row>
    <row r="10" spans="1:256" s="228" customFormat="1" ht="13.7" customHeight="1" x14ac:dyDescent="0.2">
      <c r="A10" s="250" t="s">
        <v>23</v>
      </c>
      <c r="B10" s="197" t="s">
        <v>24</v>
      </c>
      <c r="C10" s="197" t="s">
        <v>25</v>
      </c>
      <c r="D10" s="197" t="s">
        <v>25</v>
      </c>
      <c r="E10" s="197" t="s">
        <v>25</v>
      </c>
      <c r="F10" s="197" t="s">
        <v>25</v>
      </c>
      <c r="G10" s="198" t="s">
        <v>26</v>
      </c>
      <c r="H10" s="198" t="s">
        <v>27</v>
      </c>
      <c r="I10" s="198" t="s">
        <v>28</v>
      </c>
      <c r="J10" s="199"/>
      <c r="K10" s="200" t="s">
        <v>29</v>
      </c>
      <c r="L10" s="201"/>
      <c r="M10" s="201"/>
      <c r="N10" s="202"/>
      <c r="O10" s="168"/>
      <c r="P10" s="172"/>
      <c r="Q10" s="172"/>
      <c r="R10" s="172"/>
      <c r="S10" s="172"/>
      <c r="T10" s="169"/>
      <c r="U10" s="169"/>
      <c r="V10" s="169"/>
      <c r="W10" s="169"/>
      <c r="X10" s="169"/>
      <c r="Y10" s="169"/>
      <c r="Z10" s="169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7"/>
      <c r="FF10" s="227"/>
      <c r="FG10" s="227"/>
      <c r="FH10" s="227"/>
      <c r="FI10" s="227"/>
      <c r="FJ10" s="227"/>
      <c r="FK10" s="227"/>
      <c r="FL10" s="227"/>
      <c r="FM10" s="227"/>
      <c r="FN10" s="227"/>
      <c r="FO10" s="227"/>
      <c r="FP10" s="227"/>
      <c r="FQ10" s="227"/>
      <c r="FR10" s="227"/>
      <c r="FS10" s="227"/>
      <c r="FT10" s="227"/>
      <c r="FU10" s="227"/>
      <c r="FV10" s="227"/>
      <c r="FW10" s="227"/>
      <c r="FX10" s="227"/>
      <c r="FY10" s="227"/>
      <c r="FZ10" s="227"/>
      <c r="GA10" s="227"/>
      <c r="GB10" s="227"/>
      <c r="GC10" s="227"/>
      <c r="GD10" s="227"/>
      <c r="GE10" s="227"/>
      <c r="GF10" s="227"/>
      <c r="GG10" s="227"/>
      <c r="GH10" s="227"/>
      <c r="GI10" s="227"/>
      <c r="GJ10" s="227"/>
      <c r="GK10" s="227"/>
      <c r="GL10" s="227"/>
      <c r="GM10" s="227"/>
      <c r="GN10" s="227"/>
      <c r="GO10" s="227"/>
      <c r="GP10" s="227"/>
      <c r="GQ10" s="227"/>
      <c r="GR10" s="227"/>
      <c r="GS10" s="227"/>
      <c r="GT10" s="227"/>
      <c r="GU10" s="227"/>
      <c r="GV10" s="227"/>
      <c r="GW10" s="227"/>
      <c r="GX10" s="227"/>
      <c r="GY10" s="227"/>
      <c r="GZ10" s="227"/>
      <c r="HA10" s="227"/>
      <c r="HB10" s="227"/>
      <c r="HC10" s="227"/>
      <c r="HD10" s="227"/>
      <c r="HE10" s="227"/>
      <c r="HF10" s="227"/>
      <c r="HG10" s="227"/>
      <c r="HH10" s="227"/>
      <c r="HI10" s="227"/>
      <c r="HJ10" s="227"/>
      <c r="HK10" s="227"/>
      <c r="HL10" s="227"/>
      <c r="HM10" s="227"/>
      <c r="HN10" s="227"/>
      <c r="HO10" s="227"/>
      <c r="HP10" s="227"/>
      <c r="HQ10" s="227"/>
      <c r="HR10" s="227"/>
      <c r="HS10" s="227"/>
      <c r="HT10" s="227"/>
      <c r="HU10" s="227"/>
      <c r="HV10" s="227"/>
      <c r="HW10" s="227"/>
      <c r="HX10" s="227"/>
      <c r="HY10" s="227"/>
      <c r="HZ10" s="227"/>
      <c r="IA10" s="227"/>
      <c r="IB10" s="227"/>
      <c r="IC10" s="227"/>
      <c r="ID10" s="227"/>
      <c r="IE10" s="227"/>
      <c r="IF10" s="227"/>
      <c r="IG10" s="227"/>
      <c r="IH10" s="227"/>
      <c r="II10" s="227"/>
      <c r="IJ10" s="227"/>
      <c r="IK10" s="227"/>
      <c r="IL10" s="227"/>
      <c r="IM10" s="227"/>
      <c r="IN10" s="227"/>
      <c r="IO10" s="227"/>
      <c r="IP10" s="227"/>
      <c r="IQ10" s="227"/>
      <c r="IR10" s="227"/>
      <c r="IS10" s="227"/>
      <c r="IT10" s="227"/>
      <c r="IU10" s="227"/>
      <c r="IV10" s="227"/>
    </row>
    <row r="11" spans="1:256" s="228" customFormat="1" ht="8.1" customHeight="1" x14ac:dyDescent="0.2">
      <c r="A11" s="251"/>
      <c r="B11" s="203"/>
      <c r="C11" s="203"/>
      <c r="D11" s="203"/>
      <c r="E11" s="203"/>
      <c r="F11" s="203"/>
      <c r="G11" s="199"/>
      <c r="H11" s="199"/>
      <c r="I11" s="199"/>
      <c r="J11" s="199"/>
      <c r="K11" s="199"/>
      <c r="L11" s="204"/>
      <c r="M11" s="204"/>
      <c r="N11" s="205"/>
      <c r="O11" s="169"/>
      <c r="P11" s="172"/>
      <c r="Q11" s="172"/>
      <c r="R11" s="172"/>
      <c r="S11" s="172"/>
      <c r="T11" s="169"/>
      <c r="U11" s="169"/>
      <c r="V11" s="169"/>
      <c r="W11" s="169"/>
      <c r="X11" s="169"/>
      <c r="Y11" s="169"/>
      <c r="Z11" s="169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7"/>
      <c r="FG11" s="227"/>
      <c r="FH11" s="227"/>
      <c r="FI11" s="227"/>
      <c r="FJ11" s="227"/>
      <c r="FK11" s="227"/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7"/>
      <c r="FZ11" s="227"/>
      <c r="GA11" s="227"/>
      <c r="GB11" s="227"/>
      <c r="GC11" s="227"/>
      <c r="GD11" s="227"/>
      <c r="GE11" s="227"/>
      <c r="GF11" s="227"/>
      <c r="GG11" s="227"/>
      <c r="GH11" s="227"/>
      <c r="GI11" s="227"/>
      <c r="GJ11" s="227"/>
      <c r="GK11" s="227"/>
      <c r="GL11" s="227"/>
      <c r="GM11" s="227"/>
      <c r="GN11" s="227"/>
      <c r="GO11" s="227"/>
      <c r="GP11" s="227"/>
      <c r="GQ11" s="227"/>
      <c r="GR11" s="227"/>
      <c r="GS11" s="227"/>
      <c r="GT11" s="227"/>
      <c r="GU11" s="227"/>
      <c r="GV11" s="227"/>
      <c r="GW11" s="227"/>
      <c r="GX11" s="227"/>
      <c r="GY11" s="227"/>
      <c r="GZ11" s="227"/>
      <c r="HA11" s="227"/>
      <c r="HB11" s="227"/>
      <c r="HC11" s="227"/>
      <c r="HD11" s="227"/>
      <c r="HE11" s="227"/>
      <c r="HF11" s="227"/>
      <c r="HG11" s="227"/>
      <c r="HH11" s="227"/>
      <c r="HI11" s="227"/>
      <c r="HJ11" s="227"/>
      <c r="HK11" s="227"/>
      <c r="HL11" s="227"/>
      <c r="HM11" s="227"/>
      <c r="HN11" s="227"/>
      <c r="HO11" s="227"/>
      <c r="HP11" s="227"/>
      <c r="HQ11" s="227"/>
      <c r="HR11" s="227"/>
      <c r="HS11" s="227"/>
      <c r="HT11" s="227"/>
      <c r="HU11" s="227"/>
      <c r="HV11" s="227"/>
      <c r="HW11" s="227"/>
      <c r="HX11" s="227"/>
      <c r="HY11" s="227"/>
      <c r="HZ11" s="227"/>
      <c r="IA11" s="227"/>
      <c r="IB11" s="227"/>
      <c r="IC11" s="227"/>
      <c r="ID11" s="227"/>
      <c r="IE11" s="227"/>
      <c r="IF11" s="227"/>
      <c r="IG11" s="227"/>
      <c r="IH11" s="227"/>
      <c r="II11" s="227"/>
      <c r="IJ11" s="227"/>
      <c r="IK11" s="227"/>
      <c r="IL11" s="227"/>
      <c r="IM11" s="227"/>
      <c r="IN11" s="227"/>
      <c r="IO11" s="227"/>
      <c r="IP11" s="227"/>
      <c r="IQ11" s="227"/>
      <c r="IR11" s="227"/>
      <c r="IS11" s="227"/>
      <c r="IT11" s="227"/>
      <c r="IU11" s="227"/>
      <c r="IV11" s="227"/>
    </row>
    <row r="12" spans="1:256" s="228" customFormat="1" ht="20.100000000000001" customHeight="1" x14ac:dyDescent="0.25">
      <c r="A12" s="252">
        <v>42673</v>
      </c>
      <c r="B12" s="206" t="s">
        <v>38</v>
      </c>
      <c r="C12" s="207">
        <v>10</v>
      </c>
      <c r="D12" s="207"/>
      <c r="E12" s="207"/>
      <c r="F12" s="207">
        <v>10</v>
      </c>
      <c r="G12" s="208">
        <v>112</v>
      </c>
      <c r="H12" s="208">
        <v>4207</v>
      </c>
      <c r="I12" s="208"/>
      <c r="J12" s="209" t="s">
        <v>30</v>
      </c>
      <c r="K12" s="209" t="s">
        <v>79</v>
      </c>
      <c r="L12" s="209" t="s">
        <v>80</v>
      </c>
      <c r="M12" s="210" t="s">
        <v>81</v>
      </c>
      <c r="N12" s="210" t="s">
        <v>79</v>
      </c>
      <c r="O12" s="211"/>
      <c r="P12" s="212" t="b">
        <f t="shared" ref="P12:P13" si="0">OR(G12&lt;100,LEN(G12)=2)</f>
        <v>0</v>
      </c>
      <c r="Q12" s="212" t="b">
        <f t="shared" ref="Q12:Q13" si="1">OR(H12&lt;1000,LEN(H12)=3)</f>
        <v>0</v>
      </c>
      <c r="R12" s="212" t="b">
        <f t="shared" ref="R12:R13" si="2">IF(I12&lt;1000,TRUE)</f>
        <v>1</v>
      </c>
      <c r="S12" s="213"/>
      <c r="T12" s="169"/>
      <c r="U12" s="169"/>
      <c r="V12" s="169"/>
      <c r="W12" s="169"/>
      <c r="X12" s="169"/>
      <c r="Y12" s="169"/>
      <c r="Z12" s="169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7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7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7"/>
      <c r="HB12" s="227"/>
      <c r="HC12" s="227"/>
      <c r="HD12" s="227"/>
      <c r="HE12" s="227"/>
      <c r="HF12" s="227"/>
      <c r="HG12" s="227"/>
      <c r="HH12" s="227"/>
      <c r="HI12" s="227"/>
      <c r="HJ12" s="227"/>
      <c r="HK12" s="227"/>
      <c r="HL12" s="227"/>
      <c r="HM12" s="227"/>
      <c r="HN12" s="227"/>
      <c r="HO12" s="227"/>
      <c r="HP12" s="227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7"/>
      <c r="IB12" s="227"/>
      <c r="IC12" s="227"/>
      <c r="ID12" s="227"/>
      <c r="IE12" s="227"/>
      <c r="IF12" s="227"/>
      <c r="IG12" s="227"/>
      <c r="IH12" s="227"/>
      <c r="II12" s="227"/>
      <c r="IJ12" s="227"/>
      <c r="IK12" s="227"/>
      <c r="IL12" s="227"/>
      <c r="IM12" s="227"/>
      <c r="IN12" s="227"/>
      <c r="IO12" s="227"/>
      <c r="IP12" s="227"/>
      <c r="IQ12" s="227"/>
      <c r="IR12" s="227"/>
      <c r="IS12" s="227"/>
      <c r="IT12" s="227"/>
      <c r="IU12" s="227"/>
      <c r="IV12" s="227"/>
    </row>
    <row r="13" spans="1:256" s="228" customFormat="1" ht="20.100000000000001" customHeight="1" thickBot="1" x14ac:dyDescent="0.3">
      <c r="A13" s="252">
        <v>44144</v>
      </c>
      <c r="B13" s="206" t="s">
        <v>30</v>
      </c>
      <c r="C13" s="207">
        <f>D13+F13</f>
        <v>58.8</v>
      </c>
      <c r="D13" s="204">
        <v>9.8000000000000007</v>
      </c>
      <c r="E13" s="207"/>
      <c r="F13" s="214" t="s">
        <v>86</v>
      </c>
      <c r="G13" s="208">
        <v>270</v>
      </c>
      <c r="H13" s="208">
        <v>1101</v>
      </c>
      <c r="I13" s="208"/>
      <c r="J13" s="209" t="s">
        <v>30</v>
      </c>
      <c r="K13" s="215" t="s">
        <v>82</v>
      </c>
      <c r="L13" s="215" t="s">
        <v>83</v>
      </c>
      <c r="M13" s="216" t="s">
        <v>84</v>
      </c>
      <c r="N13" s="210" t="s">
        <v>85</v>
      </c>
      <c r="O13" s="211"/>
      <c r="P13" s="212" t="b">
        <f t="shared" si="0"/>
        <v>0</v>
      </c>
      <c r="Q13" s="212" t="b">
        <f t="shared" si="1"/>
        <v>0</v>
      </c>
      <c r="R13" s="212" t="b">
        <f t="shared" si="2"/>
        <v>1</v>
      </c>
      <c r="S13" s="213"/>
      <c r="T13" s="169"/>
      <c r="U13" s="169"/>
      <c r="V13" s="169"/>
      <c r="W13" s="169"/>
      <c r="X13" s="169"/>
      <c r="Y13" s="169"/>
      <c r="Z13" s="169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7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7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7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7"/>
      <c r="HB13" s="227"/>
      <c r="HC13" s="227"/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7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7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  <c r="IN13" s="227"/>
      <c r="IO13" s="227"/>
      <c r="IP13" s="227"/>
      <c r="IQ13" s="227"/>
      <c r="IR13" s="227"/>
      <c r="IS13" s="227"/>
      <c r="IT13" s="227"/>
      <c r="IU13" s="227"/>
      <c r="IV13" s="227"/>
    </row>
    <row r="14" spans="1:256" s="228" customFormat="1" ht="20.100000000000001" customHeight="1" thickBot="1" x14ac:dyDescent="0.25">
      <c r="A14" s="253" t="s">
        <v>34</v>
      </c>
      <c r="B14" s="217"/>
      <c r="C14" s="218">
        <f>SUM(C12:C13)</f>
        <v>68.8</v>
      </c>
      <c r="D14" s="219">
        <f>SUM(D12:D13)</f>
        <v>9.8000000000000007</v>
      </c>
      <c r="E14" s="218"/>
      <c r="F14" s="218">
        <f>F12+F13</f>
        <v>59</v>
      </c>
      <c r="G14" s="220"/>
      <c r="H14" s="220"/>
      <c r="I14" s="220"/>
      <c r="J14" s="221"/>
      <c r="K14" s="221"/>
      <c r="L14" s="222"/>
      <c r="M14" s="222"/>
      <c r="N14" s="223"/>
      <c r="O14" s="168"/>
      <c r="P14" s="172"/>
      <c r="Q14" s="172"/>
      <c r="R14" s="172"/>
      <c r="S14" s="172"/>
      <c r="T14" s="169"/>
      <c r="U14" s="169"/>
      <c r="V14" s="169"/>
      <c r="W14" s="169"/>
      <c r="X14" s="169"/>
      <c r="Y14" s="169"/>
      <c r="Z14" s="169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7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7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7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7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  <c r="IN14" s="227"/>
      <c r="IO14" s="227"/>
      <c r="IP14" s="227"/>
      <c r="IQ14" s="227"/>
      <c r="IR14" s="227"/>
      <c r="IS14" s="227"/>
      <c r="IT14" s="227"/>
      <c r="IU14" s="227"/>
      <c r="IV14" s="227"/>
    </row>
    <row r="15" spans="1:256" s="228" customFormat="1" ht="14.1" customHeight="1" x14ac:dyDescent="0.2">
      <c r="A15" s="254"/>
      <c r="B15" s="224"/>
      <c r="C15" s="22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9"/>
      <c r="P15" s="172"/>
      <c r="Q15" s="172"/>
      <c r="R15" s="172"/>
      <c r="S15" s="172"/>
      <c r="T15" s="169"/>
      <c r="U15" s="169"/>
      <c r="V15" s="169"/>
      <c r="W15" s="169"/>
      <c r="X15" s="169"/>
      <c r="Y15" s="169"/>
      <c r="Z15" s="169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7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7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7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7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7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7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7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  <c r="IN15" s="227"/>
      <c r="IO15" s="227"/>
      <c r="IP15" s="227"/>
      <c r="IQ15" s="227"/>
      <c r="IR15" s="227"/>
      <c r="IS15" s="227"/>
      <c r="IT15" s="227"/>
      <c r="IU15" s="227"/>
      <c r="IV15" s="227"/>
    </row>
    <row r="16" spans="1:256" s="228" customFormat="1" ht="13.7" customHeight="1" x14ac:dyDescent="0.2">
      <c r="A16" s="255"/>
      <c r="B16" s="183" t="s">
        <v>35</v>
      </c>
      <c r="C16" s="185"/>
      <c r="D16" s="211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72"/>
      <c r="Q16" s="172"/>
      <c r="R16" s="172"/>
      <c r="S16" s="172"/>
      <c r="T16" s="169"/>
      <c r="U16" s="169"/>
      <c r="V16" s="169"/>
      <c r="W16" s="169"/>
      <c r="X16" s="169"/>
      <c r="Y16" s="169"/>
      <c r="Z16" s="169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7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7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7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7"/>
      <c r="HB16" s="227"/>
      <c r="HC16" s="227"/>
      <c r="HD16" s="227"/>
      <c r="HE16" s="227"/>
      <c r="HF16" s="227"/>
      <c r="HG16" s="227"/>
      <c r="HH16" s="227"/>
      <c r="HI16" s="227"/>
      <c r="HJ16" s="227"/>
      <c r="HK16" s="227"/>
      <c r="HL16" s="227"/>
      <c r="HM16" s="227"/>
      <c r="HN16" s="227"/>
      <c r="HO16" s="227"/>
      <c r="HP16" s="227"/>
      <c r="HQ16" s="227"/>
      <c r="HR16" s="227"/>
      <c r="HS16" s="227"/>
      <c r="HT16" s="227"/>
      <c r="HU16" s="227"/>
      <c r="HV16" s="227"/>
      <c r="HW16" s="227"/>
      <c r="HX16" s="227"/>
      <c r="HY16" s="227"/>
      <c r="HZ16" s="227"/>
      <c r="IA16" s="227"/>
      <c r="IB16" s="227"/>
      <c r="IC16" s="227"/>
      <c r="ID16" s="227"/>
      <c r="IE16" s="227"/>
      <c r="IF16" s="227"/>
      <c r="IG16" s="227"/>
      <c r="IH16" s="227"/>
      <c r="II16" s="227"/>
      <c r="IJ16" s="227"/>
      <c r="IK16" s="227"/>
      <c r="IL16" s="227"/>
      <c r="IM16" s="227"/>
      <c r="IN16" s="227"/>
      <c r="IO16" s="227"/>
      <c r="IP16" s="227"/>
      <c r="IQ16" s="227"/>
      <c r="IR16" s="227"/>
      <c r="IS16" s="227"/>
      <c r="IT16" s="227"/>
      <c r="IU16" s="227"/>
      <c r="IV16" s="227"/>
    </row>
    <row r="17" spans="1:256" s="228" customFormat="1" ht="13.7" customHeight="1" x14ac:dyDescent="0.2">
      <c r="A17" s="255"/>
      <c r="B17" s="225" t="s">
        <v>36</v>
      </c>
      <c r="C17" s="226" t="s">
        <v>37</v>
      </c>
      <c r="D17" s="211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72"/>
      <c r="Q17" s="172"/>
      <c r="R17" s="172"/>
      <c r="S17" s="172"/>
      <c r="T17" s="169"/>
      <c r="U17" s="169"/>
      <c r="V17" s="169"/>
      <c r="W17" s="169"/>
      <c r="X17" s="169"/>
      <c r="Y17" s="169"/>
      <c r="Z17" s="169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7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7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7"/>
      <c r="HB17" s="227"/>
      <c r="HC17" s="227"/>
      <c r="HD17" s="227"/>
      <c r="HE17" s="227"/>
      <c r="HF17" s="227"/>
      <c r="HG17" s="227"/>
      <c r="HH17" s="227"/>
      <c r="HI17" s="227"/>
      <c r="HJ17" s="227"/>
      <c r="HK17" s="227"/>
      <c r="HL17" s="227"/>
      <c r="HM17" s="227"/>
      <c r="HN17" s="227"/>
      <c r="HO17" s="227"/>
      <c r="HP17" s="227"/>
      <c r="HQ17" s="227"/>
      <c r="HR17" s="227"/>
      <c r="HS17" s="227"/>
      <c r="HT17" s="227"/>
      <c r="HU17" s="227"/>
      <c r="HV17" s="227"/>
      <c r="HW17" s="227"/>
      <c r="HX17" s="227"/>
      <c r="HY17" s="227"/>
      <c r="HZ17" s="227"/>
      <c r="IA17" s="227"/>
      <c r="IB17" s="227"/>
      <c r="IC17" s="227"/>
      <c r="ID17" s="227"/>
      <c r="IE17" s="227"/>
      <c r="IF17" s="227"/>
      <c r="IG17" s="227"/>
      <c r="IH17" s="227"/>
      <c r="II17" s="227"/>
      <c r="IJ17" s="227"/>
      <c r="IK17" s="227"/>
      <c r="IL17" s="227"/>
      <c r="IM17" s="227"/>
      <c r="IN17" s="227"/>
      <c r="IO17" s="227"/>
      <c r="IP17" s="227"/>
      <c r="IQ17" s="227"/>
      <c r="IR17" s="227"/>
      <c r="IS17" s="227"/>
      <c r="IT17" s="227"/>
      <c r="IU17" s="227"/>
      <c r="IV17" s="227"/>
    </row>
    <row r="18" spans="1:256" s="228" customFormat="1" ht="13.7" customHeight="1" x14ac:dyDescent="0.2">
      <c r="A18" s="255"/>
      <c r="B18" s="225" t="s">
        <v>38</v>
      </c>
      <c r="C18" s="226" t="s">
        <v>39</v>
      </c>
      <c r="D18" s="211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72"/>
      <c r="Q18" s="172"/>
      <c r="R18" s="172"/>
      <c r="S18" s="172"/>
      <c r="T18" s="169"/>
      <c r="U18" s="169"/>
      <c r="V18" s="169"/>
      <c r="W18" s="169"/>
      <c r="X18" s="169"/>
      <c r="Y18" s="169"/>
      <c r="Z18" s="169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B18" s="227"/>
      <c r="HC18" s="227"/>
      <c r="HD18" s="227"/>
      <c r="HE18" s="227"/>
      <c r="HF18" s="227"/>
      <c r="HG18" s="227"/>
      <c r="HH18" s="227"/>
      <c r="HI18" s="227"/>
      <c r="HJ18" s="227"/>
      <c r="HK18" s="227"/>
      <c r="HL18" s="227"/>
      <c r="HM18" s="227"/>
      <c r="HN18" s="227"/>
      <c r="HO18" s="227"/>
      <c r="HP18" s="227"/>
      <c r="HQ18" s="227"/>
      <c r="HR18" s="227"/>
      <c r="HS18" s="227"/>
      <c r="HT18" s="227"/>
      <c r="HU18" s="227"/>
      <c r="HV18" s="227"/>
      <c r="HW18" s="227"/>
      <c r="HX18" s="227"/>
      <c r="HY18" s="227"/>
      <c r="HZ18" s="227"/>
      <c r="IA18" s="227"/>
      <c r="IB18" s="227"/>
      <c r="IC18" s="227"/>
      <c r="ID18" s="227"/>
      <c r="IE18" s="227"/>
      <c r="IF18" s="227"/>
      <c r="IG18" s="227"/>
      <c r="IH18" s="227"/>
      <c r="II18" s="227"/>
      <c r="IJ18" s="227"/>
      <c r="IK18" s="227"/>
      <c r="IL18" s="227"/>
      <c r="IM18" s="227"/>
      <c r="IN18" s="227"/>
      <c r="IO18" s="227"/>
      <c r="IP18" s="227"/>
      <c r="IQ18" s="227"/>
      <c r="IR18" s="227"/>
      <c r="IS18" s="227"/>
      <c r="IT18" s="227"/>
      <c r="IU18" s="227"/>
      <c r="IV18" s="227"/>
    </row>
    <row r="19" spans="1:256" s="228" customFormat="1" ht="13.7" customHeight="1" x14ac:dyDescent="0.2">
      <c r="A19" s="255"/>
      <c r="B19" s="225" t="s">
        <v>30</v>
      </c>
      <c r="C19" s="226" t="s">
        <v>40</v>
      </c>
      <c r="D19" s="211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72"/>
      <c r="Q19" s="172"/>
      <c r="R19" s="172"/>
      <c r="S19" s="172"/>
      <c r="T19" s="169"/>
      <c r="U19" s="169"/>
      <c r="V19" s="169"/>
      <c r="W19" s="169"/>
      <c r="X19" s="169"/>
      <c r="Y19" s="169"/>
      <c r="Z19" s="169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B19" s="227"/>
      <c r="HC19" s="227"/>
      <c r="HD19" s="227"/>
      <c r="HE19" s="227"/>
      <c r="HF19" s="227"/>
      <c r="HG19" s="227"/>
      <c r="HH19" s="227"/>
      <c r="HI19" s="227"/>
      <c r="HJ19" s="227"/>
      <c r="HK19" s="227"/>
      <c r="HL19" s="227"/>
      <c r="HM19" s="227"/>
      <c r="HN19" s="227"/>
      <c r="HO19" s="227"/>
      <c r="HP19" s="227"/>
      <c r="HQ19" s="227"/>
      <c r="HR19" s="227"/>
      <c r="HS19" s="227"/>
      <c r="HT19" s="227"/>
      <c r="HU19" s="227"/>
      <c r="HV19" s="227"/>
      <c r="HW19" s="227"/>
      <c r="HX19" s="227"/>
      <c r="HY19" s="227"/>
      <c r="HZ19" s="227"/>
      <c r="IA19" s="227"/>
      <c r="IB19" s="227"/>
      <c r="IC19" s="227"/>
      <c r="ID19" s="227"/>
      <c r="IE19" s="227"/>
      <c r="IF19" s="227"/>
      <c r="IG19" s="227"/>
      <c r="IH19" s="227"/>
      <c r="II19" s="227"/>
      <c r="IJ19" s="227"/>
      <c r="IK19" s="227"/>
      <c r="IL19" s="227"/>
      <c r="IM19" s="227"/>
      <c r="IN19" s="227"/>
      <c r="IO19" s="227"/>
      <c r="IP19" s="227"/>
      <c r="IQ19" s="227"/>
      <c r="IR19" s="227"/>
      <c r="IS19" s="227"/>
      <c r="IT19" s="227"/>
      <c r="IU19" s="227"/>
      <c r="IV19" s="227"/>
    </row>
    <row r="20" spans="1:256" s="263" customFormat="1" ht="13.7" customHeight="1" x14ac:dyDescent="0.2">
      <c r="A20" s="256"/>
      <c r="B20" s="257" t="s">
        <v>41</v>
      </c>
      <c r="C20" s="258" t="s">
        <v>42</v>
      </c>
      <c r="D20" s="259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1"/>
      <c r="Q20" s="261"/>
      <c r="R20" s="261"/>
      <c r="S20" s="261"/>
      <c r="T20" s="260"/>
      <c r="U20" s="260"/>
      <c r="V20" s="260"/>
      <c r="W20" s="260"/>
      <c r="X20" s="260"/>
      <c r="Y20" s="260"/>
      <c r="Z20" s="260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2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262"/>
      <c r="FL20" s="262"/>
      <c r="FM20" s="262"/>
      <c r="FN20" s="262"/>
      <c r="FO20" s="262"/>
      <c r="FP20" s="262"/>
      <c r="FQ20" s="262"/>
      <c r="FR20" s="262"/>
      <c r="FS20" s="262"/>
      <c r="FT20" s="262"/>
      <c r="FU20" s="262"/>
      <c r="FV20" s="262"/>
      <c r="FW20" s="262"/>
      <c r="FX20" s="262"/>
      <c r="FY20" s="262"/>
      <c r="FZ20" s="262"/>
      <c r="GA20" s="262"/>
      <c r="GB20" s="262"/>
      <c r="GC20" s="262"/>
      <c r="GD20" s="262"/>
      <c r="GE20" s="262"/>
      <c r="GF20" s="262"/>
      <c r="GG20" s="262"/>
      <c r="GH20" s="262"/>
      <c r="GI20" s="262"/>
      <c r="GJ20" s="262"/>
      <c r="GK20" s="262"/>
      <c r="GL20" s="262"/>
      <c r="GM20" s="262"/>
      <c r="GN20" s="262"/>
      <c r="GO20" s="262"/>
      <c r="GP20" s="262"/>
      <c r="GQ20" s="262"/>
      <c r="GR20" s="262"/>
      <c r="GS20" s="262"/>
      <c r="GT20" s="262"/>
      <c r="GU20" s="262"/>
      <c r="GV20" s="262"/>
      <c r="GW20" s="262"/>
      <c r="GX20" s="262"/>
      <c r="GY20" s="262"/>
      <c r="GZ20" s="262"/>
      <c r="HA20" s="262"/>
      <c r="HB20" s="262"/>
      <c r="HC20" s="262"/>
      <c r="HD20" s="262"/>
      <c r="HE20" s="262"/>
      <c r="HF20" s="262"/>
      <c r="HG20" s="262"/>
      <c r="HH20" s="262"/>
      <c r="HI20" s="262"/>
      <c r="HJ20" s="262"/>
      <c r="HK20" s="262"/>
      <c r="HL20" s="262"/>
      <c r="HM20" s="262"/>
      <c r="HN20" s="262"/>
      <c r="HO20" s="262"/>
      <c r="HP20" s="262"/>
      <c r="HQ20" s="262"/>
      <c r="HR20" s="262"/>
      <c r="HS20" s="262"/>
      <c r="HT20" s="262"/>
      <c r="HU20" s="262"/>
      <c r="HV20" s="262"/>
      <c r="HW20" s="262"/>
      <c r="HX20" s="262"/>
      <c r="HY20" s="262"/>
      <c r="HZ20" s="262"/>
      <c r="IA20" s="262"/>
      <c r="IB20" s="262"/>
      <c r="IC20" s="262"/>
      <c r="ID20" s="262"/>
      <c r="IE20" s="262"/>
      <c r="IF20" s="262"/>
      <c r="IG20" s="262"/>
      <c r="IH20" s="262"/>
      <c r="II20" s="262"/>
      <c r="IJ20" s="262"/>
      <c r="IK20" s="262"/>
      <c r="IL20" s="262"/>
      <c r="IM20" s="262"/>
      <c r="IN20" s="262"/>
      <c r="IO20" s="262"/>
      <c r="IP20" s="262"/>
      <c r="IQ20" s="262"/>
      <c r="IR20" s="262"/>
      <c r="IS20" s="262"/>
      <c r="IT20" s="262"/>
      <c r="IU20" s="262"/>
      <c r="IV20" s="262"/>
    </row>
    <row r="21" spans="1:256" s="230" customFormat="1" ht="13.5" customHeight="1" x14ac:dyDescent="0.2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29"/>
      <c r="CJ21" s="229"/>
      <c r="CK21" s="229"/>
      <c r="CL21" s="229"/>
      <c r="CM21" s="229"/>
      <c r="CN21" s="229"/>
      <c r="CO21" s="229"/>
      <c r="CP21" s="229"/>
      <c r="CQ21" s="229"/>
      <c r="CR21" s="229"/>
      <c r="CS21" s="229"/>
      <c r="CT21" s="229"/>
      <c r="CU21" s="229"/>
      <c r="CV21" s="229"/>
      <c r="CW21" s="229"/>
      <c r="CX21" s="229"/>
      <c r="CY21" s="229"/>
      <c r="CZ21" s="229"/>
      <c r="DA21" s="229"/>
      <c r="DB21" s="229"/>
      <c r="DC21" s="229"/>
      <c r="DD21" s="229"/>
      <c r="DE21" s="229"/>
      <c r="DF21" s="229"/>
      <c r="DG21" s="229"/>
      <c r="DH21" s="229"/>
      <c r="DI21" s="229"/>
      <c r="DJ21" s="229"/>
      <c r="DK21" s="229"/>
      <c r="DL21" s="229"/>
      <c r="DM21" s="229"/>
      <c r="DN21" s="229"/>
      <c r="DO21" s="229"/>
      <c r="DP21" s="229"/>
      <c r="DQ21" s="229"/>
      <c r="DR21" s="229"/>
      <c r="DS21" s="229"/>
      <c r="DT21" s="229"/>
      <c r="DU21" s="229"/>
      <c r="DV21" s="229"/>
      <c r="DW21" s="229"/>
      <c r="DX21" s="229"/>
      <c r="DY21" s="229"/>
      <c r="DZ21" s="229"/>
      <c r="EA21" s="229"/>
      <c r="EB21" s="229"/>
      <c r="EC21" s="229"/>
      <c r="ED21" s="229"/>
      <c r="EE21" s="229"/>
      <c r="EF21" s="229"/>
      <c r="EG21" s="229"/>
      <c r="EH21" s="229"/>
      <c r="EI21" s="229"/>
      <c r="EJ21" s="229"/>
      <c r="EK21" s="229"/>
      <c r="EL21" s="229"/>
      <c r="EM21" s="229"/>
      <c r="EN21" s="229"/>
      <c r="EO21" s="229"/>
      <c r="EP21" s="229"/>
      <c r="EQ21" s="229"/>
      <c r="ER21" s="229"/>
      <c r="ES21" s="229"/>
      <c r="ET21" s="229"/>
      <c r="EU21" s="229"/>
      <c r="EV21" s="229"/>
      <c r="EW21" s="229"/>
      <c r="EX21" s="229"/>
      <c r="EY21" s="229"/>
      <c r="EZ21" s="229"/>
      <c r="FA21" s="229"/>
      <c r="FB21" s="229"/>
      <c r="FC21" s="229"/>
      <c r="FD21" s="229"/>
      <c r="FE21" s="229"/>
      <c r="FF21" s="229"/>
      <c r="FG21" s="229"/>
      <c r="FH21" s="229"/>
      <c r="FI21" s="229"/>
      <c r="FJ21" s="229"/>
      <c r="FK21" s="229"/>
      <c r="FL21" s="229"/>
      <c r="FM21" s="229"/>
      <c r="FN21" s="229"/>
      <c r="FO21" s="229"/>
      <c r="FP21" s="229"/>
      <c r="FQ21" s="229"/>
      <c r="FR21" s="229"/>
      <c r="FS21" s="229"/>
      <c r="FT21" s="229"/>
      <c r="FU21" s="229"/>
      <c r="FV21" s="229"/>
      <c r="FW21" s="229"/>
      <c r="FX21" s="229"/>
      <c r="FY21" s="229"/>
      <c r="FZ21" s="229"/>
      <c r="GA21" s="229"/>
      <c r="GB21" s="229"/>
      <c r="GC21" s="229"/>
      <c r="GD21" s="229"/>
      <c r="GE21" s="229"/>
      <c r="GF21" s="229"/>
      <c r="GG21" s="229"/>
      <c r="GH21" s="229"/>
      <c r="GI21" s="229"/>
      <c r="GJ21" s="229"/>
      <c r="GK21" s="229"/>
      <c r="GL21" s="229"/>
      <c r="GM21" s="229"/>
      <c r="GN21" s="229"/>
      <c r="GO21" s="229"/>
      <c r="GP21" s="229"/>
      <c r="GQ21" s="229"/>
      <c r="GR21" s="229"/>
      <c r="GS21" s="229"/>
      <c r="GT21" s="229"/>
      <c r="GU21" s="229"/>
      <c r="GV21" s="229"/>
      <c r="GW21" s="229"/>
      <c r="GX21" s="229"/>
      <c r="GY21" s="229"/>
      <c r="GZ21" s="229"/>
      <c r="HA21" s="229"/>
      <c r="HB21" s="229"/>
      <c r="HC21" s="229"/>
      <c r="HD21" s="229"/>
      <c r="HE21" s="229"/>
      <c r="HF21" s="229"/>
      <c r="HG21" s="229"/>
      <c r="HH21" s="229"/>
      <c r="HI21" s="229"/>
      <c r="HJ21" s="229"/>
      <c r="HK21" s="229"/>
      <c r="HL21" s="229"/>
      <c r="HM21" s="229"/>
      <c r="HN21" s="229"/>
      <c r="HO21" s="229"/>
      <c r="HP21" s="229"/>
      <c r="HQ21" s="229"/>
      <c r="HR21" s="229"/>
      <c r="HS21" s="229"/>
      <c r="HT21" s="229"/>
      <c r="HU21" s="229"/>
      <c r="HV21" s="229"/>
      <c r="HW21" s="229"/>
      <c r="HX21" s="229"/>
      <c r="HY21" s="229"/>
      <c r="HZ21" s="229"/>
      <c r="IA21" s="229"/>
      <c r="IB21" s="229"/>
      <c r="IC21" s="229"/>
      <c r="ID21" s="229"/>
      <c r="IE21" s="229"/>
      <c r="IF21" s="229"/>
      <c r="IG21" s="229"/>
      <c r="IH21" s="229"/>
      <c r="II21" s="229"/>
      <c r="IJ21" s="229"/>
      <c r="IK21" s="229"/>
      <c r="IL21" s="229"/>
      <c r="IM21" s="229"/>
      <c r="IN21" s="229"/>
      <c r="IO21" s="229"/>
      <c r="IP21" s="229"/>
      <c r="IQ21" s="229"/>
      <c r="IR21" s="229"/>
      <c r="IS21" s="229"/>
      <c r="IT21" s="229"/>
      <c r="IU21" s="229"/>
      <c r="IV21" s="229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C5 E5">
    <cfRule type="expression" dxfId="280" priority="1" stopIfTrue="1">
      <formula>ISBLANK(C5)</formula>
    </cfRule>
  </conditionalFormatting>
  <dataValidations count="1"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scale="40" orientation="landscape" r:id="rId1"/>
  <headerFooter>
    <oddFooter>&amp;L&amp;"Arial,Regular"&amp;10&amp;K000000/Users/josephinehagan/Desktop/Barclaycard Spreadsheet.xlsx		Printed 22/04/2020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6.28515625" style="5" customWidth="1"/>
    <col min="12" max="12" width="62.855468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277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5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05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9">
        <v>44133</v>
      </c>
      <c r="B12" s="49" t="s">
        <v>41</v>
      </c>
      <c r="C12" s="31">
        <v>28.59</v>
      </c>
      <c r="D12" s="32" t="str">
        <f>IF(B12="S",IF(ISBLANK(E12),ROUND(C12*0.2/1.2,2),E12),"")</f>
        <v/>
      </c>
      <c r="E12" s="31"/>
      <c r="F12" s="56">
        <v>28.59</v>
      </c>
      <c r="G12" s="57"/>
      <c r="H12" s="111" t="s">
        <v>128</v>
      </c>
      <c r="I12" s="57" t="s">
        <v>31</v>
      </c>
      <c r="J12" s="37" t="s">
        <v>30</v>
      </c>
      <c r="K12" s="37" t="s">
        <v>129</v>
      </c>
      <c r="L12" s="45" t="s">
        <v>130</v>
      </c>
      <c r="M12" s="45" t="s">
        <v>131</v>
      </c>
      <c r="N12" s="45" t="s">
        <v>132</v>
      </c>
      <c r="P12" s="5" t="b">
        <f t="shared" ref="P12" si="0">OR(G12&lt;100,LEN(G12)=2)</f>
        <v>1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155" t="s">
        <v>34</v>
      </c>
      <c r="B13" s="156"/>
      <c r="C13" s="39">
        <f>SUM(C12:C12)</f>
        <v>28.59</v>
      </c>
      <c r="D13" s="39">
        <f>SUM(D12:D12)</f>
        <v>0</v>
      </c>
      <c r="E13" s="39"/>
      <c r="F13" s="39">
        <f>SUM(F12:F12)</f>
        <v>28.59</v>
      </c>
      <c r="G13" s="58"/>
      <c r="H13" s="58"/>
      <c r="I13" s="58"/>
      <c r="J13" s="40"/>
      <c r="K13" s="40"/>
      <c r="L13" s="46"/>
      <c r="M13" s="54"/>
      <c r="N13" s="47"/>
    </row>
    <row r="15" spans="1:26" x14ac:dyDescent="0.2">
      <c r="B15" s="153" t="s">
        <v>35</v>
      </c>
      <c r="C15" s="154"/>
    </row>
    <row r="16" spans="1:26" x14ac:dyDescent="0.2">
      <c r="B16" s="41" t="s">
        <v>36</v>
      </c>
      <c r="C16" s="42" t="s">
        <v>37</v>
      </c>
    </row>
    <row r="17" spans="2:3" x14ac:dyDescent="0.2">
      <c r="B17" s="41" t="s">
        <v>38</v>
      </c>
      <c r="C17" s="42" t="s">
        <v>39</v>
      </c>
    </row>
    <row r="18" spans="2:3" x14ac:dyDescent="0.2">
      <c r="B18" s="41" t="s">
        <v>30</v>
      </c>
      <c r="C18" s="42" t="s">
        <v>40</v>
      </c>
    </row>
    <row r="19" spans="2:3" x14ac:dyDescent="0.2">
      <c r="B19" s="43" t="s">
        <v>41</v>
      </c>
      <c r="C19" s="44" t="s">
        <v>42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5" stopIfTrue="1">
      <formula>AND(SUM($P12:$T12)&gt;0,NOT(ISBLANK(J12)))</formula>
    </cfRule>
    <cfRule type="expression" dxfId="106" priority="6" stopIfTrue="1">
      <formula>SUM($P12:$T12)&gt;0</formula>
    </cfRule>
  </conditionalFormatting>
  <conditionalFormatting sqref="B1:E1 B3:E3 C12">
    <cfRule type="expression" dxfId="105" priority="7" stopIfTrue="1">
      <formula>ISBLANK(B1)</formula>
    </cfRule>
  </conditionalFormatting>
  <conditionalFormatting sqref="B12">
    <cfRule type="expression" dxfId="104" priority="9" stopIfTrue="1">
      <formula>AND(NOT(ISBLANK(C12)),ISBLANK(B12))</formula>
    </cfRule>
  </conditionalFormatting>
  <conditionalFormatting sqref="A12">
    <cfRule type="expression" dxfId="103" priority="10" stopIfTrue="1">
      <formula>AND(NOT(ISBLANK(C12)),ISBLANK(A12))</formula>
    </cfRule>
  </conditionalFormatting>
  <conditionalFormatting sqref="E12">
    <cfRule type="expression" dxfId="102" priority="11" stopIfTrue="1">
      <formula>AND(NOT(ISBLANK(C12)),ISBLANK(E12),B12="S")</formula>
    </cfRule>
  </conditionalFormatting>
  <conditionalFormatting sqref="C5 E5">
    <cfRule type="expression" dxfId="101" priority="1" stopIfTrue="1">
      <formula>ISBLANK(C5)</formula>
    </cfRule>
  </conditionalFormatting>
  <conditionalFormatting sqref="L12:N12">
    <cfRule type="expression" dxfId="100" priority="124" stopIfTrue="1">
      <formula>AND(NOT(ISBLANK(#REF!)),ISBLANK(L12))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4" orientation="landscape" r:id="rId1"/>
  <headerFooter alignWithMargins="0">
    <oddFooter>&amp;L&amp;Z&amp;F&amp;RPrinted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C12" sqref="C12:C1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118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276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106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4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74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44117</v>
      </c>
      <c r="B12" s="49" t="s">
        <v>41</v>
      </c>
      <c r="C12" s="31">
        <v>1490</v>
      </c>
      <c r="D12" s="32">
        <v>0</v>
      </c>
      <c r="E12" s="31">
        <v>0</v>
      </c>
      <c r="F12" s="56">
        <v>1490</v>
      </c>
      <c r="G12" s="57" t="s">
        <v>119</v>
      </c>
      <c r="H12" s="57">
        <v>9821</v>
      </c>
      <c r="I12" s="57"/>
      <c r="J12" s="107"/>
      <c r="K12" s="107" t="s">
        <v>120</v>
      </c>
      <c r="L12" s="108" t="s">
        <v>121</v>
      </c>
      <c r="M12" s="109" t="s">
        <v>122</v>
      </c>
      <c r="N12" s="109" t="s">
        <v>123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95">
        <v>44139</v>
      </c>
      <c r="B13" s="30" t="s">
        <v>41</v>
      </c>
      <c r="C13" s="31">
        <v>125</v>
      </c>
      <c r="D13" s="32"/>
      <c r="E13" s="31"/>
      <c r="F13" s="56">
        <v>125</v>
      </c>
      <c r="G13" s="57" t="s">
        <v>124</v>
      </c>
      <c r="H13" s="57">
        <v>9821</v>
      </c>
      <c r="I13" s="57"/>
      <c r="J13" s="107"/>
      <c r="K13" s="107" t="s">
        <v>120</v>
      </c>
      <c r="L13" s="108" t="s">
        <v>125</v>
      </c>
      <c r="M13" s="109" t="s">
        <v>122</v>
      </c>
      <c r="N13" s="109" t="s">
        <v>123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thickBot="1" x14ac:dyDescent="0.25">
      <c r="A14" s="155" t="s">
        <v>34</v>
      </c>
      <c r="B14" s="156"/>
      <c r="C14" s="39">
        <f>SUM(C12:C13)</f>
        <v>1615</v>
      </c>
      <c r="D14" s="39">
        <f>SUM(D12:D13)</f>
        <v>0</v>
      </c>
      <c r="E14" s="39"/>
      <c r="F14" s="39">
        <f>SUM(F12:F13)</f>
        <v>1615</v>
      </c>
      <c r="G14" s="58"/>
      <c r="H14" s="58"/>
      <c r="I14" s="58"/>
      <c r="J14" s="40"/>
      <c r="K14" s="40"/>
      <c r="L14" s="46"/>
      <c r="M14" s="54"/>
      <c r="N14" s="47"/>
    </row>
    <row r="16" spans="1:26" x14ac:dyDescent="0.2">
      <c r="B16" s="153" t="s">
        <v>35</v>
      </c>
      <c r="C16" s="154"/>
    </row>
    <row r="17" spans="2:3" x14ac:dyDescent="0.2">
      <c r="B17" s="41" t="s">
        <v>36</v>
      </c>
      <c r="C17" s="42" t="s">
        <v>37</v>
      </c>
    </row>
    <row r="18" spans="2:3" x14ac:dyDescent="0.2">
      <c r="B18" s="41" t="s">
        <v>38</v>
      </c>
      <c r="C18" s="42" t="s">
        <v>39</v>
      </c>
    </row>
    <row r="19" spans="2:3" x14ac:dyDescent="0.2">
      <c r="B19" s="41" t="s">
        <v>30</v>
      </c>
      <c r="C19" s="42" t="s">
        <v>40</v>
      </c>
    </row>
    <row r="20" spans="2:3" x14ac:dyDescent="0.2">
      <c r="B20" s="41" t="s">
        <v>126</v>
      </c>
      <c r="C20" s="42" t="s">
        <v>127</v>
      </c>
    </row>
    <row r="21" spans="2:3" x14ac:dyDescent="0.2">
      <c r="B21" s="43" t="s">
        <v>41</v>
      </c>
      <c r="C21" s="44" t="s">
        <v>42</v>
      </c>
    </row>
    <row r="24" spans="2:3" x14ac:dyDescent="0.2">
      <c r="B24" s="161"/>
      <c r="C24" s="161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9" stopIfTrue="1">
      <formula>AND(SUM($P12:$T12)&gt;0,NOT(ISBLANK(J12)))</formula>
    </cfRule>
    <cfRule type="expression" dxfId="132" priority="10" stopIfTrue="1">
      <formula>SUM($P12:$T12)&gt;0</formula>
    </cfRule>
  </conditionalFormatting>
  <conditionalFormatting sqref="B1:E1 B3:E3 C12:C13">
    <cfRule type="expression" dxfId="131" priority="11" stopIfTrue="1">
      <formula>ISBLANK(B1)</formula>
    </cfRule>
  </conditionalFormatting>
  <conditionalFormatting sqref="L12:N12">
    <cfRule type="expression" dxfId="130" priority="12" stopIfTrue="1">
      <formula>AND(NOT(ISBLANK($C12)),ISBLANK(L12))</formula>
    </cfRule>
  </conditionalFormatting>
  <conditionalFormatting sqref="B12:B13">
    <cfRule type="expression" dxfId="129" priority="13" stopIfTrue="1">
      <formula>AND(NOT(ISBLANK(C12)),ISBLANK(B12))</formula>
    </cfRule>
  </conditionalFormatting>
  <conditionalFormatting sqref="A12:A13">
    <cfRule type="expression" dxfId="128" priority="14" stopIfTrue="1">
      <formula>AND(NOT(ISBLANK(C12)),ISBLANK(A12))</formula>
    </cfRule>
  </conditionalFormatting>
  <conditionalFormatting sqref="E12:E13">
    <cfRule type="expression" dxfId="127" priority="15" stopIfTrue="1">
      <formula>AND(NOT(ISBLANK(C12)),ISBLANK(E12),B12="S")</formula>
    </cfRule>
  </conditionalFormatting>
  <conditionalFormatting sqref="C5">
    <cfRule type="expression" dxfId="126" priority="8" stopIfTrue="1">
      <formula>ISBLANK(C5)</formula>
    </cfRule>
  </conditionalFormatting>
  <conditionalFormatting sqref="L13">
    <cfRule type="expression" dxfId="125" priority="4" stopIfTrue="1">
      <formula>AND(NOT(ISBLANK($C13)),ISBLANK(L13))</formula>
    </cfRule>
  </conditionalFormatting>
  <conditionalFormatting sqref="K13">
    <cfRule type="expression" priority="2" stopIfTrue="1">
      <formula>AND(SUM($P13:$T13)&gt;0,NOT(ISBLANK(K13)))</formula>
    </cfRule>
    <cfRule type="expression" dxfId="124" priority="3" stopIfTrue="1">
      <formula>SUM($P13:$T13)&gt;0</formula>
    </cfRule>
  </conditionalFormatting>
  <conditionalFormatting sqref="M13:N13">
    <cfRule type="expression" dxfId="123" priority="1" stopIfTrue="1">
      <formula>AND(NOT(ISBLANK($C13)),ISBLANK(M13))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'[Barclaycard - November 2020.xlsx]Sheet2'!#REF!</xm:f>
          </x14:formula1>
          <xm:sqref>B1:E1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="90" workbookViewId="0">
      <selection activeCell="C5" sqref="C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273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44114</v>
      </c>
      <c r="B12" s="49" t="s">
        <v>38</v>
      </c>
      <c r="C12" s="31">
        <v>500</v>
      </c>
      <c r="D12" s="32">
        <v>0</v>
      </c>
      <c r="E12" s="31"/>
      <c r="F12" s="56">
        <v>500</v>
      </c>
      <c r="G12" s="57">
        <v>595</v>
      </c>
      <c r="H12" s="57">
        <v>4200</v>
      </c>
      <c r="I12" s="57">
        <v>59510</v>
      </c>
      <c r="J12" s="107"/>
      <c r="K12" s="107" t="s">
        <v>220</v>
      </c>
      <c r="L12" s="108" t="s">
        <v>221</v>
      </c>
      <c r="M12" s="109" t="s">
        <v>209</v>
      </c>
      <c r="N12" s="109" t="s">
        <v>222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95">
        <v>44114</v>
      </c>
      <c r="B13" s="49" t="s">
        <v>38</v>
      </c>
      <c r="C13" s="31">
        <v>900.72</v>
      </c>
      <c r="D13" s="32">
        <v>0</v>
      </c>
      <c r="E13" s="31"/>
      <c r="F13" s="56">
        <v>900.72</v>
      </c>
      <c r="G13" s="57">
        <v>611</v>
      </c>
      <c r="H13" s="57">
        <v>4200</v>
      </c>
      <c r="I13" s="57">
        <v>61106</v>
      </c>
      <c r="J13" s="107"/>
      <c r="K13" s="107" t="s">
        <v>220</v>
      </c>
      <c r="L13" s="108" t="s">
        <v>223</v>
      </c>
      <c r="M13" s="109" t="s">
        <v>81</v>
      </c>
      <c r="N13" s="109" t="s">
        <v>224</v>
      </c>
    </row>
    <row r="14" spans="1:26" ht="20.100000000000001" customHeight="1" x14ac:dyDescent="0.25">
      <c r="A14" s="95">
        <v>44115</v>
      </c>
      <c r="B14" s="49" t="s">
        <v>38</v>
      </c>
      <c r="C14" s="31">
        <v>500</v>
      </c>
      <c r="D14" s="32">
        <v>0</v>
      </c>
      <c r="E14" s="31"/>
      <c r="F14" s="56">
        <v>500</v>
      </c>
      <c r="G14" s="57">
        <v>611</v>
      </c>
      <c r="H14" s="57">
        <v>4200</v>
      </c>
      <c r="I14" s="57">
        <v>61106</v>
      </c>
      <c r="J14" s="107"/>
      <c r="K14" s="107" t="s">
        <v>220</v>
      </c>
      <c r="L14" s="108" t="s">
        <v>225</v>
      </c>
      <c r="M14" s="109" t="s">
        <v>209</v>
      </c>
      <c r="N14" s="109" t="s">
        <v>224</v>
      </c>
    </row>
    <row r="15" spans="1:26" ht="20.100000000000001" customHeight="1" x14ac:dyDescent="0.25">
      <c r="A15" s="95">
        <v>44117</v>
      </c>
      <c r="B15" s="49" t="s">
        <v>38</v>
      </c>
      <c r="C15" s="31">
        <v>500</v>
      </c>
      <c r="D15" s="32">
        <v>0</v>
      </c>
      <c r="E15" s="31"/>
      <c r="F15" s="56">
        <v>500</v>
      </c>
      <c r="G15" s="57">
        <v>595</v>
      </c>
      <c r="H15" s="57">
        <v>4200</v>
      </c>
      <c r="I15" s="57">
        <v>59510</v>
      </c>
      <c r="J15" s="107"/>
      <c r="K15" s="107" t="s">
        <v>220</v>
      </c>
      <c r="L15" s="108" t="s">
        <v>226</v>
      </c>
      <c r="M15" s="109" t="s">
        <v>209</v>
      </c>
      <c r="N15" s="109" t="s">
        <v>222</v>
      </c>
      <c r="P15" s="5" t="b">
        <f t="shared" ref="P15" si="3">OR(G15&lt;100,LEN(G15)=2)</f>
        <v>0</v>
      </c>
      <c r="Q15" s="5" t="b">
        <f t="shared" ref="Q15" si="4">OR(H15&lt;1000,LEN(H15)=3)</f>
        <v>0</v>
      </c>
      <c r="R15" s="5" t="b">
        <f t="shared" ref="R15" si="5">IF(I15&lt;1000,TRUE)</f>
        <v>0</v>
      </c>
      <c r="S15" s="5" t="e">
        <f>OR(#REF!&lt;100000,LEN(#REF!)=5)</f>
        <v>#REF!</v>
      </c>
    </row>
    <row r="16" spans="1:26" ht="20.100000000000001" customHeight="1" x14ac:dyDescent="0.25">
      <c r="A16" s="95">
        <v>44118</v>
      </c>
      <c r="B16" s="49" t="s">
        <v>38</v>
      </c>
      <c r="C16" s="31">
        <v>250</v>
      </c>
      <c r="D16" s="32">
        <v>0</v>
      </c>
      <c r="E16" s="31"/>
      <c r="F16" s="56">
        <v>250</v>
      </c>
      <c r="G16" s="57">
        <v>595</v>
      </c>
      <c r="H16" s="57">
        <v>4200</v>
      </c>
      <c r="I16" s="57">
        <v>59510</v>
      </c>
      <c r="J16" s="107"/>
      <c r="K16" s="107" t="s">
        <v>220</v>
      </c>
      <c r="L16" s="108" t="s">
        <v>227</v>
      </c>
      <c r="M16" s="109" t="s">
        <v>81</v>
      </c>
      <c r="N16" s="109" t="s">
        <v>222</v>
      </c>
    </row>
    <row r="17" spans="1:19" ht="20.100000000000001" customHeight="1" x14ac:dyDescent="0.25">
      <c r="A17" s="95">
        <v>44118</v>
      </c>
      <c r="B17" s="49" t="s">
        <v>30</v>
      </c>
      <c r="C17" s="31">
        <v>174</v>
      </c>
      <c r="D17" s="32">
        <v>29</v>
      </c>
      <c r="E17" s="31"/>
      <c r="F17" s="56">
        <v>145</v>
      </c>
      <c r="G17" s="57">
        <v>611</v>
      </c>
      <c r="H17" s="57">
        <v>4200</v>
      </c>
      <c r="I17" s="57">
        <v>61111</v>
      </c>
      <c r="J17" s="107"/>
      <c r="K17" s="107" t="s">
        <v>220</v>
      </c>
      <c r="L17" s="108" t="s">
        <v>228</v>
      </c>
      <c r="M17" s="109" t="s">
        <v>229</v>
      </c>
      <c r="N17" s="109" t="s">
        <v>230</v>
      </c>
    </row>
    <row r="18" spans="1:19" ht="20.100000000000001" customHeight="1" x14ac:dyDescent="0.25">
      <c r="A18" s="95">
        <v>44120</v>
      </c>
      <c r="B18" s="49" t="s">
        <v>38</v>
      </c>
      <c r="C18" s="31">
        <v>500</v>
      </c>
      <c r="D18" s="32">
        <v>0</v>
      </c>
      <c r="E18" s="31"/>
      <c r="F18" s="56">
        <v>500</v>
      </c>
      <c r="G18" s="57">
        <v>611</v>
      </c>
      <c r="H18" s="57">
        <v>4200</v>
      </c>
      <c r="I18" s="57">
        <v>61106</v>
      </c>
      <c r="J18" s="107"/>
      <c r="K18" s="107" t="s">
        <v>220</v>
      </c>
      <c r="L18" s="108" t="s">
        <v>225</v>
      </c>
      <c r="M18" s="109" t="s">
        <v>209</v>
      </c>
      <c r="N18" s="109" t="s">
        <v>224</v>
      </c>
    </row>
    <row r="19" spans="1:19" ht="20.100000000000001" customHeight="1" x14ac:dyDescent="0.25">
      <c r="A19" s="95">
        <v>44120</v>
      </c>
      <c r="B19" s="49" t="s">
        <v>38</v>
      </c>
      <c r="C19" s="31">
        <v>250</v>
      </c>
      <c r="D19" s="32">
        <v>0</v>
      </c>
      <c r="E19" s="31"/>
      <c r="F19" s="56">
        <v>250</v>
      </c>
      <c r="G19" s="57">
        <v>595</v>
      </c>
      <c r="H19" s="57">
        <v>4200</v>
      </c>
      <c r="I19" s="57">
        <v>59510</v>
      </c>
      <c r="J19" s="107"/>
      <c r="K19" s="107" t="s">
        <v>220</v>
      </c>
      <c r="L19" s="108" t="s">
        <v>227</v>
      </c>
      <c r="M19" s="109" t="s">
        <v>81</v>
      </c>
      <c r="N19" s="109" t="s">
        <v>222</v>
      </c>
    </row>
    <row r="20" spans="1:19" ht="20.100000000000001" customHeight="1" x14ac:dyDescent="0.25">
      <c r="A20" s="95">
        <v>44122</v>
      </c>
      <c r="B20" s="49" t="s">
        <v>38</v>
      </c>
      <c r="C20" s="31">
        <v>500</v>
      </c>
      <c r="D20" s="32">
        <v>0</v>
      </c>
      <c r="E20" s="31"/>
      <c r="F20" s="56">
        <v>500</v>
      </c>
      <c r="G20" s="57">
        <v>595</v>
      </c>
      <c r="H20" s="57">
        <v>4200</v>
      </c>
      <c r="I20" s="57">
        <v>59510</v>
      </c>
      <c r="J20" s="107"/>
      <c r="K20" s="107" t="s">
        <v>220</v>
      </c>
      <c r="L20" s="108" t="s">
        <v>226</v>
      </c>
      <c r="M20" s="109" t="s">
        <v>209</v>
      </c>
      <c r="N20" s="109" t="s">
        <v>222</v>
      </c>
      <c r="P20" s="5" t="b">
        <f t="shared" ref="P20" si="6">OR(G20&lt;100,LEN(G20)=2)</f>
        <v>0</v>
      </c>
      <c r="Q20" s="5" t="b">
        <f t="shared" ref="Q20" si="7">OR(H20&lt;1000,LEN(H20)=3)</f>
        <v>0</v>
      </c>
      <c r="R20" s="5" t="b">
        <f t="shared" ref="R20" si="8">IF(I20&lt;1000,TRUE)</f>
        <v>0</v>
      </c>
      <c r="S20" s="5" t="e">
        <f>OR(#REF!&lt;100000,LEN(#REF!)=5)</f>
        <v>#REF!</v>
      </c>
    </row>
    <row r="21" spans="1:19" ht="20.100000000000001" customHeight="1" x14ac:dyDescent="0.25">
      <c r="A21" s="95">
        <v>44122</v>
      </c>
      <c r="B21" s="49" t="s">
        <v>38</v>
      </c>
      <c r="C21" s="31">
        <v>250</v>
      </c>
      <c r="D21" s="32">
        <v>0</v>
      </c>
      <c r="E21" s="31"/>
      <c r="F21" s="56">
        <v>250</v>
      </c>
      <c r="G21" s="57">
        <v>611</v>
      </c>
      <c r="H21" s="57">
        <v>4200</v>
      </c>
      <c r="I21" s="57">
        <v>61106</v>
      </c>
      <c r="J21" s="107"/>
      <c r="K21" s="107" t="s">
        <v>220</v>
      </c>
      <c r="L21" s="108" t="s">
        <v>231</v>
      </c>
      <c r="M21" s="109" t="s">
        <v>81</v>
      </c>
      <c r="N21" s="109" t="s">
        <v>224</v>
      </c>
    </row>
    <row r="22" spans="1:19" ht="20.100000000000001" customHeight="1" x14ac:dyDescent="0.25">
      <c r="A22" s="95">
        <v>44126</v>
      </c>
      <c r="B22" s="49" t="s">
        <v>38</v>
      </c>
      <c r="C22" s="31">
        <v>500</v>
      </c>
      <c r="D22" s="32">
        <v>0</v>
      </c>
      <c r="E22" s="31"/>
      <c r="F22" s="56">
        <v>500</v>
      </c>
      <c r="G22" s="57">
        <v>611</v>
      </c>
      <c r="H22" s="57">
        <v>4200</v>
      </c>
      <c r="I22" s="57">
        <v>61106</v>
      </c>
      <c r="J22" s="107"/>
      <c r="K22" s="107" t="s">
        <v>220</v>
      </c>
      <c r="L22" s="108" t="s">
        <v>232</v>
      </c>
      <c r="M22" s="109" t="s">
        <v>209</v>
      </c>
      <c r="N22" s="109" t="s">
        <v>224</v>
      </c>
    </row>
    <row r="23" spans="1:19" ht="20.100000000000001" customHeight="1" x14ac:dyDescent="0.25">
      <c r="A23" s="95">
        <v>44126</v>
      </c>
      <c r="B23" s="49" t="s">
        <v>38</v>
      </c>
      <c r="C23" s="31">
        <v>250</v>
      </c>
      <c r="D23" s="32">
        <v>0</v>
      </c>
      <c r="E23" s="31"/>
      <c r="F23" s="56">
        <v>250</v>
      </c>
      <c r="G23" s="57">
        <v>611</v>
      </c>
      <c r="H23" s="57">
        <v>4200</v>
      </c>
      <c r="I23" s="57">
        <v>61106</v>
      </c>
      <c r="J23" s="107"/>
      <c r="K23" s="107" t="s">
        <v>220</v>
      </c>
      <c r="L23" s="108" t="s">
        <v>231</v>
      </c>
      <c r="M23" s="109" t="s">
        <v>81</v>
      </c>
      <c r="N23" s="109" t="s">
        <v>224</v>
      </c>
    </row>
    <row r="24" spans="1:19" ht="20.100000000000001" customHeight="1" x14ac:dyDescent="0.25">
      <c r="A24" s="95">
        <v>44126</v>
      </c>
      <c r="B24" s="49" t="s">
        <v>38</v>
      </c>
      <c r="C24" s="31">
        <v>15</v>
      </c>
      <c r="D24" s="32">
        <v>0</v>
      </c>
      <c r="E24" s="31"/>
      <c r="F24" s="56">
        <v>15</v>
      </c>
      <c r="G24" s="57">
        <v>611</v>
      </c>
      <c r="H24" s="57">
        <v>4200</v>
      </c>
      <c r="I24" s="57">
        <v>61106</v>
      </c>
      <c r="J24" s="107"/>
      <c r="K24" s="107" t="s">
        <v>220</v>
      </c>
      <c r="L24" s="108" t="s">
        <v>233</v>
      </c>
      <c r="M24" s="109" t="s">
        <v>213</v>
      </c>
      <c r="N24" s="109" t="s">
        <v>224</v>
      </c>
    </row>
    <row r="25" spans="1:19" ht="20.100000000000001" customHeight="1" x14ac:dyDescent="0.25">
      <c r="A25" s="95">
        <v>44128</v>
      </c>
      <c r="B25" s="49" t="s">
        <v>38</v>
      </c>
      <c r="C25" s="31">
        <v>500</v>
      </c>
      <c r="D25" s="32">
        <v>0</v>
      </c>
      <c r="E25" s="31"/>
      <c r="F25" s="56">
        <v>500</v>
      </c>
      <c r="G25" s="57">
        <v>595</v>
      </c>
      <c r="H25" s="57">
        <v>4200</v>
      </c>
      <c r="I25" s="57">
        <v>59510</v>
      </c>
      <c r="J25" s="107"/>
      <c r="K25" s="107" t="s">
        <v>220</v>
      </c>
      <c r="L25" s="108" t="s">
        <v>226</v>
      </c>
      <c r="M25" s="109" t="s">
        <v>209</v>
      </c>
      <c r="N25" s="109" t="s">
        <v>222</v>
      </c>
      <c r="P25" s="5" t="b">
        <f t="shared" ref="P25" si="9">OR(G25&lt;100,LEN(G25)=2)</f>
        <v>0</v>
      </c>
      <c r="Q25" s="5" t="b">
        <f t="shared" ref="Q25" si="10">OR(H25&lt;1000,LEN(H25)=3)</f>
        <v>0</v>
      </c>
      <c r="R25" s="5" t="b">
        <f t="shared" ref="R25" si="11">IF(I25&lt;1000,TRUE)</f>
        <v>0</v>
      </c>
      <c r="S25" s="5" t="e">
        <f>OR(#REF!&lt;100000,LEN(#REF!)=5)</f>
        <v>#REF!</v>
      </c>
    </row>
    <row r="26" spans="1:19" ht="20.100000000000001" customHeight="1" x14ac:dyDescent="0.25">
      <c r="A26" s="95">
        <v>44130</v>
      </c>
      <c r="B26" s="49" t="s">
        <v>38</v>
      </c>
      <c r="C26" s="31">
        <v>500</v>
      </c>
      <c r="D26" s="32">
        <v>0</v>
      </c>
      <c r="E26" s="31"/>
      <c r="F26" s="56">
        <v>500</v>
      </c>
      <c r="G26" s="57">
        <v>611</v>
      </c>
      <c r="H26" s="57">
        <v>4200</v>
      </c>
      <c r="I26" s="57">
        <v>61106</v>
      </c>
      <c r="J26" s="107"/>
      <c r="K26" s="107" t="s">
        <v>220</v>
      </c>
      <c r="L26" s="108" t="s">
        <v>232</v>
      </c>
      <c r="M26" s="109" t="s">
        <v>209</v>
      </c>
      <c r="N26" s="109" t="s">
        <v>224</v>
      </c>
    </row>
    <row r="27" spans="1:19" ht="20.100000000000001" customHeight="1" x14ac:dyDescent="0.25">
      <c r="A27" s="95">
        <v>44131</v>
      </c>
      <c r="B27" s="49" t="s">
        <v>38</v>
      </c>
      <c r="C27" s="31">
        <v>250</v>
      </c>
      <c r="D27" s="32">
        <v>0</v>
      </c>
      <c r="E27" s="31"/>
      <c r="F27" s="56">
        <v>250</v>
      </c>
      <c r="G27" s="57">
        <v>595</v>
      </c>
      <c r="H27" s="57">
        <v>4200</v>
      </c>
      <c r="I27" s="57">
        <v>59510</v>
      </c>
      <c r="J27" s="107"/>
      <c r="K27" s="107" t="s">
        <v>220</v>
      </c>
      <c r="L27" s="108" t="s">
        <v>234</v>
      </c>
      <c r="M27" s="109" t="s">
        <v>81</v>
      </c>
      <c r="N27" s="109" t="s">
        <v>222</v>
      </c>
    </row>
    <row r="28" spans="1:19" ht="20.100000000000001" customHeight="1" x14ac:dyDescent="0.25">
      <c r="A28" s="95">
        <v>44133</v>
      </c>
      <c r="B28" s="49" t="s">
        <v>38</v>
      </c>
      <c r="C28" s="31">
        <v>65.28</v>
      </c>
      <c r="D28" s="32">
        <v>0</v>
      </c>
      <c r="E28" s="31"/>
      <c r="F28" s="56">
        <v>65.28</v>
      </c>
      <c r="G28" s="57">
        <v>595</v>
      </c>
      <c r="H28" s="57">
        <v>4200</v>
      </c>
      <c r="I28" s="57">
        <v>59510</v>
      </c>
      <c r="J28" s="107"/>
      <c r="K28" s="107" t="s">
        <v>220</v>
      </c>
      <c r="L28" s="108" t="s">
        <v>234</v>
      </c>
      <c r="M28" s="109" t="s">
        <v>81</v>
      </c>
      <c r="N28" s="109" t="s">
        <v>222</v>
      </c>
    </row>
    <row r="29" spans="1:19" ht="20.100000000000001" customHeight="1" x14ac:dyDescent="0.25">
      <c r="A29" s="95">
        <v>44133</v>
      </c>
      <c r="B29" s="49" t="s">
        <v>38</v>
      </c>
      <c r="C29" s="31">
        <v>75</v>
      </c>
      <c r="D29" s="32">
        <v>0</v>
      </c>
      <c r="E29" s="31"/>
      <c r="F29" s="56">
        <v>75</v>
      </c>
      <c r="G29" s="57">
        <v>611</v>
      </c>
      <c r="H29" s="57">
        <v>4200</v>
      </c>
      <c r="I29" s="57">
        <v>61106</v>
      </c>
      <c r="J29" s="107"/>
      <c r="K29" s="107" t="s">
        <v>220</v>
      </c>
      <c r="L29" s="108" t="s">
        <v>233</v>
      </c>
      <c r="M29" s="109" t="s">
        <v>213</v>
      </c>
      <c r="N29" s="109" t="s">
        <v>224</v>
      </c>
    </row>
    <row r="30" spans="1:19" ht="20.100000000000001" customHeight="1" x14ac:dyDescent="0.25">
      <c r="A30" s="95">
        <v>44133</v>
      </c>
      <c r="B30" s="49" t="s">
        <v>38</v>
      </c>
      <c r="C30" s="31">
        <v>500</v>
      </c>
      <c r="D30" s="32">
        <v>0</v>
      </c>
      <c r="E30" s="31"/>
      <c r="F30" s="56">
        <v>500</v>
      </c>
      <c r="G30" s="57">
        <v>595</v>
      </c>
      <c r="H30" s="57">
        <v>4200</v>
      </c>
      <c r="I30" s="57">
        <v>59510</v>
      </c>
      <c r="J30" s="107"/>
      <c r="K30" s="107" t="s">
        <v>220</v>
      </c>
      <c r="L30" s="108" t="s">
        <v>226</v>
      </c>
      <c r="M30" s="109" t="s">
        <v>209</v>
      </c>
      <c r="N30" s="109" t="s">
        <v>222</v>
      </c>
      <c r="P30" s="5" t="b">
        <f t="shared" ref="P30" si="12">OR(G30&lt;100,LEN(G30)=2)</f>
        <v>0</v>
      </c>
      <c r="Q30" s="5" t="b">
        <f t="shared" ref="Q30" si="13">OR(H30&lt;1000,LEN(H30)=3)</f>
        <v>0</v>
      </c>
      <c r="R30" s="5" t="b">
        <f t="shared" ref="R30" si="14">IF(I30&lt;1000,TRUE)</f>
        <v>0</v>
      </c>
      <c r="S30" s="5" t="e">
        <f>OR(#REF!&lt;100000,LEN(#REF!)=5)</f>
        <v>#REF!</v>
      </c>
    </row>
    <row r="31" spans="1:19" ht="20.100000000000001" customHeight="1" thickBot="1" x14ac:dyDescent="0.25">
      <c r="A31" s="155" t="s">
        <v>34</v>
      </c>
      <c r="B31" s="156"/>
      <c r="C31" s="39">
        <f>SUM(C12:C30)</f>
        <v>6980</v>
      </c>
      <c r="D31" s="39">
        <f>SUM(D12:D30)</f>
        <v>29</v>
      </c>
      <c r="E31" s="39"/>
      <c r="F31" s="39">
        <f>SUM(F12:F30)</f>
        <v>6951</v>
      </c>
      <c r="G31" s="58"/>
      <c r="H31" s="58"/>
      <c r="I31" s="58"/>
      <c r="J31" s="40"/>
      <c r="K31" s="40"/>
      <c r="L31" s="46"/>
      <c r="M31" s="54"/>
      <c r="N31" s="47"/>
    </row>
    <row r="33" spans="2:3" x14ac:dyDescent="0.2">
      <c r="B33" s="153" t="s">
        <v>35</v>
      </c>
      <c r="C33" s="154"/>
    </row>
    <row r="34" spans="2:3" x14ac:dyDescent="0.2">
      <c r="B34" s="41" t="s">
        <v>36</v>
      </c>
      <c r="C34" s="42" t="s">
        <v>37</v>
      </c>
    </row>
    <row r="35" spans="2:3" x14ac:dyDescent="0.2">
      <c r="B35" s="41" t="s">
        <v>38</v>
      </c>
      <c r="C35" s="42" t="s">
        <v>39</v>
      </c>
    </row>
    <row r="36" spans="2:3" x14ac:dyDescent="0.2">
      <c r="B36" s="41" t="s">
        <v>30</v>
      </c>
      <c r="C36" s="42" t="s">
        <v>40</v>
      </c>
    </row>
    <row r="37" spans="2:3" x14ac:dyDescent="0.2">
      <c r="B37" s="41" t="s">
        <v>126</v>
      </c>
      <c r="C37" s="42" t="s">
        <v>127</v>
      </c>
    </row>
    <row r="38" spans="2:3" x14ac:dyDescent="0.2">
      <c r="B38" s="43" t="s">
        <v>41</v>
      </c>
      <c r="C38" s="44" t="s">
        <v>42</v>
      </c>
    </row>
    <row r="41" spans="2:3" x14ac:dyDescent="0.2">
      <c r="B41" s="161"/>
      <c r="C41" s="161"/>
    </row>
  </sheetData>
  <mergeCells count="7">
    <mergeCell ref="B41:C41"/>
    <mergeCell ref="B1:E1"/>
    <mergeCell ref="B3:E3"/>
    <mergeCell ref="G8:J8"/>
    <mergeCell ref="G9:J9"/>
    <mergeCell ref="A31:B31"/>
    <mergeCell ref="B33:C33"/>
  </mergeCells>
  <conditionalFormatting sqref="J12:K14 J16:K17 J26:K26">
    <cfRule type="expression" priority="93" stopIfTrue="1">
      <formula>AND(SUM($P12:$T12)&gt;0,NOT(ISBLANK(J12)))</formula>
    </cfRule>
    <cfRule type="expression" dxfId="245" priority="94" stopIfTrue="1">
      <formula>SUM($P12:$T12)&gt;0</formula>
    </cfRule>
  </conditionalFormatting>
  <conditionalFormatting sqref="B3:E3 C12:C14 C16:C17">
    <cfRule type="expression" dxfId="244" priority="95" stopIfTrue="1">
      <formula>ISBLANK(B3)</formula>
    </cfRule>
  </conditionalFormatting>
  <conditionalFormatting sqref="L12:N14 L16:N17 L26:N26">
    <cfRule type="expression" dxfId="243" priority="96" stopIfTrue="1">
      <formula>AND(NOT(ISBLANK($C12)),ISBLANK(L12))</formula>
    </cfRule>
  </conditionalFormatting>
  <conditionalFormatting sqref="B12:B14 B16:B17 B26">
    <cfRule type="expression" dxfId="242" priority="97" stopIfTrue="1">
      <formula>AND(NOT(ISBLANK(C12)),ISBLANK(B12))</formula>
    </cfRule>
  </conditionalFormatting>
  <conditionalFormatting sqref="A12:A14 A16:A17 A26">
    <cfRule type="expression" dxfId="241" priority="98" stopIfTrue="1">
      <formula>AND(NOT(ISBLANK(C12)),ISBLANK(A12))</formula>
    </cfRule>
  </conditionalFormatting>
  <conditionalFormatting sqref="E12:E14 E16:E17 E26">
    <cfRule type="expression" dxfId="240" priority="99" stopIfTrue="1">
      <formula>AND(NOT(ISBLANK(C12)),ISBLANK(E12),B12="S")</formula>
    </cfRule>
  </conditionalFormatting>
  <conditionalFormatting sqref="J15:K15">
    <cfRule type="expression" priority="85" stopIfTrue="1">
      <formula>AND(SUM($P15:$T15)&gt;0,NOT(ISBLANK(J15)))</formula>
    </cfRule>
    <cfRule type="expression" dxfId="239" priority="86" stopIfTrue="1">
      <formula>SUM($P15:$T15)&gt;0</formula>
    </cfRule>
  </conditionalFormatting>
  <conditionalFormatting sqref="C15">
    <cfRule type="expression" dxfId="238" priority="87" stopIfTrue="1">
      <formula>ISBLANK(C15)</formula>
    </cfRule>
  </conditionalFormatting>
  <conditionalFormatting sqref="L15:N15">
    <cfRule type="expression" dxfId="237" priority="88" stopIfTrue="1">
      <formula>AND(NOT(ISBLANK($C15)),ISBLANK(L15))</formula>
    </cfRule>
  </conditionalFormatting>
  <conditionalFormatting sqref="B15">
    <cfRule type="expression" dxfId="236" priority="89" stopIfTrue="1">
      <formula>AND(NOT(ISBLANK(C15)),ISBLANK(B15))</formula>
    </cfRule>
  </conditionalFormatting>
  <conditionalFormatting sqref="A15">
    <cfRule type="expression" dxfId="235" priority="90" stopIfTrue="1">
      <formula>AND(NOT(ISBLANK(C15)),ISBLANK(A15))</formula>
    </cfRule>
  </conditionalFormatting>
  <conditionalFormatting sqref="E15">
    <cfRule type="expression" dxfId="234" priority="91" stopIfTrue="1">
      <formula>AND(NOT(ISBLANK(C15)),ISBLANK(E15),B15="S")</formula>
    </cfRule>
  </conditionalFormatting>
  <conditionalFormatting sqref="J18:K18">
    <cfRule type="expression" priority="78" stopIfTrue="1">
      <formula>AND(SUM($P18:$T18)&gt;0,NOT(ISBLANK(J18)))</formula>
    </cfRule>
    <cfRule type="expression" dxfId="233" priority="79" stopIfTrue="1">
      <formula>SUM($P18:$T18)&gt;0</formula>
    </cfRule>
  </conditionalFormatting>
  <conditionalFormatting sqref="C18">
    <cfRule type="expression" dxfId="232" priority="80" stopIfTrue="1">
      <formula>ISBLANK(C18)</formula>
    </cfRule>
  </conditionalFormatting>
  <conditionalFormatting sqref="L18:N18">
    <cfRule type="expression" dxfId="231" priority="81" stopIfTrue="1">
      <formula>AND(NOT(ISBLANK($C18)),ISBLANK(L18))</formula>
    </cfRule>
  </conditionalFormatting>
  <conditionalFormatting sqref="B18">
    <cfRule type="expression" dxfId="230" priority="82" stopIfTrue="1">
      <formula>AND(NOT(ISBLANK(C18)),ISBLANK(B18))</formula>
    </cfRule>
  </conditionalFormatting>
  <conditionalFormatting sqref="A18">
    <cfRule type="expression" dxfId="229" priority="83" stopIfTrue="1">
      <formula>AND(NOT(ISBLANK(C18)),ISBLANK(A18))</formula>
    </cfRule>
  </conditionalFormatting>
  <conditionalFormatting sqref="E18">
    <cfRule type="expression" dxfId="228" priority="84" stopIfTrue="1">
      <formula>AND(NOT(ISBLANK(C18)),ISBLANK(E18),B18="S")</formula>
    </cfRule>
  </conditionalFormatting>
  <conditionalFormatting sqref="J20:K20">
    <cfRule type="expression" priority="64" stopIfTrue="1">
      <formula>AND(SUM($P20:$T20)&gt;0,NOT(ISBLANK(J20)))</formula>
    </cfRule>
    <cfRule type="expression" dxfId="227" priority="65" stopIfTrue="1">
      <formula>SUM($P20:$T20)&gt;0</formula>
    </cfRule>
  </conditionalFormatting>
  <conditionalFormatting sqref="L23:L24">
    <cfRule type="expression" dxfId="226" priority="42" stopIfTrue="1">
      <formula>AND(NOT(ISBLANK($C23)),ISBLANK(L23))</formula>
    </cfRule>
  </conditionalFormatting>
  <conditionalFormatting sqref="J19:K19">
    <cfRule type="expression" priority="71" stopIfTrue="1">
      <formula>AND(SUM($P19:$T19)&gt;0,NOT(ISBLANK(J19)))</formula>
    </cfRule>
    <cfRule type="expression" dxfId="225" priority="72" stopIfTrue="1">
      <formula>SUM($P19:$T19)&gt;0</formula>
    </cfRule>
  </conditionalFormatting>
  <conditionalFormatting sqref="C19">
    <cfRule type="expression" dxfId="224" priority="73" stopIfTrue="1">
      <formula>ISBLANK(C19)</formula>
    </cfRule>
  </conditionalFormatting>
  <conditionalFormatting sqref="L19:N19">
    <cfRule type="expression" dxfId="223" priority="74" stopIfTrue="1">
      <formula>AND(NOT(ISBLANK($C19)),ISBLANK(L19))</formula>
    </cfRule>
  </conditionalFormatting>
  <conditionalFormatting sqref="B19">
    <cfRule type="expression" dxfId="222" priority="75" stopIfTrue="1">
      <formula>AND(NOT(ISBLANK(C19)),ISBLANK(B19))</formula>
    </cfRule>
  </conditionalFormatting>
  <conditionalFormatting sqref="A19">
    <cfRule type="expression" dxfId="221" priority="76" stopIfTrue="1">
      <formula>AND(NOT(ISBLANK(C19)),ISBLANK(A19))</formula>
    </cfRule>
  </conditionalFormatting>
  <conditionalFormatting sqref="E19">
    <cfRule type="expression" dxfId="220" priority="77" stopIfTrue="1">
      <formula>AND(NOT(ISBLANK(C19)),ISBLANK(E19),B19="S")</formula>
    </cfRule>
  </conditionalFormatting>
  <conditionalFormatting sqref="J21:K21">
    <cfRule type="expression" priority="57" stopIfTrue="1">
      <formula>AND(SUM($P21:$T21)&gt;0,NOT(ISBLANK(J21)))</formula>
    </cfRule>
    <cfRule type="expression" dxfId="219" priority="58" stopIfTrue="1">
      <formula>SUM($P21:$T21)&gt;0</formula>
    </cfRule>
  </conditionalFormatting>
  <conditionalFormatting sqref="C20">
    <cfRule type="expression" dxfId="218" priority="66" stopIfTrue="1">
      <formula>ISBLANK(C20)</formula>
    </cfRule>
  </conditionalFormatting>
  <conditionalFormatting sqref="L20:N20">
    <cfRule type="expression" dxfId="217" priority="67" stopIfTrue="1">
      <formula>AND(NOT(ISBLANK($C20)),ISBLANK(L20))</formula>
    </cfRule>
  </conditionalFormatting>
  <conditionalFormatting sqref="B20">
    <cfRule type="expression" dxfId="216" priority="68" stopIfTrue="1">
      <formula>AND(NOT(ISBLANK(C20)),ISBLANK(B20))</formula>
    </cfRule>
  </conditionalFormatting>
  <conditionalFormatting sqref="A20">
    <cfRule type="expression" dxfId="215" priority="69" stopIfTrue="1">
      <formula>AND(NOT(ISBLANK(C20)),ISBLANK(A20))</formula>
    </cfRule>
  </conditionalFormatting>
  <conditionalFormatting sqref="E20">
    <cfRule type="expression" dxfId="214" priority="70" stopIfTrue="1">
      <formula>AND(NOT(ISBLANK(C20)),ISBLANK(E20),B20="S")</formula>
    </cfRule>
  </conditionalFormatting>
  <conditionalFormatting sqref="J22:K22">
    <cfRule type="expression" priority="50" stopIfTrue="1">
      <formula>AND(SUM($P22:$T22)&gt;0,NOT(ISBLANK(J22)))</formula>
    </cfRule>
    <cfRule type="expression" dxfId="213" priority="51" stopIfTrue="1">
      <formula>SUM($P22:$T22)&gt;0</formula>
    </cfRule>
  </conditionalFormatting>
  <conditionalFormatting sqref="J25:K25">
    <cfRule type="expression" priority="35" stopIfTrue="1">
      <formula>AND(SUM($P25:$T25)&gt;0,NOT(ISBLANK(J25)))</formula>
    </cfRule>
    <cfRule type="expression" dxfId="212" priority="36" stopIfTrue="1">
      <formula>SUM($P25:$T25)&gt;0</formula>
    </cfRule>
  </conditionalFormatting>
  <conditionalFormatting sqref="C21">
    <cfRule type="expression" dxfId="211" priority="59" stopIfTrue="1">
      <formula>ISBLANK(C21)</formula>
    </cfRule>
  </conditionalFormatting>
  <conditionalFormatting sqref="L21:N21">
    <cfRule type="expression" dxfId="210" priority="60" stopIfTrue="1">
      <formula>AND(NOT(ISBLANK($C21)),ISBLANK(L21))</formula>
    </cfRule>
  </conditionalFormatting>
  <conditionalFormatting sqref="B21">
    <cfRule type="expression" dxfId="209" priority="61" stopIfTrue="1">
      <formula>AND(NOT(ISBLANK(C21)),ISBLANK(B21))</formula>
    </cfRule>
  </conditionalFormatting>
  <conditionalFormatting sqref="A21">
    <cfRule type="expression" dxfId="208" priority="62" stopIfTrue="1">
      <formula>AND(NOT(ISBLANK(C21)),ISBLANK(A21))</formula>
    </cfRule>
  </conditionalFormatting>
  <conditionalFormatting sqref="E21">
    <cfRule type="expression" dxfId="207" priority="63" stopIfTrue="1">
      <formula>AND(NOT(ISBLANK(C21)),ISBLANK(E21),B21="S")</formula>
    </cfRule>
  </conditionalFormatting>
  <conditionalFormatting sqref="C22">
    <cfRule type="expression" dxfId="206" priority="52" stopIfTrue="1">
      <formula>ISBLANK(C22)</formula>
    </cfRule>
  </conditionalFormatting>
  <conditionalFormatting sqref="L22:N22">
    <cfRule type="expression" dxfId="205" priority="53" stopIfTrue="1">
      <formula>AND(NOT(ISBLANK($C22)),ISBLANK(L22))</formula>
    </cfRule>
  </conditionalFormatting>
  <conditionalFormatting sqref="B22">
    <cfRule type="expression" dxfId="204" priority="54" stopIfTrue="1">
      <formula>AND(NOT(ISBLANK(C22)),ISBLANK(B22))</formula>
    </cfRule>
  </conditionalFormatting>
  <conditionalFormatting sqref="A22">
    <cfRule type="expression" dxfId="203" priority="55" stopIfTrue="1">
      <formula>AND(NOT(ISBLANK(C22)),ISBLANK(A22))</formula>
    </cfRule>
  </conditionalFormatting>
  <conditionalFormatting sqref="E22">
    <cfRule type="expression" dxfId="202" priority="56" stopIfTrue="1">
      <formula>AND(NOT(ISBLANK(C22)),ISBLANK(E22),B22="S")</formula>
    </cfRule>
  </conditionalFormatting>
  <conditionalFormatting sqref="J23:K24">
    <cfRule type="expression" priority="43" stopIfTrue="1">
      <formula>AND(SUM($P23:$T23)&gt;0,NOT(ISBLANK(J23)))</formula>
    </cfRule>
    <cfRule type="expression" dxfId="201" priority="44" stopIfTrue="1">
      <formula>SUM($P23:$T23)&gt;0</formula>
    </cfRule>
  </conditionalFormatting>
  <conditionalFormatting sqref="C23:C24">
    <cfRule type="expression" dxfId="200" priority="45" stopIfTrue="1">
      <formula>ISBLANK(C23)</formula>
    </cfRule>
  </conditionalFormatting>
  <conditionalFormatting sqref="M23:N24">
    <cfRule type="expression" dxfId="199" priority="46" stopIfTrue="1">
      <formula>AND(NOT(ISBLANK($C23)),ISBLANK(M23))</formula>
    </cfRule>
  </conditionalFormatting>
  <conditionalFormatting sqref="B23:B24">
    <cfRule type="expression" dxfId="198" priority="47" stopIfTrue="1">
      <formula>AND(NOT(ISBLANK(C23)),ISBLANK(B23))</formula>
    </cfRule>
  </conditionalFormatting>
  <conditionalFormatting sqref="A23:A24">
    <cfRule type="expression" dxfId="197" priority="48" stopIfTrue="1">
      <formula>AND(NOT(ISBLANK(C23)),ISBLANK(A23))</formula>
    </cfRule>
  </conditionalFormatting>
  <conditionalFormatting sqref="E23:E24">
    <cfRule type="expression" dxfId="196" priority="49" stopIfTrue="1">
      <formula>AND(NOT(ISBLANK(C23)),ISBLANK(E23),B23="S")</formula>
    </cfRule>
  </conditionalFormatting>
  <conditionalFormatting sqref="C25">
    <cfRule type="expression" dxfId="195" priority="37" stopIfTrue="1">
      <formula>ISBLANK(C25)</formula>
    </cfRule>
  </conditionalFormatting>
  <conditionalFormatting sqref="L25:N25">
    <cfRule type="expression" dxfId="194" priority="38" stopIfTrue="1">
      <formula>AND(NOT(ISBLANK($C25)),ISBLANK(L25))</formula>
    </cfRule>
  </conditionalFormatting>
  <conditionalFormatting sqref="B25">
    <cfRule type="expression" dxfId="193" priority="39" stopIfTrue="1">
      <formula>AND(NOT(ISBLANK(C25)),ISBLANK(B25))</formula>
    </cfRule>
  </conditionalFormatting>
  <conditionalFormatting sqref="A25">
    <cfRule type="expression" dxfId="192" priority="40" stopIfTrue="1">
      <formula>AND(NOT(ISBLANK(C25)),ISBLANK(A25))</formula>
    </cfRule>
  </conditionalFormatting>
  <conditionalFormatting sqref="E25">
    <cfRule type="expression" dxfId="191" priority="41" stopIfTrue="1">
      <formula>AND(NOT(ISBLANK(C25)),ISBLANK(E25),B25="S")</formula>
    </cfRule>
  </conditionalFormatting>
  <conditionalFormatting sqref="C26">
    <cfRule type="expression" dxfId="190" priority="34" stopIfTrue="1">
      <formula>ISBLANK(C26)</formula>
    </cfRule>
  </conditionalFormatting>
  <conditionalFormatting sqref="L27">
    <cfRule type="expression" dxfId="189" priority="26" stopIfTrue="1">
      <formula>AND(NOT(ISBLANK($C27)),ISBLANK(L27))</formula>
    </cfRule>
  </conditionalFormatting>
  <conditionalFormatting sqref="J27:K27">
    <cfRule type="expression" priority="27" stopIfTrue="1">
      <formula>AND(SUM($P27:$T27)&gt;0,NOT(ISBLANK(J27)))</formula>
    </cfRule>
    <cfRule type="expression" dxfId="188" priority="28" stopIfTrue="1">
      <formula>SUM($P27:$T27)&gt;0</formula>
    </cfRule>
  </conditionalFormatting>
  <conditionalFormatting sqref="C27">
    <cfRule type="expression" dxfId="187" priority="29" stopIfTrue="1">
      <formula>ISBLANK(C27)</formula>
    </cfRule>
  </conditionalFormatting>
  <conditionalFormatting sqref="M27:N27">
    <cfRule type="expression" dxfId="186" priority="30" stopIfTrue="1">
      <formula>AND(NOT(ISBLANK($C27)),ISBLANK(M27))</formula>
    </cfRule>
  </conditionalFormatting>
  <conditionalFormatting sqref="B27">
    <cfRule type="expression" dxfId="185" priority="31" stopIfTrue="1">
      <formula>AND(NOT(ISBLANK(C27)),ISBLANK(B27))</formula>
    </cfRule>
  </conditionalFormatting>
  <conditionalFormatting sqref="A27">
    <cfRule type="expression" dxfId="184" priority="32" stopIfTrue="1">
      <formula>AND(NOT(ISBLANK(C27)),ISBLANK(A27))</formula>
    </cfRule>
  </conditionalFormatting>
  <conditionalFormatting sqref="E27">
    <cfRule type="expression" dxfId="183" priority="33" stopIfTrue="1">
      <formula>AND(NOT(ISBLANK(C27)),ISBLANK(E27),B27="S")</formula>
    </cfRule>
  </conditionalFormatting>
  <conditionalFormatting sqref="L28">
    <cfRule type="expression" dxfId="182" priority="18" stopIfTrue="1">
      <formula>AND(NOT(ISBLANK($C28)),ISBLANK(L28))</formula>
    </cfRule>
  </conditionalFormatting>
  <conditionalFormatting sqref="J28:K28">
    <cfRule type="expression" priority="19" stopIfTrue="1">
      <formula>AND(SUM($P28:$T28)&gt;0,NOT(ISBLANK(J28)))</formula>
    </cfRule>
    <cfRule type="expression" dxfId="181" priority="20" stopIfTrue="1">
      <formula>SUM($P28:$T28)&gt;0</formula>
    </cfRule>
  </conditionalFormatting>
  <conditionalFormatting sqref="C28">
    <cfRule type="expression" dxfId="180" priority="22" stopIfTrue="1">
      <formula>ISBLANK(C28)</formula>
    </cfRule>
  </conditionalFormatting>
  <conditionalFormatting sqref="B28">
    <cfRule type="expression" dxfId="179" priority="23" stopIfTrue="1">
      <formula>AND(NOT(ISBLANK(C28)),ISBLANK(B28))</formula>
    </cfRule>
  </conditionalFormatting>
  <conditionalFormatting sqref="A28">
    <cfRule type="expression" dxfId="178" priority="24" stopIfTrue="1">
      <formula>AND(NOT(ISBLANK(C28)),ISBLANK(A28))</formula>
    </cfRule>
  </conditionalFormatting>
  <conditionalFormatting sqref="E28">
    <cfRule type="expression" dxfId="177" priority="25" stopIfTrue="1">
      <formula>AND(NOT(ISBLANK(C28)),ISBLANK(E28),B28="S")</formula>
    </cfRule>
  </conditionalFormatting>
  <conditionalFormatting sqref="M28:N28">
    <cfRule type="expression" dxfId="176" priority="21" stopIfTrue="1">
      <formula>AND(NOT(ISBLANK($C28)),ISBLANK(M28))</formula>
    </cfRule>
  </conditionalFormatting>
  <conditionalFormatting sqref="L29">
    <cfRule type="expression" dxfId="175" priority="10" stopIfTrue="1">
      <formula>AND(NOT(ISBLANK($C29)),ISBLANK(L29))</formula>
    </cfRule>
  </conditionalFormatting>
  <conditionalFormatting sqref="J29:K29">
    <cfRule type="expression" priority="11" stopIfTrue="1">
      <formula>AND(SUM($P29:$T29)&gt;0,NOT(ISBLANK(J29)))</formula>
    </cfRule>
    <cfRule type="expression" dxfId="174" priority="12" stopIfTrue="1">
      <formula>SUM($P29:$T29)&gt;0</formula>
    </cfRule>
  </conditionalFormatting>
  <conditionalFormatting sqref="C29">
    <cfRule type="expression" dxfId="173" priority="13" stopIfTrue="1">
      <formula>ISBLANK(C29)</formula>
    </cfRule>
  </conditionalFormatting>
  <conditionalFormatting sqref="M29:N29">
    <cfRule type="expression" dxfId="172" priority="14" stopIfTrue="1">
      <formula>AND(NOT(ISBLANK($C29)),ISBLANK(M29))</formula>
    </cfRule>
  </conditionalFormatting>
  <conditionalFormatting sqref="B29">
    <cfRule type="expression" dxfId="171" priority="15" stopIfTrue="1">
      <formula>AND(NOT(ISBLANK(C29)),ISBLANK(B29))</formula>
    </cfRule>
  </conditionalFormatting>
  <conditionalFormatting sqref="A29">
    <cfRule type="expression" dxfId="170" priority="16" stopIfTrue="1">
      <formula>AND(NOT(ISBLANK(C29)),ISBLANK(A29))</formula>
    </cfRule>
  </conditionalFormatting>
  <conditionalFormatting sqref="E29">
    <cfRule type="expression" dxfId="169" priority="17" stopIfTrue="1">
      <formula>AND(NOT(ISBLANK(C29)),ISBLANK(E29),B29="S")</formula>
    </cfRule>
  </conditionalFormatting>
  <conditionalFormatting sqref="J30:K30">
    <cfRule type="expression" priority="3" stopIfTrue="1">
      <formula>AND(SUM($P30:$T30)&gt;0,NOT(ISBLANK(J30)))</formula>
    </cfRule>
    <cfRule type="expression" dxfId="168" priority="4" stopIfTrue="1">
      <formula>SUM($P30:$T30)&gt;0</formula>
    </cfRule>
  </conditionalFormatting>
  <conditionalFormatting sqref="C30">
    <cfRule type="expression" dxfId="167" priority="5" stopIfTrue="1">
      <formula>ISBLANK(C30)</formula>
    </cfRule>
  </conditionalFormatting>
  <conditionalFormatting sqref="L30:N30">
    <cfRule type="expression" dxfId="166" priority="6" stopIfTrue="1">
      <formula>AND(NOT(ISBLANK($C30)),ISBLANK(L30))</formula>
    </cfRule>
  </conditionalFormatting>
  <conditionalFormatting sqref="B30">
    <cfRule type="expression" dxfId="165" priority="7" stopIfTrue="1">
      <formula>AND(NOT(ISBLANK(C30)),ISBLANK(B30))</formula>
    </cfRule>
  </conditionalFormatting>
  <conditionalFormatting sqref="A30">
    <cfRule type="expression" dxfId="164" priority="8" stopIfTrue="1">
      <formula>AND(NOT(ISBLANK(C30)),ISBLANK(A30))</formula>
    </cfRule>
  </conditionalFormatting>
  <conditionalFormatting sqref="E30">
    <cfRule type="expression" dxfId="163" priority="9" stopIfTrue="1">
      <formula>AND(NOT(ISBLANK(C30)),ISBLANK(E30),B30="S")</formula>
    </cfRule>
  </conditionalFormatting>
  <conditionalFormatting sqref="B1:E1">
    <cfRule type="expression" dxfId="162" priority="2" stopIfTrue="1">
      <formula>ISBLANK(B1)</formula>
    </cfRule>
  </conditionalFormatting>
  <conditionalFormatting sqref="E5 C5">
    <cfRule type="expression" dxfId="161" priority="1" stopIfTrue="1">
      <formula>ISBLANK(C5)</formula>
    </cfRule>
  </conditionalFormatting>
  <dataValidations count="4">
    <dataValidation type="list" allowBlank="1" showInputMessage="1" showErrorMessage="1" sqref="B12:B30">
      <formula1>$B$34:$B$38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118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274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</v>
      </c>
      <c r="B8" s="17" t="s">
        <v>7</v>
      </c>
      <c r="C8" s="17" t="s">
        <v>8</v>
      </c>
      <c r="D8" s="17" t="s">
        <v>7</v>
      </c>
      <c r="E8" s="130" t="s">
        <v>9</v>
      </c>
      <c r="F8" s="17" t="s">
        <v>10</v>
      </c>
      <c r="G8" s="153" t="s">
        <v>11</v>
      </c>
      <c r="H8" s="157"/>
      <c r="I8" s="157"/>
      <c r="J8" s="154"/>
      <c r="K8" s="11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13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132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132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44133</v>
      </c>
      <c r="B12" s="49" t="s">
        <v>38</v>
      </c>
      <c r="C12" s="31">
        <v>5</v>
      </c>
      <c r="D12" s="32">
        <v>0</v>
      </c>
      <c r="E12" s="31"/>
      <c r="F12" s="56">
        <v>5</v>
      </c>
      <c r="G12" s="57">
        <v>611</v>
      </c>
      <c r="H12" s="57">
        <v>4200</v>
      </c>
      <c r="I12" s="57">
        <v>61106</v>
      </c>
      <c r="J12" s="107"/>
      <c r="K12" s="107" t="s">
        <v>205</v>
      </c>
      <c r="L12" s="108" t="s">
        <v>206</v>
      </c>
      <c r="M12" s="109" t="s">
        <v>81</v>
      </c>
      <c r="N12" s="109" t="s">
        <v>207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95">
        <v>44133</v>
      </c>
      <c r="B13" s="30" t="s">
        <v>38</v>
      </c>
      <c r="C13" s="31">
        <v>3</v>
      </c>
      <c r="D13" s="32">
        <v>0</v>
      </c>
      <c r="E13" s="31"/>
      <c r="F13" s="56">
        <v>3</v>
      </c>
      <c r="G13" s="57">
        <v>611</v>
      </c>
      <c r="H13" s="57">
        <v>4200</v>
      </c>
      <c r="I13" s="57">
        <v>61106</v>
      </c>
      <c r="J13" s="107"/>
      <c r="K13" s="107" t="s">
        <v>205</v>
      </c>
      <c r="L13" s="108" t="s">
        <v>206</v>
      </c>
      <c r="M13" s="109" t="s">
        <v>81</v>
      </c>
      <c r="N13" s="109" t="s">
        <v>207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20.100000000000001" customHeight="1" x14ac:dyDescent="0.25">
      <c r="A14" s="95">
        <v>44133</v>
      </c>
      <c r="B14" s="30" t="s">
        <v>38</v>
      </c>
      <c r="C14" s="31">
        <v>2</v>
      </c>
      <c r="D14" s="32">
        <v>0</v>
      </c>
      <c r="E14" s="31"/>
      <c r="F14" s="56">
        <v>2</v>
      </c>
      <c r="G14" s="57">
        <v>611</v>
      </c>
      <c r="H14" s="57">
        <v>4200</v>
      </c>
      <c r="I14" s="57">
        <v>61106</v>
      </c>
      <c r="J14" s="107"/>
      <c r="K14" s="107" t="s">
        <v>205</v>
      </c>
      <c r="L14" s="108" t="s">
        <v>206</v>
      </c>
      <c r="M14" s="109" t="s">
        <v>81</v>
      </c>
      <c r="N14" s="109" t="s">
        <v>207</v>
      </c>
    </row>
    <row r="15" spans="1:26" ht="20.100000000000001" customHeight="1" x14ac:dyDescent="0.25">
      <c r="A15" s="95">
        <v>44134</v>
      </c>
      <c r="B15" s="30" t="s">
        <v>38</v>
      </c>
      <c r="C15" s="31">
        <v>12</v>
      </c>
      <c r="D15" s="32">
        <v>0</v>
      </c>
      <c r="E15" s="31"/>
      <c r="F15" s="56">
        <v>12</v>
      </c>
      <c r="G15" s="57">
        <v>611</v>
      </c>
      <c r="H15" s="57">
        <v>4200</v>
      </c>
      <c r="I15" s="57">
        <v>61106</v>
      </c>
      <c r="J15" s="107"/>
      <c r="K15" s="107" t="s">
        <v>205</v>
      </c>
      <c r="L15" s="108" t="s">
        <v>206</v>
      </c>
      <c r="M15" s="109" t="s">
        <v>81</v>
      </c>
      <c r="N15" s="109" t="s">
        <v>207</v>
      </c>
    </row>
    <row r="16" spans="1:26" ht="20.100000000000001" customHeight="1" x14ac:dyDescent="0.25">
      <c r="A16" s="95">
        <v>44134</v>
      </c>
      <c r="B16" s="30" t="s">
        <v>38</v>
      </c>
      <c r="C16" s="31">
        <v>500</v>
      </c>
      <c r="D16" s="32">
        <v>0</v>
      </c>
      <c r="E16" s="31"/>
      <c r="F16" s="56">
        <v>500</v>
      </c>
      <c r="G16" s="57">
        <v>611</v>
      </c>
      <c r="H16" s="57">
        <v>4200</v>
      </c>
      <c r="I16" s="57">
        <v>61106</v>
      </c>
      <c r="J16" s="107"/>
      <c r="K16" s="107" t="s">
        <v>205</v>
      </c>
      <c r="L16" s="108" t="s">
        <v>208</v>
      </c>
      <c r="M16" s="109" t="s">
        <v>209</v>
      </c>
      <c r="N16" s="109" t="s">
        <v>207</v>
      </c>
    </row>
    <row r="17" spans="1:19" ht="20.100000000000001" customHeight="1" x14ac:dyDescent="0.25">
      <c r="A17" s="95">
        <v>44134</v>
      </c>
      <c r="B17" s="30" t="s">
        <v>38</v>
      </c>
      <c r="C17" s="31">
        <v>7</v>
      </c>
      <c r="D17" s="32">
        <v>0</v>
      </c>
      <c r="E17" s="31"/>
      <c r="F17" s="56">
        <v>7</v>
      </c>
      <c r="G17" s="57">
        <v>611</v>
      </c>
      <c r="H17" s="57">
        <v>4200</v>
      </c>
      <c r="I17" s="57">
        <v>61106</v>
      </c>
      <c r="J17" s="107"/>
      <c r="K17" s="107" t="s">
        <v>205</v>
      </c>
      <c r="L17" s="108" t="s">
        <v>206</v>
      </c>
      <c r="M17" s="109" t="s">
        <v>81</v>
      </c>
      <c r="N17" s="109" t="s">
        <v>207</v>
      </c>
    </row>
    <row r="18" spans="1:19" ht="20.100000000000001" customHeight="1" x14ac:dyDescent="0.25">
      <c r="A18" s="95">
        <v>44135</v>
      </c>
      <c r="B18" s="30" t="s">
        <v>38</v>
      </c>
      <c r="C18" s="31">
        <v>17</v>
      </c>
      <c r="D18" s="32">
        <v>0</v>
      </c>
      <c r="E18" s="31"/>
      <c r="F18" s="56">
        <v>17</v>
      </c>
      <c r="G18" s="57">
        <v>611</v>
      </c>
      <c r="H18" s="57">
        <v>4200</v>
      </c>
      <c r="I18" s="57">
        <v>61106</v>
      </c>
      <c r="J18" s="107"/>
      <c r="K18" s="107" t="s">
        <v>205</v>
      </c>
      <c r="L18" s="108" t="s">
        <v>206</v>
      </c>
      <c r="M18" s="109" t="s">
        <v>81</v>
      </c>
      <c r="N18" s="109" t="s">
        <v>207</v>
      </c>
    </row>
    <row r="19" spans="1:19" ht="20.100000000000001" customHeight="1" x14ac:dyDescent="0.25">
      <c r="A19" s="95">
        <v>44135</v>
      </c>
      <c r="B19" s="30" t="s">
        <v>38</v>
      </c>
      <c r="C19" s="31">
        <v>25</v>
      </c>
      <c r="D19" s="32">
        <v>0</v>
      </c>
      <c r="E19" s="31"/>
      <c r="F19" s="56">
        <v>25</v>
      </c>
      <c r="G19" s="57">
        <v>611</v>
      </c>
      <c r="H19" s="57">
        <v>4200</v>
      </c>
      <c r="I19" s="57">
        <v>61106</v>
      </c>
      <c r="J19" s="107"/>
      <c r="K19" s="107" t="s">
        <v>205</v>
      </c>
      <c r="L19" s="108" t="s">
        <v>206</v>
      </c>
      <c r="M19" s="109" t="s">
        <v>81</v>
      </c>
      <c r="N19" s="109" t="s">
        <v>207</v>
      </c>
    </row>
    <row r="20" spans="1:19" ht="20.100000000000001" customHeight="1" x14ac:dyDescent="0.25">
      <c r="A20" s="95">
        <v>44136</v>
      </c>
      <c r="B20" s="30" t="s">
        <v>38</v>
      </c>
      <c r="C20" s="31">
        <v>17.77</v>
      </c>
      <c r="D20" s="32">
        <v>0</v>
      </c>
      <c r="E20" s="31"/>
      <c r="F20" s="56">
        <v>17.77</v>
      </c>
      <c r="G20" s="57">
        <v>611</v>
      </c>
      <c r="H20" s="57">
        <v>4200</v>
      </c>
      <c r="I20" s="57">
        <v>61106</v>
      </c>
      <c r="J20" s="107"/>
      <c r="K20" s="107" t="s">
        <v>205</v>
      </c>
      <c r="L20" s="108" t="s">
        <v>206</v>
      </c>
      <c r="M20" s="109" t="s">
        <v>81</v>
      </c>
      <c r="N20" s="109" t="s">
        <v>207</v>
      </c>
    </row>
    <row r="21" spans="1:19" ht="20.100000000000001" customHeight="1" x14ac:dyDescent="0.25">
      <c r="A21" s="95">
        <v>44137</v>
      </c>
      <c r="B21" s="30" t="s">
        <v>38</v>
      </c>
      <c r="C21" s="31">
        <v>500</v>
      </c>
      <c r="D21" s="32">
        <v>0</v>
      </c>
      <c r="E21" s="31"/>
      <c r="F21" s="56">
        <v>500</v>
      </c>
      <c r="G21" s="57">
        <v>595</v>
      </c>
      <c r="H21" s="57">
        <v>4200</v>
      </c>
      <c r="I21" s="57">
        <v>59510</v>
      </c>
      <c r="J21" s="107"/>
      <c r="K21" s="107" t="s">
        <v>205</v>
      </c>
      <c r="L21" s="108" t="s">
        <v>208</v>
      </c>
      <c r="M21" s="109" t="s">
        <v>209</v>
      </c>
      <c r="N21" s="109" t="s">
        <v>210</v>
      </c>
    </row>
    <row r="22" spans="1:19" ht="20.100000000000001" customHeight="1" x14ac:dyDescent="0.25">
      <c r="A22" s="95">
        <v>44137</v>
      </c>
      <c r="B22" s="30" t="s">
        <v>38</v>
      </c>
      <c r="C22" s="31">
        <v>40</v>
      </c>
      <c r="D22" s="32">
        <v>0</v>
      </c>
      <c r="E22" s="31"/>
      <c r="F22" s="56">
        <v>40</v>
      </c>
      <c r="G22" s="57">
        <v>611</v>
      </c>
      <c r="H22" s="57">
        <v>4200</v>
      </c>
      <c r="I22" s="57">
        <v>61116</v>
      </c>
      <c r="J22" s="107"/>
      <c r="K22" s="107" t="s">
        <v>205</v>
      </c>
      <c r="L22" s="108" t="s">
        <v>211</v>
      </c>
      <c r="M22" s="109" t="s">
        <v>81</v>
      </c>
      <c r="N22" s="109" t="s">
        <v>207</v>
      </c>
    </row>
    <row r="23" spans="1:19" ht="20.100000000000001" customHeight="1" x14ac:dyDescent="0.25">
      <c r="A23" s="95">
        <v>44137</v>
      </c>
      <c r="B23" s="30" t="s">
        <v>38</v>
      </c>
      <c r="C23" s="31">
        <v>60</v>
      </c>
      <c r="D23" s="32">
        <v>0</v>
      </c>
      <c r="E23" s="31"/>
      <c r="F23" s="56">
        <v>60</v>
      </c>
      <c r="G23" s="57">
        <v>611</v>
      </c>
      <c r="H23" s="57">
        <v>4200</v>
      </c>
      <c r="I23" s="57">
        <v>61106</v>
      </c>
      <c r="J23" s="107"/>
      <c r="K23" s="107" t="s">
        <v>205</v>
      </c>
      <c r="L23" s="108" t="s">
        <v>212</v>
      </c>
      <c r="M23" s="109" t="s">
        <v>213</v>
      </c>
      <c r="N23" s="109" t="s">
        <v>207</v>
      </c>
    </row>
    <row r="24" spans="1:19" ht="20.100000000000001" customHeight="1" x14ac:dyDescent="0.25">
      <c r="A24" s="95">
        <v>44139</v>
      </c>
      <c r="B24" s="30" t="s">
        <v>38</v>
      </c>
      <c r="C24" s="31">
        <v>500</v>
      </c>
      <c r="D24" s="32">
        <v>0</v>
      </c>
      <c r="E24" s="31"/>
      <c r="F24" s="56">
        <v>500</v>
      </c>
      <c r="G24" s="57">
        <v>611</v>
      </c>
      <c r="H24" s="57">
        <v>4200</v>
      </c>
      <c r="I24" s="57">
        <v>61106</v>
      </c>
      <c r="J24" s="107"/>
      <c r="K24" s="107" t="s">
        <v>205</v>
      </c>
      <c r="L24" s="108" t="s">
        <v>214</v>
      </c>
      <c r="M24" s="109" t="s">
        <v>209</v>
      </c>
      <c r="N24" s="109" t="s">
        <v>207</v>
      </c>
    </row>
    <row r="25" spans="1:19" ht="20.100000000000001" customHeight="1" x14ac:dyDescent="0.25">
      <c r="A25" s="95">
        <v>44140</v>
      </c>
      <c r="B25" s="30" t="s">
        <v>38</v>
      </c>
      <c r="C25" s="31">
        <v>60</v>
      </c>
      <c r="D25" s="32">
        <v>0</v>
      </c>
      <c r="E25" s="31"/>
      <c r="F25" s="56">
        <v>60</v>
      </c>
      <c r="G25" s="57">
        <v>611</v>
      </c>
      <c r="H25" s="57">
        <v>4200</v>
      </c>
      <c r="I25" s="57">
        <v>61116</v>
      </c>
      <c r="J25" s="107"/>
      <c r="K25" s="107" t="s">
        <v>205</v>
      </c>
      <c r="L25" s="108" t="s">
        <v>211</v>
      </c>
      <c r="M25" s="109" t="s">
        <v>81</v>
      </c>
      <c r="N25" s="109" t="s">
        <v>207</v>
      </c>
    </row>
    <row r="26" spans="1:19" ht="20.100000000000001" customHeight="1" x14ac:dyDescent="0.25">
      <c r="A26" s="95">
        <v>44141</v>
      </c>
      <c r="B26" s="30" t="s">
        <v>38</v>
      </c>
      <c r="C26" s="31">
        <v>500</v>
      </c>
      <c r="D26" s="32">
        <v>0</v>
      </c>
      <c r="E26" s="31"/>
      <c r="F26" s="56">
        <v>500</v>
      </c>
      <c r="G26" s="57">
        <v>611</v>
      </c>
      <c r="H26" s="57">
        <v>4200</v>
      </c>
      <c r="I26" s="57">
        <v>61106</v>
      </c>
      <c r="J26" s="107"/>
      <c r="K26" s="107" t="s">
        <v>205</v>
      </c>
      <c r="L26" s="108" t="s">
        <v>215</v>
      </c>
      <c r="M26" s="109" t="s">
        <v>209</v>
      </c>
      <c r="N26" s="109" t="s">
        <v>207</v>
      </c>
    </row>
    <row r="27" spans="1:19" ht="20.100000000000001" customHeight="1" x14ac:dyDescent="0.25">
      <c r="A27" s="95">
        <v>44141</v>
      </c>
      <c r="B27" s="30" t="s">
        <v>38</v>
      </c>
      <c r="C27" s="31">
        <v>500</v>
      </c>
      <c r="D27" s="32">
        <v>0</v>
      </c>
      <c r="E27" s="31"/>
      <c r="F27" s="56">
        <v>500</v>
      </c>
      <c r="G27" s="57">
        <v>595</v>
      </c>
      <c r="H27" s="57">
        <v>4200</v>
      </c>
      <c r="I27" s="57">
        <v>59510</v>
      </c>
      <c r="J27" s="107"/>
      <c r="K27" s="107" t="s">
        <v>205</v>
      </c>
      <c r="L27" s="108" t="s">
        <v>216</v>
      </c>
      <c r="M27" s="109" t="s">
        <v>209</v>
      </c>
      <c r="N27" s="109" t="s">
        <v>217</v>
      </c>
    </row>
    <row r="28" spans="1:19" ht="20.100000000000001" customHeight="1" x14ac:dyDescent="0.25">
      <c r="A28" s="95">
        <v>44143</v>
      </c>
      <c r="B28" s="30" t="s">
        <v>38</v>
      </c>
      <c r="C28" s="31">
        <v>500</v>
      </c>
      <c r="D28" s="32">
        <v>0</v>
      </c>
      <c r="E28" s="31"/>
      <c r="F28" s="56">
        <v>500</v>
      </c>
      <c r="G28" s="57">
        <v>611</v>
      </c>
      <c r="H28" s="57">
        <v>4200</v>
      </c>
      <c r="I28" s="57">
        <v>61106</v>
      </c>
      <c r="J28" s="107"/>
      <c r="K28" s="107" t="s">
        <v>205</v>
      </c>
      <c r="L28" s="108" t="s">
        <v>215</v>
      </c>
      <c r="M28" s="109" t="s">
        <v>209</v>
      </c>
      <c r="N28" s="109" t="s">
        <v>207</v>
      </c>
    </row>
    <row r="29" spans="1:19" ht="20.100000000000001" customHeight="1" x14ac:dyDescent="0.25">
      <c r="A29" s="95">
        <v>44143</v>
      </c>
      <c r="B29" s="30" t="s">
        <v>38</v>
      </c>
      <c r="C29" s="31">
        <v>90</v>
      </c>
      <c r="D29" s="32">
        <v>0</v>
      </c>
      <c r="E29" s="31"/>
      <c r="F29" s="56">
        <v>90</v>
      </c>
      <c r="G29" s="57">
        <v>611</v>
      </c>
      <c r="H29" s="57">
        <v>4200</v>
      </c>
      <c r="I29" s="57">
        <v>61106</v>
      </c>
      <c r="J29" s="107"/>
      <c r="K29" s="107" t="s">
        <v>205</v>
      </c>
      <c r="L29" s="108" t="s">
        <v>218</v>
      </c>
      <c r="M29" s="109" t="s">
        <v>81</v>
      </c>
      <c r="N29" s="109" t="s">
        <v>207</v>
      </c>
    </row>
    <row r="30" spans="1:19" ht="20.100000000000001" customHeight="1" x14ac:dyDescent="0.25">
      <c r="A30" s="95">
        <v>44144</v>
      </c>
      <c r="B30" s="30" t="s">
        <v>38</v>
      </c>
      <c r="C30" s="31">
        <v>500</v>
      </c>
      <c r="D30" s="32">
        <v>0</v>
      </c>
      <c r="E30" s="31"/>
      <c r="F30" s="56">
        <v>500</v>
      </c>
      <c r="G30" s="57">
        <v>595</v>
      </c>
      <c r="H30" s="57">
        <v>4200</v>
      </c>
      <c r="I30" s="57">
        <v>59510</v>
      </c>
      <c r="J30" s="107"/>
      <c r="K30" s="107" t="s">
        <v>205</v>
      </c>
      <c r="L30" s="108" t="s">
        <v>216</v>
      </c>
      <c r="M30" s="109" t="s">
        <v>209</v>
      </c>
      <c r="N30" s="109" t="s">
        <v>217</v>
      </c>
    </row>
    <row r="31" spans="1:19" ht="20.100000000000001" customHeight="1" x14ac:dyDescent="0.25">
      <c r="A31" s="95">
        <v>44144</v>
      </c>
      <c r="B31" s="30" t="s">
        <v>38</v>
      </c>
      <c r="C31" s="31">
        <v>125</v>
      </c>
      <c r="D31" s="32">
        <v>0</v>
      </c>
      <c r="E31" s="31"/>
      <c r="F31" s="56">
        <v>125</v>
      </c>
      <c r="G31" s="57">
        <v>611</v>
      </c>
      <c r="H31" s="57">
        <v>4200</v>
      </c>
      <c r="I31" s="57">
        <v>61106</v>
      </c>
      <c r="J31" s="107"/>
      <c r="K31" s="107" t="s">
        <v>205</v>
      </c>
      <c r="L31" s="108" t="s">
        <v>219</v>
      </c>
      <c r="M31" s="109" t="s">
        <v>81</v>
      </c>
      <c r="N31" s="109" t="s">
        <v>207</v>
      </c>
    </row>
    <row r="32" spans="1:19" ht="20.100000000000001" customHeight="1" x14ac:dyDescent="0.25">
      <c r="A32" s="95">
        <v>44145</v>
      </c>
      <c r="B32" s="30" t="s">
        <v>38</v>
      </c>
      <c r="C32" s="31">
        <v>200</v>
      </c>
      <c r="D32" s="32">
        <v>0</v>
      </c>
      <c r="E32" s="31"/>
      <c r="F32" s="56">
        <v>200</v>
      </c>
      <c r="G32" s="57">
        <v>611</v>
      </c>
      <c r="H32" s="57">
        <v>4200</v>
      </c>
      <c r="I32" s="57">
        <v>61106</v>
      </c>
      <c r="J32" s="107"/>
      <c r="K32" s="107" t="s">
        <v>205</v>
      </c>
      <c r="L32" s="108" t="s">
        <v>219</v>
      </c>
      <c r="M32" s="109" t="s">
        <v>81</v>
      </c>
      <c r="N32" s="109" t="s">
        <v>207</v>
      </c>
      <c r="P32" s="5" t="b">
        <f t="shared" si="0"/>
        <v>0</v>
      </c>
      <c r="Q32" s="5" t="b">
        <f t="shared" si="1"/>
        <v>0</v>
      </c>
      <c r="R32" s="5" t="b">
        <f t="shared" si="2"/>
        <v>0</v>
      </c>
      <c r="S32" s="5" t="e">
        <f>OR(#REF!&lt;100000,LEN(#REF!)=5)</f>
        <v>#REF!</v>
      </c>
    </row>
    <row r="33" spans="1:14" ht="20.100000000000001" customHeight="1" thickBot="1" x14ac:dyDescent="0.25">
      <c r="A33" s="155" t="s">
        <v>34</v>
      </c>
      <c r="B33" s="156"/>
      <c r="C33" s="39">
        <f>SUM(C12:C32)</f>
        <v>4163.7700000000004</v>
      </c>
      <c r="D33" s="39">
        <f>SUM(D12:D32)</f>
        <v>0</v>
      </c>
      <c r="E33" s="133"/>
      <c r="F33" s="39">
        <f>SUM(F12:F32)</f>
        <v>4163.7700000000004</v>
      </c>
      <c r="G33" s="58"/>
      <c r="H33" s="58"/>
      <c r="I33" s="58"/>
      <c r="J33" s="40"/>
      <c r="K33" s="40"/>
      <c r="L33" s="46"/>
      <c r="M33" s="54"/>
      <c r="N33" s="47"/>
    </row>
    <row r="35" spans="1:14" x14ac:dyDescent="0.2">
      <c r="B35" s="153" t="s">
        <v>35</v>
      </c>
      <c r="C35" s="154"/>
    </row>
    <row r="36" spans="1:14" x14ac:dyDescent="0.2">
      <c r="B36" s="41" t="s">
        <v>36</v>
      </c>
      <c r="C36" s="42" t="s">
        <v>37</v>
      </c>
    </row>
    <row r="37" spans="1:14" x14ac:dyDescent="0.2">
      <c r="B37" s="41" t="s">
        <v>38</v>
      </c>
      <c r="C37" s="42" t="s">
        <v>39</v>
      </c>
    </row>
    <row r="38" spans="1:14" x14ac:dyDescent="0.2">
      <c r="B38" s="41" t="s">
        <v>30</v>
      </c>
      <c r="C38" s="42" t="s">
        <v>40</v>
      </c>
    </row>
    <row r="39" spans="1:14" x14ac:dyDescent="0.2">
      <c r="B39" s="41" t="s">
        <v>126</v>
      </c>
      <c r="C39" s="42" t="s">
        <v>127</v>
      </c>
    </row>
    <row r="40" spans="1:14" x14ac:dyDescent="0.2">
      <c r="B40" s="43" t="s">
        <v>41</v>
      </c>
      <c r="C40" s="44" t="s">
        <v>42</v>
      </c>
    </row>
    <row r="43" spans="1:14" x14ac:dyDescent="0.2">
      <c r="B43" s="161"/>
      <c r="C43" s="161"/>
    </row>
  </sheetData>
  <mergeCells count="7">
    <mergeCell ref="B43:C43"/>
    <mergeCell ref="B1:E1"/>
    <mergeCell ref="B3:E3"/>
    <mergeCell ref="G8:J8"/>
    <mergeCell ref="G9:J9"/>
    <mergeCell ref="A33:B33"/>
    <mergeCell ref="B35:C35"/>
  </mergeCells>
  <conditionalFormatting sqref="J12:K32">
    <cfRule type="expression" priority="6" stopIfTrue="1">
      <formula>AND(SUM($P12:$T12)&gt;0,NOT(ISBLANK(J12)))</formula>
    </cfRule>
    <cfRule type="expression" dxfId="160" priority="7" stopIfTrue="1">
      <formula>SUM($P12:$T12)&gt;0</formula>
    </cfRule>
  </conditionalFormatting>
  <conditionalFormatting sqref="B1:E1 B3:E3 C12:C32">
    <cfRule type="expression" dxfId="159" priority="8" stopIfTrue="1">
      <formula>ISBLANK(B1)</formula>
    </cfRule>
  </conditionalFormatting>
  <conditionalFormatting sqref="L12:N29">
    <cfRule type="expression" dxfId="158" priority="9" stopIfTrue="1">
      <formula>AND(NOT(ISBLANK($C12)),ISBLANK(L12))</formula>
    </cfRule>
  </conditionalFormatting>
  <conditionalFormatting sqref="B12:B32">
    <cfRule type="expression" dxfId="157" priority="10" stopIfTrue="1">
      <formula>AND(NOT(ISBLANK(C12)),ISBLANK(B12))</formula>
    </cfRule>
  </conditionalFormatting>
  <conditionalFormatting sqref="A12:A32">
    <cfRule type="expression" dxfId="156" priority="11" stopIfTrue="1">
      <formula>AND(NOT(ISBLANK(C12)),ISBLANK(A12))</formula>
    </cfRule>
  </conditionalFormatting>
  <conditionalFormatting sqref="E12:E32">
    <cfRule type="expression" dxfId="155" priority="12" stopIfTrue="1">
      <formula>AND(NOT(ISBLANK(C12)),ISBLANK(E12),B12="S")</formula>
    </cfRule>
  </conditionalFormatting>
  <conditionalFormatting sqref="M30:N32">
    <cfRule type="expression" dxfId="154" priority="4" stopIfTrue="1">
      <formula>AND(NOT(ISBLANK($C30)),ISBLANK(M30))</formula>
    </cfRule>
  </conditionalFormatting>
  <conditionalFormatting sqref="L30">
    <cfRule type="expression" dxfId="153" priority="3" stopIfTrue="1">
      <formula>AND(NOT(ISBLANK($C30)),ISBLANK(L30))</formula>
    </cfRule>
  </conditionalFormatting>
  <conditionalFormatting sqref="L31:L32">
    <cfRule type="expression" dxfId="152" priority="2" stopIfTrue="1">
      <formula>AND(NOT(ISBLANK($C31)),ISBLANK(L31))</formula>
    </cfRule>
  </conditionalFormatting>
  <conditionalFormatting sqref="E5 C5">
    <cfRule type="expression" dxfId="151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$B$36:$B$40</formula1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'[CC Audit Nov 2020.xlsx]Sheet2'!#REF!</xm:f>
          </x14:formula1>
          <xm:sqref>B1:E1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zoomScale="80" zoomScaleNormal="80" workbookViewId="0">
      <selection activeCell="A17" sqref="A17:XFD17"/>
    </sheetView>
  </sheetViews>
  <sheetFormatPr defaultColWidth="9.140625" defaultRowHeight="12.75" outlineLevelCol="1" x14ac:dyDescent="0.2"/>
  <cols>
    <col min="1" max="1" width="11.85546875" style="77" bestFit="1" customWidth="1"/>
    <col min="2" max="2" width="10.42578125" style="77" customWidth="1"/>
    <col min="3" max="6" width="15.7109375" style="77" customWidth="1"/>
    <col min="7" max="7" width="8.42578125" style="77" customWidth="1"/>
    <col min="8" max="8" width="9" style="77" customWidth="1"/>
    <col min="9" max="9" width="11.7109375" style="77" bestFit="1" customWidth="1"/>
    <col min="10" max="10" width="3" style="77" customWidth="1"/>
    <col min="11" max="11" width="32.140625" style="77" customWidth="1"/>
    <col min="12" max="12" width="53.85546875" style="77" customWidth="1"/>
    <col min="13" max="14" width="27.42578125" style="77" customWidth="1"/>
    <col min="15" max="15" width="9.140625" style="77"/>
    <col min="16" max="18" width="9.140625" style="77" customWidth="1" outlineLevel="1"/>
    <col min="19" max="19" width="10.42578125" style="77" customWidth="1" outlineLevel="1"/>
    <col min="20" max="28" width="9.140625" style="77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75"/>
      <c r="G1" s="75"/>
      <c r="H1" s="75"/>
      <c r="I1" s="75"/>
      <c r="J1" s="75"/>
      <c r="K1" s="75"/>
      <c r="L1" s="76"/>
      <c r="M1" s="3"/>
      <c r="N1" s="4"/>
    </row>
    <row r="2" spans="1:26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26" ht="36.75" customHeight="1" x14ac:dyDescent="0.2">
      <c r="A3" s="9" t="s">
        <v>2</v>
      </c>
      <c r="B3" s="150" t="s">
        <v>275</v>
      </c>
      <c r="C3" s="151"/>
      <c r="D3" s="151"/>
      <c r="E3" s="152"/>
      <c r="F3" s="10"/>
      <c r="G3" s="10"/>
      <c r="H3" s="10"/>
      <c r="I3" s="10"/>
      <c r="J3" s="10"/>
      <c r="K3" s="10"/>
      <c r="L3" s="79"/>
      <c r="M3" s="79"/>
      <c r="N3" s="80"/>
    </row>
    <row r="4" spans="1:26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9"/>
      <c r="M5" s="79"/>
      <c r="N5" s="80"/>
    </row>
    <row r="6" spans="1:26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</row>
    <row r="7" spans="1:26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26" x14ac:dyDescent="0.2">
      <c r="A8" s="6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62" t="s">
        <v>12</v>
      </c>
      <c r="L8" s="81" t="s">
        <v>13</v>
      </c>
      <c r="M8" s="18" t="s">
        <v>14</v>
      </c>
      <c r="N8" s="18" t="s">
        <v>15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83" t="s">
        <v>21</v>
      </c>
      <c r="M9" s="53"/>
      <c r="N9" s="55" t="s">
        <v>22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x14ac:dyDescent="0.2">
      <c r="A10" s="51" t="s">
        <v>23</v>
      </c>
      <c r="B10" s="84" t="s">
        <v>24</v>
      </c>
      <c r="C10" s="84" t="s">
        <v>25</v>
      </c>
      <c r="D10" s="84" t="s">
        <v>25</v>
      </c>
      <c r="E10" s="84" t="s">
        <v>25</v>
      </c>
      <c r="F10" s="84" t="s">
        <v>25</v>
      </c>
      <c r="G10" s="66" t="s">
        <v>26</v>
      </c>
      <c r="H10" s="66" t="s">
        <v>27</v>
      </c>
      <c r="I10" s="66" t="s">
        <v>28</v>
      </c>
      <c r="J10" s="66"/>
      <c r="K10" s="52" t="s">
        <v>29</v>
      </c>
      <c r="L10" s="85"/>
      <c r="M10" s="86"/>
      <c r="N10" s="87"/>
    </row>
    <row r="11" spans="1:26" ht="0.75" customHeight="1" x14ac:dyDescent="0.2">
      <c r="A11" s="88"/>
      <c r="B11" s="84"/>
      <c r="C11" s="84"/>
      <c r="D11" s="84"/>
      <c r="E11" s="84"/>
      <c r="F11" s="84"/>
      <c r="G11" s="66"/>
      <c r="H11" s="66"/>
      <c r="I11" s="66"/>
      <c r="J11" s="66"/>
      <c r="K11" s="66"/>
      <c r="L11" s="85"/>
      <c r="M11" s="86"/>
      <c r="N11" s="86"/>
    </row>
    <row r="12" spans="1:26" ht="21.6" customHeight="1" x14ac:dyDescent="0.2">
      <c r="A12" s="89">
        <v>44117</v>
      </c>
      <c r="B12" s="49" t="s">
        <v>30</v>
      </c>
      <c r="C12" s="90">
        <v>292.8</v>
      </c>
      <c r="D12" s="91">
        <v>48.8</v>
      </c>
      <c r="E12" s="90"/>
      <c r="F12" s="56">
        <v>244</v>
      </c>
      <c r="G12" s="57">
        <v>611</v>
      </c>
      <c r="H12" s="57">
        <v>4014</v>
      </c>
      <c r="I12" s="57">
        <v>61101</v>
      </c>
      <c r="J12" s="92"/>
      <c r="K12" s="93" t="s">
        <v>109</v>
      </c>
      <c r="L12" s="94" t="s">
        <v>110</v>
      </c>
      <c r="M12" s="94" t="s">
        <v>111</v>
      </c>
      <c r="N12" s="94" t="s">
        <v>101</v>
      </c>
    </row>
    <row r="13" spans="1:26" ht="21.6" customHeight="1" x14ac:dyDescent="0.2">
      <c r="A13" s="89">
        <v>44118</v>
      </c>
      <c r="B13" s="49" t="s">
        <v>30</v>
      </c>
      <c r="C13" s="90">
        <v>48.8</v>
      </c>
      <c r="D13" s="91">
        <v>8</v>
      </c>
      <c r="E13" s="90"/>
      <c r="F13" s="56">
        <v>40.799999999999997</v>
      </c>
      <c r="G13" s="57">
        <v>611</v>
      </c>
      <c r="H13" s="57">
        <v>4014</v>
      </c>
      <c r="I13" s="57">
        <v>61101</v>
      </c>
      <c r="J13" s="92"/>
      <c r="K13" s="93" t="s">
        <v>109</v>
      </c>
      <c r="L13" s="94" t="s">
        <v>112</v>
      </c>
      <c r="M13" s="94" t="s">
        <v>111</v>
      </c>
      <c r="N13" s="94" t="s">
        <v>101</v>
      </c>
    </row>
    <row r="14" spans="1:26" ht="21.6" customHeight="1" x14ac:dyDescent="0.2">
      <c r="A14" s="89">
        <v>44119</v>
      </c>
      <c r="B14" s="49" t="s">
        <v>30</v>
      </c>
      <c r="C14" s="90">
        <v>163.57</v>
      </c>
      <c r="D14" s="91">
        <v>27.26</v>
      </c>
      <c r="E14" s="90"/>
      <c r="F14" s="56">
        <v>136.31</v>
      </c>
      <c r="G14" s="57">
        <v>611</v>
      </c>
      <c r="H14" s="57">
        <v>4014</v>
      </c>
      <c r="I14" s="57">
        <v>61101</v>
      </c>
      <c r="J14" s="92"/>
      <c r="K14" s="93" t="s">
        <v>109</v>
      </c>
      <c r="L14" s="94" t="s">
        <v>113</v>
      </c>
      <c r="M14" s="94" t="s">
        <v>114</v>
      </c>
      <c r="N14" s="94" t="s">
        <v>115</v>
      </c>
    </row>
    <row r="15" spans="1:26" ht="21.6" customHeight="1" x14ac:dyDescent="0.2">
      <c r="A15" s="89">
        <v>44130</v>
      </c>
      <c r="B15" s="49" t="s">
        <v>30</v>
      </c>
      <c r="C15" s="90">
        <v>19.14</v>
      </c>
      <c r="D15" s="91">
        <v>3.19</v>
      </c>
      <c r="F15" s="90">
        <v>15.95</v>
      </c>
      <c r="G15" s="57">
        <v>611</v>
      </c>
      <c r="H15" s="57">
        <v>4014</v>
      </c>
      <c r="I15" s="57">
        <v>61101</v>
      </c>
      <c r="J15" s="92"/>
      <c r="K15" s="93" t="s">
        <v>109</v>
      </c>
      <c r="L15" s="94" t="s">
        <v>116</v>
      </c>
      <c r="M15" s="94" t="s">
        <v>117</v>
      </c>
      <c r="N15" s="94" t="s">
        <v>115</v>
      </c>
    </row>
    <row r="16" spans="1:26" ht="21.6" customHeight="1" thickBot="1" x14ac:dyDescent="0.25">
      <c r="A16" s="89">
        <v>44139</v>
      </c>
      <c r="B16" s="49" t="s">
        <v>30</v>
      </c>
      <c r="C16" s="90">
        <v>50.33</v>
      </c>
      <c r="D16" s="91">
        <v>8.39</v>
      </c>
      <c r="E16" s="90"/>
      <c r="F16" s="56">
        <v>41.94</v>
      </c>
      <c r="G16" s="57">
        <v>611</v>
      </c>
      <c r="H16" s="57">
        <v>4014</v>
      </c>
      <c r="I16" s="57">
        <v>61101</v>
      </c>
      <c r="J16" s="92"/>
      <c r="K16" s="93" t="s">
        <v>109</v>
      </c>
      <c r="L16" s="94" t="s">
        <v>113</v>
      </c>
      <c r="M16" s="94" t="s">
        <v>114</v>
      </c>
      <c r="N16" s="94" t="s">
        <v>115</v>
      </c>
    </row>
    <row r="17" spans="1:14" ht="20.100000000000001" customHeight="1" thickBot="1" x14ac:dyDescent="0.25">
      <c r="A17" s="162"/>
      <c r="B17" s="163"/>
      <c r="C17" s="96">
        <f>SUM(C12:C16)</f>
        <v>574.6400000000001</v>
      </c>
      <c r="D17" s="96">
        <f>SUM(D12:D16)</f>
        <v>95.64</v>
      </c>
      <c r="E17" s="96">
        <f>SUM(E12:E16)</f>
        <v>0</v>
      </c>
      <c r="F17" s="96">
        <f>SUM(F12:F16)</f>
        <v>479</v>
      </c>
      <c r="G17" s="97"/>
      <c r="H17" s="97"/>
      <c r="I17" s="97"/>
      <c r="J17" s="98"/>
      <c r="K17" s="98"/>
      <c r="L17" s="99"/>
      <c r="M17" s="100"/>
      <c r="N17" s="101"/>
    </row>
    <row r="19" spans="1:14" x14ac:dyDescent="0.2">
      <c r="B19" s="153" t="s">
        <v>35</v>
      </c>
      <c r="C19" s="154"/>
    </row>
    <row r="20" spans="1:14" x14ac:dyDescent="0.2">
      <c r="B20" s="102" t="s">
        <v>36</v>
      </c>
      <c r="C20" s="103" t="s">
        <v>37</v>
      </c>
    </row>
    <row r="21" spans="1:14" x14ac:dyDescent="0.2">
      <c r="B21" s="102" t="s">
        <v>38</v>
      </c>
      <c r="C21" s="103" t="s">
        <v>39</v>
      </c>
    </row>
    <row r="22" spans="1:14" x14ac:dyDescent="0.2">
      <c r="B22" s="102" t="s">
        <v>30</v>
      </c>
      <c r="C22" s="103" t="s">
        <v>40</v>
      </c>
    </row>
    <row r="23" spans="1:14" x14ac:dyDescent="0.2">
      <c r="B23" s="86" t="s">
        <v>41</v>
      </c>
      <c r="C23" s="104" t="s">
        <v>42</v>
      </c>
    </row>
  </sheetData>
  <mergeCells count="6">
    <mergeCell ref="B19:C19"/>
    <mergeCell ref="B1:E1"/>
    <mergeCell ref="B3:E3"/>
    <mergeCell ref="G8:J8"/>
    <mergeCell ref="G9:J9"/>
    <mergeCell ref="A17:B17"/>
  </mergeCells>
  <conditionalFormatting sqref="J12:K16">
    <cfRule type="expression" priority="2" stopIfTrue="1">
      <formula>AND(SUM($P12:$T12)&gt;0,NOT(ISBLANK(J12)))</formula>
    </cfRule>
    <cfRule type="expression" dxfId="150" priority="3" stopIfTrue="1">
      <formula>SUM($P12:$T12)&gt;0</formula>
    </cfRule>
  </conditionalFormatting>
  <conditionalFormatting sqref="B1:E1 B3:E3 C12:C16">
    <cfRule type="expression" dxfId="149" priority="4" stopIfTrue="1">
      <formula>ISBLANK(B1)</formula>
    </cfRule>
  </conditionalFormatting>
  <conditionalFormatting sqref="L12:L16">
    <cfRule type="expression" dxfId="148" priority="5" stopIfTrue="1">
      <formula>AND(NOT(ISBLANK($C12)),ISBLANK(L12))</formula>
    </cfRule>
  </conditionalFormatting>
  <conditionalFormatting sqref="B12:B16">
    <cfRule type="expression" dxfId="147" priority="6" stopIfTrue="1">
      <formula>AND(NOT(ISBLANK(C12)),ISBLANK(B12))</formula>
    </cfRule>
  </conditionalFormatting>
  <conditionalFormatting sqref="A12:A16">
    <cfRule type="expression" dxfId="146" priority="7" stopIfTrue="1">
      <formula>AND(NOT(ISBLANK(C12)),ISBLANK(A12))</formula>
    </cfRule>
  </conditionalFormatting>
  <conditionalFormatting sqref="E12:E14 E16">
    <cfRule type="expression" dxfId="145" priority="8" stopIfTrue="1">
      <formula>AND(NOT(ISBLANK(C12)),ISBLANK(E12),B12="S")</formula>
    </cfRule>
  </conditionalFormatting>
  <conditionalFormatting sqref="M12:N16">
    <cfRule type="expression" dxfId="144" priority="9" stopIfTrue="1">
      <formula>AND(NOT(ISBLANK(#REF!)),ISBLANK(M12))</formula>
    </cfRule>
  </conditionalFormatting>
  <conditionalFormatting sqref="F15">
    <cfRule type="expression" dxfId="143" priority="10" stopIfTrue="1">
      <formula>AND(NOT(ISBLANK(C15)),ISBLANK(F15),B15="S")</formula>
    </cfRule>
  </conditionalFormatting>
  <conditionalFormatting sqref="E5 C5">
    <cfRule type="expression" dxfId="142" priority="1" stopIfTrue="1">
      <formula>ISBLANK(C5)</formula>
    </cfRule>
  </conditionalFormatting>
  <dataValidations count="4">
    <dataValidation type="list" allowBlank="1" showInputMessage="1" showErrorMessage="1" sqref="B12:B16">
      <formula1>$B$20:$B$23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3" width="30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118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278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106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0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0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44118</v>
      </c>
      <c r="B12" s="49" t="s">
        <v>41</v>
      </c>
      <c r="C12" s="31">
        <v>65</v>
      </c>
      <c r="D12" s="32">
        <v>0</v>
      </c>
      <c r="E12" s="31"/>
      <c r="F12" s="56">
        <v>65</v>
      </c>
      <c r="G12" s="57">
        <v>595</v>
      </c>
      <c r="H12" s="57">
        <v>4220</v>
      </c>
      <c r="I12" s="57"/>
      <c r="J12" s="107"/>
      <c r="K12" s="107" t="s">
        <v>137</v>
      </c>
      <c r="L12" s="108" t="s">
        <v>138</v>
      </c>
      <c r="M12" s="109" t="s">
        <v>139</v>
      </c>
      <c r="N12" s="109" t="s">
        <v>140</v>
      </c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95">
        <v>44132</v>
      </c>
      <c r="B13" s="30" t="s">
        <v>30</v>
      </c>
      <c r="C13" s="31">
        <v>468</v>
      </c>
      <c r="D13" s="32">
        <f>C13/120*20</f>
        <v>78</v>
      </c>
      <c r="E13" s="31"/>
      <c r="F13" s="56">
        <f>C13/120*100</f>
        <v>390</v>
      </c>
      <c r="G13" s="57">
        <v>595</v>
      </c>
      <c r="H13" s="57">
        <v>1101</v>
      </c>
      <c r="I13" s="57"/>
      <c r="J13" s="107"/>
      <c r="K13" s="107" t="s">
        <v>137</v>
      </c>
      <c r="L13" s="108" t="s">
        <v>141</v>
      </c>
      <c r="M13" s="109" t="s">
        <v>142</v>
      </c>
      <c r="N13" s="109" t="s">
        <v>85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31.5" x14ac:dyDescent="0.25">
      <c r="A14" s="95">
        <v>44132</v>
      </c>
      <c r="B14" s="30" t="s">
        <v>30</v>
      </c>
      <c r="C14" s="31">
        <v>39.4</v>
      </c>
      <c r="D14" s="32">
        <f t="shared" ref="D14:D18" si="3">C14/120*20</f>
        <v>6.5666666666666664</v>
      </c>
      <c r="E14" s="31"/>
      <c r="F14" s="56">
        <f t="shared" ref="F14:F18" si="4">C14/120*100</f>
        <v>32.833333333333329</v>
      </c>
      <c r="G14" s="57">
        <v>595</v>
      </c>
      <c r="H14" s="57">
        <v>4001</v>
      </c>
      <c r="I14" s="57" t="s">
        <v>31</v>
      </c>
      <c r="J14" s="107"/>
      <c r="K14" s="107" t="s">
        <v>137</v>
      </c>
      <c r="L14" s="114" t="s">
        <v>143</v>
      </c>
      <c r="M14" s="109" t="s">
        <v>144</v>
      </c>
      <c r="N14" s="109" t="s">
        <v>145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95">
        <v>44133</v>
      </c>
      <c r="B15" s="30" t="s">
        <v>30</v>
      </c>
      <c r="C15" s="31">
        <v>440</v>
      </c>
      <c r="D15" s="32">
        <f t="shared" si="3"/>
        <v>73.333333333333329</v>
      </c>
      <c r="E15" s="31"/>
      <c r="F15" s="56">
        <f t="shared" si="4"/>
        <v>366.66666666666663</v>
      </c>
      <c r="G15" s="57">
        <v>595</v>
      </c>
      <c r="H15" s="57">
        <v>1101</v>
      </c>
      <c r="I15" s="57" t="s">
        <v>31</v>
      </c>
      <c r="J15" s="107"/>
      <c r="K15" s="107" t="s">
        <v>137</v>
      </c>
      <c r="L15" s="108" t="s">
        <v>146</v>
      </c>
      <c r="M15" s="109" t="s">
        <v>147</v>
      </c>
      <c r="N15" s="109" t="s">
        <v>85</v>
      </c>
    </row>
    <row r="16" spans="1:26" ht="20.100000000000001" customHeight="1" x14ac:dyDescent="0.25">
      <c r="A16" s="95">
        <v>44137</v>
      </c>
      <c r="B16" s="30" t="s">
        <v>30</v>
      </c>
      <c r="C16" s="31">
        <v>4.99</v>
      </c>
      <c r="D16" s="32">
        <f t="shared" si="3"/>
        <v>0.83166666666666667</v>
      </c>
      <c r="E16" s="31"/>
      <c r="F16" s="56">
        <f t="shared" si="4"/>
        <v>4.1583333333333332</v>
      </c>
      <c r="G16" s="57">
        <v>595</v>
      </c>
      <c r="H16" s="57">
        <v>4202</v>
      </c>
      <c r="I16" s="57" t="s">
        <v>31</v>
      </c>
      <c r="J16" s="107"/>
      <c r="K16" s="107" t="s">
        <v>137</v>
      </c>
      <c r="L16" s="108" t="s">
        <v>148</v>
      </c>
      <c r="M16" s="109" t="s">
        <v>149</v>
      </c>
      <c r="N16" s="109" t="s">
        <v>145</v>
      </c>
    </row>
    <row r="17" spans="1:14" ht="31.5" x14ac:dyDescent="0.25">
      <c r="A17" s="95">
        <v>44139</v>
      </c>
      <c r="B17" s="30" t="s">
        <v>30</v>
      </c>
      <c r="C17" s="31">
        <v>24.48</v>
      </c>
      <c r="D17" s="32">
        <f t="shared" si="3"/>
        <v>4.08</v>
      </c>
      <c r="E17" s="31"/>
      <c r="F17" s="56">
        <f t="shared" si="4"/>
        <v>20.400000000000002</v>
      </c>
      <c r="G17" s="57">
        <v>595</v>
      </c>
      <c r="H17" s="57">
        <v>4202</v>
      </c>
      <c r="I17" s="57" t="s">
        <v>31</v>
      </c>
      <c r="J17" s="107"/>
      <c r="K17" s="107" t="s">
        <v>137</v>
      </c>
      <c r="L17" s="114" t="s">
        <v>150</v>
      </c>
      <c r="M17" s="109" t="s">
        <v>144</v>
      </c>
      <c r="N17" s="109" t="s">
        <v>145</v>
      </c>
    </row>
    <row r="18" spans="1:14" ht="20.100000000000001" customHeight="1" x14ac:dyDescent="0.25">
      <c r="A18" s="95">
        <v>44144</v>
      </c>
      <c r="B18" s="30" t="s">
        <v>30</v>
      </c>
      <c r="C18" s="31">
        <v>10.66</v>
      </c>
      <c r="D18" s="32">
        <f t="shared" si="3"/>
        <v>1.7766666666666666</v>
      </c>
      <c r="E18" s="31"/>
      <c r="F18" s="56">
        <f t="shared" si="4"/>
        <v>8.8833333333333329</v>
      </c>
      <c r="G18" s="57">
        <v>595</v>
      </c>
      <c r="H18" s="57">
        <v>4202</v>
      </c>
      <c r="I18" s="57" t="s">
        <v>31</v>
      </c>
      <c r="J18" s="107"/>
      <c r="K18" s="107" t="s">
        <v>137</v>
      </c>
      <c r="L18" s="108" t="s">
        <v>151</v>
      </c>
      <c r="M18" s="109" t="s">
        <v>152</v>
      </c>
      <c r="N18" s="109" t="s">
        <v>145</v>
      </c>
    </row>
    <row r="19" spans="1:14" ht="20.100000000000001" customHeight="1" thickBot="1" x14ac:dyDescent="0.25">
      <c r="A19" s="155" t="s">
        <v>34</v>
      </c>
      <c r="B19" s="156"/>
      <c r="C19" s="39">
        <f>SUM(C12:C18)</f>
        <v>1052.53</v>
      </c>
      <c r="D19" s="39">
        <f>SUM(D12:D18)</f>
        <v>164.58833333333334</v>
      </c>
      <c r="E19" s="39"/>
      <c r="F19" s="39">
        <f>SUM(F12:F18)</f>
        <v>887.94166666666661</v>
      </c>
      <c r="G19" s="58"/>
      <c r="H19" s="58"/>
      <c r="I19" s="58"/>
      <c r="J19" s="40"/>
      <c r="K19" s="40"/>
      <c r="L19" s="46"/>
      <c r="M19" s="54"/>
      <c r="N19" s="47"/>
    </row>
    <row r="21" spans="1:14" x14ac:dyDescent="0.2">
      <c r="B21" s="153" t="s">
        <v>35</v>
      </c>
      <c r="C21" s="154"/>
    </row>
    <row r="22" spans="1:14" x14ac:dyDescent="0.2">
      <c r="B22" s="41" t="s">
        <v>36</v>
      </c>
      <c r="C22" s="42" t="s">
        <v>37</v>
      </c>
    </row>
    <row r="23" spans="1:14" x14ac:dyDescent="0.2">
      <c r="B23" s="41" t="s">
        <v>38</v>
      </c>
      <c r="C23" s="42" t="s">
        <v>39</v>
      </c>
    </row>
    <row r="24" spans="1:14" x14ac:dyDescent="0.2">
      <c r="B24" s="41" t="s">
        <v>30</v>
      </c>
      <c r="C24" s="42" t="s">
        <v>40</v>
      </c>
    </row>
    <row r="25" spans="1:14" x14ac:dyDescent="0.2">
      <c r="B25" s="41" t="s">
        <v>126</v>
      </c>
      <c r="C25" s="42" t="s">
        <v>127</v>
      </c>
    </row>
    <row r="26" spans="1:14" x14ac:dyDescent="0.2">
      <c r="B26" s="43" t="s">
        <v>41</v>
      </c>
      <c r="C26" s="44" t="s">
        <v>42</v>
      </c>
    </row>
    <row r="29" spans="1:14" x14ac:dyDescent="0.2">
      <c r="B29" s="161"/>
      <c r="C29" s="161"/>
    </row>
  </sheetData>
  <mergeCells count="7">
    <mergeCell ref="B29:C29"/>
    <mergeCell ref="B1:E1"/>
    <mergeCell ref="B3:E3"/>
    <mergeCell ref="G8:J8"/>
    <mergeCell ref="G9:J9"/>
    <mergeCell ref="A19:B19"/>
    <mergeCell ref="B21:C21"/>
  </mergeCells>
  <conditionalFormatting sqref="J12:K18">
    <cfRule type="expression" priority="4" stopIfTrue="1">
      <formula>AND(SUM($P12:$T12)&gt;0,NOT(ISBLANK(J12)))</formula>
    </cfRule>
    <cfRule type="expression" dxfId="141" priority="5" stopIfTrue="1">
      <formula>SUM($P12:$T12)&gt;0</formula>
    </cfRule>
  </conditionalFormatting>
  <conditionalFormatting sqref="B1:E1 B3:E3 C12:C18">
    <cfRule type="expression" dxfId="140" priority="6" stopIfTrue="1">
      <formula>ISBLANK(B1)</formula>
    </cfRule>
  </conditionalFormatting>
  <conditionalFormatting sqref="L12:N12">
    <cfRule type="expression" dxfId="139" priority="7" stopIfTrue="1">
      <formula>AND(NOT(ISBLANK($C12)),ISBLANK(L12))</formula>
    </cfRule>
  </conditionalFormatting>
  <conditionalFormatting sqref="B12:B18">
    <cfRule type="expression" dxfId="138" priority="8" stopIfTrue="1">
      <formula>AND(NOT(ISBLANK(C12)),ISBLANK(B12))</formula>
    </cfRule>
  </conditionalFormatting>
  <conditionalFormatting sqref="A12:A18">
    <cfRule type="expression" dxfId="137" priority="9" stopIfTrue="1">
      <formula>AND(NOT(ISBLANK(C12)),ISBLANK(A12))</formula>
    </cfRule>
  </conditionalFormatting>
  <conditionalFormatting sqref="E12:E18">
    <cfRule type="expression" dxfId="136" priority="10" stopIfTrue="1">
      <formula>AND(NOT(ISBLANK(C12)),ISBLANK(E12),B12="S")</formula>
    </cfRule>
  </conditionalFormatting>
  <conditionalFormatting sqref="C5">
    <cfRule type="expression" dxfId="135" priority="3" stopIfTrue="1">
      <formula>ISBLANK(C5)</formula>
    </cfRule>
  </conditionalFormatting>
  <conditionalFormatting sqref="L13:N13">
    <cfRule type="expression" dxfId="134" priority="2" stopIfTrue="1">
      <formula>AND(NOT(ISBLANK($C13)),ISBLANK(L13))</formula>
    </cfRule>
  </conditionalFormatting>
  <conditionalFormatting sqref="L14:N18">
    <cfRule type="expression" dxfId="133" priority="1" stopIfTrue="1">
      <formula>AND(NOT(ISBLANK($C14)),ISBLANK(L14))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8">
      <formula1>$B$22:$B$26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'[Spreadsheet Nov20.xlsx]Sheet2'!#REF!</xm:f>
          </x14:formula1>
          <xm:sqref>B1:E1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43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79</v>
      </c>
      <c r="C3" s="151"/>
      <c r="D3" s="151"/>
      <c r="E3" s="152"/>
      <c r="F3" s="10"/>
      <c r="G3" s="10"/>
      <c r="H3" s="10"/>
      <c r="I3" s="10"/>
      <c r="J3" s="10"/>
      <c r="K3" s="10"/>
      <c r="L3" s="134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6" t="s">
        <v>26</v>
      </c>
      <c r="H10" s="66" t="s">
        <v>27</v>
      </c>
      <c r="I10" s="66" t="s">
        <v>28</v>
      </c>
      <c r="J10" s="6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20.100000000000001" customHeight="1" x14ac:dyDescent="0.25">
      <c r="A12" s="135">
        <v>44115</v>
      </c>
      <c r="B12" s="30" t="s">
        <v>30</v>
      </c>
      <c r="C12" s="31">
        <v>34.47</v>
      </c>
      <c r="D12" s="32">
        <v>5.75</v>
      </c>
      <c r="E12" s="31"/>
      <c r="F12" s="56">
        <v>28.72</v>
      </c>
      <c r="G12" s="57">
        <v>441</v>
      </c>
      <c r="H12" s="57">
        <v>4020</v>
      </c>
      <c r="I12" s="57"/>
      <c r="J12" s="68"/>
      <c r="K12" s="136" t="s">
        <v>235</v>
      </c>
      <c r="L12" s="137" t="s">
        <v>236</v>
      </c>
      <c r="M12" s="137" t="s">
        <v>58</v>
      </c>
      <c r="N12" s="137" t="s">
        <v>157</v>
      </c>
      <c r="P12" s="5" t="b">
        <f>OR(G15&lt;100,LEN(G15)=2)</f>
        <v>0</v>
      </c>
      <c r="Q12" s="5" t="b">
        <f>OR(H15&lt;1000,LEN(H15)=3)</f>
        <v>0</v>
      </c>
      <c r="R12" s="5" t="b">
        <f>IF(I13&lt;1000,TRUE)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135">
        <v>44118</v>
      </c>
      <c r="B13" s="30" t="s">
        <v>38</v>
      </c>
      <c r="C13" s="31">
        <v>16</v>
      </c>
      <c r="D13" s="32">
        <v>0</v>
      </c>
      <c r="E13" s="31"/>
      <c r="F13" s="56">
        <v>16</v>
      </c>
      <c r="G13" s="57">
        <v>441</v>
      </c>
      <c r="H13" s="57">
        <v>4020</v>
      </c>
      <c r="I13" s="57" t="s">
        <v>31</v>
      </c>
      <c r="J13" s="68"/>
      <c r="K13" s="136" t="s">
        <v>235</v>
      </c>
      <c r="L13" s="137" t="s">
        <v>237</v>
      </c>
      <c r="M13" s="137" t="s">
        <v>160</v>
      </c>
      <c r="N13" s="137" t="s">
        <v>238</v>
      </c>
      <c r="P13" s="5" t="b">
        <f t="shared" ref="P13" si="0">OR(G16&lt;100,LEN(G16)=2)</f>
        <v>0</v>
      </c>
      <c r="Q13" s="5" t="b">
        <f t="shared" ref="Q13" si="1">OR(H16&lt;1000,LEN(H16)=3)</f>
        <v>0</v>
      </c>
      <c r="R13" s="5" t="b">
        <f t="shared" ref="R13" si="2">IF(I16&lt;1000,TRUE)</f>
        <v>0</v>
      </c>
      <c r="S13" s="5" t="e">
        <f>OR(#REF!&lt;100000,LEN(#REF!)=5)</f>
        <v>#REF!</v>
      </c>
    </row>
    <row r="14" spans="1:26" ht="20.100000000000001" customHeight="1" x14ac:dyDescent="0.25">
      <c r="A14" s="135">
        <v>44125</v>
      </c>
      <c r="B14" s="30" t="s">
        <v>38</v>
      </c>
      <c r="C14" s="31">
        <v>141.27000000000001</v>
      </c>
      <c r="D14" s="32">
        <v>0</v>
      </c>
      <c r="E14" s="31"/>
      <c r="F14" s="56">
        <v>141.27000000000001</v>
      </c>
      <c r="G14" s="57">
        <v>112</v>
      </c>
      <c r="H14" s="57">
        <v>4207</v>
      </c>
      <c r="I14" s="57"/>
      <c r="J14" s="68"/>
      <c r="K14" s="136" t="s">
        <v>239</v>
      </c>
      <c r="L14" s="69" t="s">
        <v>240</v>
      </c>
      <c r="M14" s="69" t="s">
        <v>241</v>
      </c>
      <c r="N14" s="69" t="s">
        <v>242</v>
      </c>
      <c r="P14" s="5" t="e">
        <f>OR(#REF!&lt;100,LEN(#REF!)=2)</f>
        <v>#REF!</v>
      </c>
      <c r="Q14" s="5" t="e">
        <f>OR(#REF!&lt;1000,LEN(#REF!)=3)</f>
        <v>#REF!</v>
      </c>
      <c r="R14" s="5" t="e">
        <f>IF(#REF!&lt;1000,TRUE)</f>
        <v>#REF!</v>
      </c>
      <c r="S14" s="5" t="e">
        <f>OR(#REF!&lt;100000,LEN(#REF!)=5)</f>
        <v>#REF!</v>
      </c>
    </row>
    <row r="15" spans="1:26" ht="20.100000000000001" customHeight="1" x14ac:dyDescent="0.25">
      <c r="A15" s="135">
        <v>44125</v>
      </c>
      <c r="B15" s="30" t="s">
        <v>38</v>
      </c>
      <c r="C15" s="31">
        <v>83.06</v>
      </c>
      <c r="D15" s="32">
        <v>0</v>
      </c>
      <c r="E15" s="31"/>
      <c r="F15" s="56">
        <v>83.06</v>
      </c>
      <c r="G15" s="57">
        <v>112</v>
      </c>
      <c r="H15" s="57">
        <v>4207</v>
      </c>
      <c r="I15" s="57"/>
      <c r="J15" s="68" t="s">
        <v>30</v>
      </c>
      <c r="K15" s="136" t="s">
        <v>239</v>
      </c>
      <c r="L15" s="69" t="s">
        <v>243</v>
      </c>
      <c r="M15" s="69" t="s">
        <v>81</v>
      </c>
      <c r="N15" s="69" t="s">
        <v>244</v>
      </c>
      <c r="P15" s="5" t="e">
        <f>OR(#REF!&lt;100,LEN(#REF!)=2)</f>
        <v>#REF!</v>
      </c>
      <c r="Q15" s="5" t="e">
        <f>OR(#REF!&lt;1000,LEN(#REF!)=3)</f>
        <v>#REF!</v>
      </c>
      <c r="R15" s="5" t="e">
        <f>IF(#REF!&lt;1000,TRUE)</f>
        <v>#REF!</v>
      </c>
      <c r="S15" s="5" t="e">
        <f>OR(#REF!&lt;100000,LEN(#REF!)=5)</f>
        <v>#REF!</v>
      </c>
    </row>
    <row r="16" spans="1:26" ht="20.100000000000001" customHeight="1" x14ac:dyDescent="0.25">
      <c r="A16" s="135">
        <v>44125</v>
      </c>
      <c r="B16" s="30" t="s">
        <v>30</v>
      </c>
      <c r="C16" s="31">
        <v>42.99</v>
      </c>
      <c r="D16" s="32">
        <v>7.17</v>
      </c>
      <c r="E16" s="31"/>
      <c r="F16" s="56">
        <v>35.82</v>
      </c>
      <c r="G16" s="57">
        <v>441</v>
      </c>
      <c r="H16" s="57">
        <v>4020</v>
      </c>
      <c r="I16" s="57" t="s">
        <v>31</v>
      </c>
      <c r="J16" s="68"/>
      <c r="K16" s="136" t="s">
        <v>235</v>
      </c>
      <c r="L16" s="69" t="s">
        <v>245</v>
      </c>
      <c r="M16" s="69" t="s">
        <v>58</v>
      </c>
      <c r="N16" s="69" t="s">
        <v>157</v>
      </c>
      <c r="P16" s="5" t="e">
        <f>OR(#REF!&lt;100,LEN(#REF!)=2)</f>
        <v>#REF!</v>
      </c>
      <c r="Q16" s="5" t="e">
        <f>OR(#REF!&lt;1000,LEN(#REF!)=3)</f>
        <v>#REF!</v>
      </c>
      <c r="R16" s="5" t="e">
        <f>IF(#REF!&lt;1000,TRUE)</f>
        <v>#REF!</v>
      </c>
      <c r="S16" s="5" t="e">
        <f>OR(#REF!&lt;100000,LEN(#REF!)=5)</f>
        <v>#REF!</v>
      </c>
    </row>
    <row r="17" spans="1:14" ht="13.5" thickBot="1" x14ac:dyDescent="0.25">
      <c r="A17" s="149" t="s">
        <v>34</v>
      </c>
      <c r="B17" s="113"/>
      <c r="C17" s="39">
        <f>SUM(C12:C16)</f>
        <v>317.79000000000002</v>
      </c>
      <c r="D17" s="39">
        <f>SUM(D12:D16)</f>
        <v>12.92</v>
      </c>
      <c r="E17" s="39"/>
      <c r="F17" s="39">
        <f>SUM(F12:F16)</f>
        <v>304.87</v>
      </c>
      <c r="G17" s="58"/>
      <c r="H17" s="58"/>
      <c r="I17" s="58"/>
      <c r="J17" s="40"/>
      <c r="K17" s="40"/>
      <c r="L17" s="46"/>
      <c r="M17" s="54"/>
      <c r="N17" s="47"/>
    </row>
    <row r="19" spans="1:14" x14ac:dyDescent="0.2">
      <c r="B19" s="153" t="s">
        <v>35</v>
      </c>
      <c r="C19" s="154"/>
      <c r="F19" s="73"/>
    </row>
    <row r="20" spans="1:14" x14ac:dyDescent="0.2">
      <c r="B20" s="41" t="s">
        <v>36</v>
      </c>
      <c r="C20" s="42" t="s">
        <v>37</v>
      </c>
    </row>
    <row r="21" spans="1:14" x14ac:dyDescent="0.2">
      <c r="B21" s="41" t="s">
        <v>38</v>
      </c>
      <c r="C21" s="42" t="s">
        <v>39</v>
      </c>
    </row>
    <row r="22" spans="1:14" x14ac:dyDescent="0.2">
      <c r="B22" s="41" t="s">
        <v>30</v>
      </c>
      <c r="C22" s="42" t="s">
        <v>40</v>
      </c>
    </row>
    <row r="23" spans="1:14" x14ac:dyDescent="0.2">
      <c r="B23" s="43" t="s">
        <v>41</v>
      </c>
      <c r="C23" s="44" t="s">
        <v>42</v>
      </c>
    </row>
  </sheetData>
  <mergeCells count="5">
    <mergeCell ref="B1:E1"/>
    <mergeCell ref="B3:E3"/>
    <mergeCell ref="G8:J8"/>
    <mergeCell ref="G9:J9"/>
    <mergeCell ref="B19:C19"/>
  </mergeCells>
  <conditionalFormatting sqref="J12:J15">
    <cfRule type="expression" priority="4" stopIfTrue="1">
      <formula>AND(SUM($P12:$T12)&gt;0,NOT(ISBLANK(J12)))</formula>
    </cfRule>
    <cfRule type="expression" dxfId="122" priority="5" stopIfTrue="1">
      <formula>SUM($P12:$T12)&gt;0</formula>
    </cfRule>
  </conditionalFormatting>
  <conditionalFormatting sqref="C5 B1:E1 B3:E3 E5 C14:C16">
    <cfRule type="expression" dxfId="121" priority="6" stopIfTrue="1">
      <formula>ISBLANK(B1)</formula>
    </cfRule>
  </conditionalFormatting>
  <conditionalFormatting sqref="L14:N14 L16:N16">
    <cfRule type="expression" dxfId="120" priority="7" stopIfTrue="1">
      <formula>AND(NOT(ISBLANK($C14)),ISBLANK(L14))</formula>
    </cfRule>
  </conditionalFormatting>
  <conditionalFormatting sqref="B14 B16">
    <cfRule type="expression" dxfId="119" priority="8" stopIfTrue="1">
      <formula>AND(NOT(ISBLANK(C14)),ISBLANK(B14))</formula>
    </cfRule>
  </conditionalFormatting>
  <conditionalFormatting sqref="E14 E16">
    <cfRule type="expression" dxfId="118" priority="9" stopIfTrue="1">
      <formula>AND(NOT(ISBLANK(C14)),ISBLANK(E14),B14="S")</formula>
    </cfRule>
  </conditionalFormatting>
  <conditionalFormatting sqref="C12:C13">
    <cfRule type="expression" dxfId="117" priority="1" stopIfTrue="1">
      <formula>ISBLANK(C12)</formula>
    </cfRule>
  </conditionalFormatting>
  <conditionalFormatting sqref="B12">
    <cfRule type="expression" dxfId="116" priority="2" stopIfTrue="1">
      <formula>AND(NOT(ISBLANK(#REF!)),ISBLANK(B12))</formula>
    </cfRule>
  </conditionalFormatting>
  <conditionalFormatting sqref="E12:E13">
    <cfRule type="expression" dxfId="115" priority="3" stopIfTrue="1">
      <formula>AND(NOT(ISBLANK(C12)),ISBLANK(E12),#REF!="S")</formula>
    </cfRule>
  </conditionalFormatting>
  <conditionalFormatting sqref="J16">
    <cfRule type="expression" priority="10" stopIfTrue="1">
      <formula>AND(SUM($P13:$T13)&gt;0,NOT(ISBLANK(J16)))</formula>
    </cfRule>
    <cfRule type="expression" dxfId="114" priority="11" stopIfTrue="1">
      <formula>SUM($P13:$T13)&gt;0</formula>
    </cfRule>
  </conditionalFormatting>
  <conditionalFormatting sqref="A13">
    <cfRule type="expression" dxfId="113" priority="12" stopIfTrue="1">
      <formula>AND(NOT(ISBLANK(C16)),ISBLANK(A13))</formula>
    </cfRule>
  </conditionalFormatting>
  <conditionalFormatting sqref="L15:N15">
    <cfRule type="expression" dxfId="112" priority="13" stopIfTrue="1">
      <formula>AND(NOT(ISBLANK(#REF!)),ISBLANK(L15))</formula>
    </cfRule>
  </conditionalFormatting>
  <conditionalFormatting sqref="B13">
    <cfRule type="expression" dxfId="111" priority="14" stopIfTrue="1">
      <formula>AND(NOT(ISBLANK(C15)),ISBLANK(B13))</formula>
    </cfRule>
  </conditionalFormatting>
  <conditionalFormatting sqref="B15">
    <cfRule type="expression" dxfId="110" priority="15" stopIfTrue="1">
      <formula>AND(NOT(ISBLANK(#REF!)),ISBLANK(B15))</formula>
    </cfRule>
  </conditionalFormatting>
  <conditionalFormatting sqref="E15">
    <cfRule type="expression" dxfId="109" priority="16" stopIfTrue="1">
      <formula>AND(NOT(ISBLANK(C15)),ISBLANK(E15),B13="S")</formula>
    </cfRule>
  </conditionalFormatting>
  <conditionalFormatting sqref="A12">
    <cfRule type="expression" dxfId="108" priority="17" stopIfTrue="1">
      <formula>AND(NOT(ISBLANK(C15)),ISBLANK(A12))</formula>
    </cfRule>
  </conditionalFormatting>
  <conditionalFormatting sqref="A14:A16">
    <cfRule type="expression" dxfId="107" priority="118" stopIfTrue="1">
      <formula>AND(NOT(ISBLANK(#REF!)),ISBLANK(A14))</formula>
    </cfRule>
  </conditionalFormatting>
  <dataValidations count="3">
    <dataValidation type="list" allowBlank="1" showInputMessage="1" showErrorMessage="1" sqref="B12:B16">
      <formula1>$B$20:$B$23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253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8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38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44113</v>
      </c>
      <c r="B12" s="49" t="s">
        <v>30</v>
      </c>
      <c r="C12" s="31">
        <v>62.34</v>
      </c>
      <c r="D12" s="32">
        <v>10.39</v>
      </c>
      <c r="E12" s="31"/>
      <c r="F12" s="56">
        <v>51.95</v>
      </c>
      <c r="G12" s="57">
        <v>490</v>
      </c>
      <c r="H12" s="57">
        <v>4011</v>
      </c>
      <c r="I12" s="57"/>
      <c r="J12" s="107"/>
      <c r="K12" s="107" t="s">
        <v>253</v>
      </c>
      <c r="L12" s="108" t="s">
        <v>263</v>
      </c>
      <c r="M12" s="109" t="s">
        <v>262</v>
      </c>
      <c r="N12" s="109" t="s">
        <v>157</v>
      </c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95">
        <v>44114</v>
      </c>
      <c r="B13" s="30" t="s">
        <v>38</v>
      </c>
      <c r="C13" s="31">
        <v>11.55</v>
      </c>
      <c r="D13" s="32"/>
      <c r="E13" s="31"/>
      <c r="F13" s="56">
        <v>11.55</v>
      </c>
      <c r="G13" s="57">
        <v>490</v>
      </c>
      <c r="H13" s="57">
        <v>4004</v>
      </c>
      <c r="I13" s="57"/>
      <c r="J13" s="107"/>
      <c r="K13" s="107" t="s">
        <v>253</v>
      </c>
      <c r="L13" s="108" t="s">
        <v>269</v>
      </c>
      <c r="M13" s="109" t="s">
        <v>160</v>
      </c>
      <c r="N13" s="109" t="s">
        <v>251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95">
        <v>44121</v>
      </c>
      <c r="B14" s="30" t="s">
        <v>38</v>
      </c>
      <c r="C14" s="31">
        <v>66.98</v>
      </c>
      <c r="D14" s="32">
        <v>0</v>
      </c>
      <c r="E14" s="31"/>
      <c r="F14" s="56">
        <v>66.98</v>
      </c>
      <c r="G14" s="57">
        <v>490</v>
      </c>
      <c r="H14" s="57">
        <v>4001</v>
      </c>
      <c r="I14" s="57" t="s">
        <v>31</v>
      </c>
      <c r="J14" s="107"/>
      <c r="K14" s="107" t="s">
        <v>253</v>
      </c>
      <c r="L14" s="108" t="s">
        <v>261</v>
      </c>
      <c r="M14" s="109" t="s">
        <v>260</v>
      </c>
      <c r="N14" s="109" t="s">
        <v>157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147">
        <v>44123</v>
      </c>
      <c r="B15" s="146" t="s">
        <v>38</v>
      </c>
      <c r="C15" s="144">
        <v>-66.98</v>
      </c>
      <c r="D15" s="145">
        <v>0</v>
      </c>
      <c r="E15" s="144"/>
      <c r="F15" s="143">
        <v>-66.98</v>
      </c>
      <c r="G15" s="142">
        <v>490</v>
      </c>
      <c r="H15" s="142">
        <v>4001</v>
      </c>
      <c r="I15" s="142"/>
      <c r="J15" s="141"/>
      <c r="K15" s="141" t="s">
        <v>253</v>
      </c>
      <c r="L15" s="140" t="s">
        <v>259</v>
      </c>
      <c r="M15" s="139" t="s">
        <v>258</v>
      </c>
      <c r="N15" s="139" t="s">
        <v>157</v>
      </c>
    </row>
    <row r="16" spans="1:26" ht="20.100000000000001" customHeight="1" x14ac:dyDescent="0.25">
      <c r="A16" s="147">
        <v>44128</v>
      </c>
      <c r="B16" s="146" t="s">
        <v>38</v>
      </c>
      <c r="C16" s="144">
        <v>19.96</v>
      </c>
      <c r="D16" s="145">
        <v>0</v>
      </c>
      <c r="E16" s="144"/>
      <c r="F16" s="143">
        <v>19.96</v>
      </c>
      <c r="G16" s="142">
        <v>490</v>
      </c>
      <c r="H16" s="142">
        <v>4001</v>
      </c>
      <c r="I16" s="142"/>
      <c r="J16" s="141"/>
      <c r="K16" s="141" t="s">
        <v>253</v>
      </c>
      <c r="L16" s="140" t="s">
        <v>257</v>
      </c>
      <c r="M16" s="139" t="s">
        <v>256</v>
      </c>
      <c r="N16" s="139" t="s">
        <v>157</v>
      </c>
    </row>
    <row r="17" spans="1:14" ht="20.100000000000001" customHeight="1" x14ac:dyDescent="0.25">
      <c r="A17" s="147">
        <v>44128</v>
      </c>
      <c r="B17" s="146" t="s">
        <v>38</v>
      </c>
      <c r="C17" s="144">
        <v>5.99</v>
      </c>
      <c r="D17" s="145"/>
      <c r="E17" s="144"/>
      <c r="F17" s="143">
        <v>5.99</v>
      </c>
      <c r="G17" s="142">
        <v>490</v>
      </c>
      <c r="H17" s="142">
        <v>4001</v>
      </c>
      <c r="I17" s="142"/>
      <c r="J17" s="141"/>
      <c r="K17" s="141" t="s">
        <v>253</v>
      </c>
      <c r="L17" s="140" t="s">
        <v>255</v>
      </c>
      <c r="M17" s="139" t="s">
        <v>254</v>
      </c>
      <c r="N17" s="139" t="s">
        <v>157</v>
      </c>
    </row>
    <row r="18" spans="1:14" ht="20.100000000000001" customHeight="1" x14ac:dyDescent="0.25">
      <c r="A18" s="147">
        <v>44128</v>
      </c>
      <c r="B18" s="146" t="s">
        <v>41</v>
      </c>
      <c r="C18" s="144">
        <v>2.2999999999999998</v>
      </c>
      <c r="D18" s="145"/>
      <c r="E18" s="144"/>
      <c r="F18" s="143">
        <v>2.2999999999999998</v>
      </c>
      <c r="G18" s="142">
        <v>490</v>
      </c>
      <c r="H18" s="142">
        <v>4004</v>
      </c>
      <c r="I18" s="142"/>
      <c r="J18" s="141"/>
      <c r="K18" s="141" t="s">
        <v>253</v>
      </c>
      <c r="L18" s="140" t="s">
        <v>252</v>
      </c>
      <c r="M18" s="139" t="s">
        <v>160</v>
      </c>
      <c r="N18" s="139" t="s">
        <v>251</v>
      </c>
    </row>
    <row r="19" spans="1:14" ht="20.100000000000001" customHeight="1" x14ac:dyDescent="0.25">
      <c r="A19" s="147">
        <v>44134</v>
      </c>
      <c r="B19" s="146" t="s">
        <v>38</v>
      </c>
      <c r="C19" s="144">
        <v>25</v>
      </c>
      <c r="D19" s="145"/>
      <c r="E19" s="144"/>
      <c r="F19" s="143">
        <v>25</v>
      </c>
      <c r="G19" s="142">
        <v>490</v>
      </c>
      <c r="H19" s="142">
        <v>4011</v>
      </c>
      <c r="I19" s="142"/>
      <c r="J19" s="141"/>
      <c r="K19" s="141" t="s">
        <v>267</v>
      </c>
      <c r="L19" s="140" t="s">
        <v>268</v>
      </c>
      <c r="M19" s="139" t="s">
        <v>250</v>
      </c>
      <c r="N19" s="139"/>
    </row>
    <row r="20" spans="1:14" ht="20.100000000000001" customHeight="1" thickBot="1" x14ac:dyDescent="0.25">
      <c r="A20" s="155" t="s">
        <v>34</v>
      </c>
      <c r="B20" s="156"/>
      <c r="C20" s="39">
        <f>SUM(C12:C19)</f>
        <v>127.13999999999999</v>
      </c>
      <c r="D20" s="39">
        <f>SUM(D12:D19)</f>
        <v>10.39</v>
      </c>
      <c r="E20" s="39"/>
      <c r="F20" s="39">
        <f>SUM(F12:F19)</f>
        <v>116.75</v>
      </c>
      <c r="G20" s="58"/>
      <c r="H20" s="58"/>
      <c r="I20" s="58"/>
      <c r="J20" s="40"/>
      <c r="K20" s="40"/>
      <c r="L20" s="46"/>
      <c r="M20" s="54"/>
      <c r="N20" s="47"/>
    </row>
    <row r="22" spans="1:14" x14ac:dyDescent="0.2">
      <c r="B22" s="153" t="s">
        <v>35</v>
      </c>
      <c r="C22" s="154"/>
    </row>
    <row r="23" spans="1:14" x14ac:dyDescent="0.2">
      <c r="B23" s="41" t="s">
        <v>36</v>
      </c>
      <c r="C23" s="42" t="s">
        <v>37</v>
      </c>
    </row>
    <row r="24" spans="1:14" x14ac:dyDescent="0.2">
      <c r="B24" s="41" t="s">
        <v>38</v>
      </c>
      <c r="C24" s="42" t="s">
        <v>39</v>
      </c>
    </row>
    <row r="25" spans="1:14" x14ac:dyDescent="0.2">
      <c r="B25" s="41" t="s">
        <v>30</v>
      </c>
      <c r="C25" s="42" t="s">
        <v>40</v>
      </c>
    </row>
    <row r="26" spans="1:14" x14ac:dyDescent="0.2">
      <c r="B26" s="41" t="s">
        <v>126</v>
      </c>
      <c r="C26" s="42" t="s">
        <v>127</v>
      </c>
    </row>
    <row r="27" spans="1:14" x14ac:dyDescent="0.2">
      <c r="B27" s="43" t="s">
        <v>41</v>
      </c>
      <c r="C27" s="44" t="s">
        <v>42</v>
      </c>
    </row>
    <row r="30" spans="1:14" x14ac:dyDescent="0.2">
      <c r="B30" s="161"/>
      <c r="C30" s="161"/>
    </row>
  </sheetData>
  <mergeCells count="7">
    <mergeCell ref="B30:C30"/>
    <mergeCell ref="B1:E1"/>
    <mergeCell ref="B3:E3"/>
    <mergeCell ref="G8:J8"/>
    <mergeCell ref="G9:J9"/>
    <mergeCell ref="A20:B20"/>
    <mergeCell ref="B22:C22"/>
  </mergeCells>
  <conditionalFormatting sqref="J12:K12 J14:J19">
    <cfRule type="expression" priority="15" stopIfTrue="1">
      <formula>AND(SUM($P12:$T12)&gt;0,NOT(ISBLANK(J12)))</formula>
    </cfRule>
    <cfRule type="expression" dxfId="99" priority="16" stopIfTrue="1">
      <formula>SUM($P12:$T12)&gt;0</formula>
    </cfRule>
  </conditionalFormatting>
  <conditionalFormatting sqref="B3:E3 C12:C19">
    <cfRule type="expression" dxfId="98" priority="17" stopIfTrue="1">
      <formula>ISBLANK(B3)</formula>
    </cfRule>
  </conditionalFormatting>
  <conditionalFormatting sqref="L12:N12">
    <cfRule type="expression" dxfId="97" priority="18" stopIfTrue="1">
      <formula>AND(NOT(ISBLANK($C12)),ISBLANK(L12))</formula>
    </cfRule>
  </conditionalFormatting>
  <conditionalFormatting sqref="B12:B19">
    <cfRule type="expression" dxfId="96" priority="19" stopIfTrue="1">
      <formula>AND(NOT(ISBLANK(C12)),ISBLANK(B12))</formula>
    </cfRule>
  </conditionalFormatting>
  <conditionalFormatting sqref="A12:A19">
    <cfRule type="expression" dxfId="95" priority="20" stopIfTrue="1">
      <formula>AND(NOT(ISBLANK(C12)),ISBLANK(A12))</formula>
    </cfRule>
  </conditionalFormatting>
  <conditionalFormatting sqref="E12:E19">
    <cfRule type="expression" dxfId="94" priority="21" stopIfTrue="1">
      <formula>AND(NOT(ISBLANK(C12)),ISBLANK(E12),B12="S")</formula>
    </cfRule>
  </conditionalFormatting>
  <conditionalFormatting sqref="M13:N13">
    <cfRule type="expression" dxfId="93" priority="13" stopIfTrue="1">
      <formula>AND(NOT(ISBLANK($C13)),ISBLANK(M13))</formula>
    </cfRule>
  </conditionalFormatting>
  <conditionalFormatting sqref="K14:K19">
    <cfRule type="expression" priority="8" stopIfTrue="1">
      <formula>AND(SUM($P14:$T14)&gt;0,NOT(ISBLANK(K14)))</formula>
    </cfRule>
    <cfRule type="expression" dxfId="92" priority="9" stopIfTrue="1">
      <formula>SUM($P14:$T14)&gt;0</formula>
    </cfRule>
  </conditionalFormatting>
  <conditionalFormatting sqref="L14:N19">
    <cfRule type="expression" dxfId="91" priority="10" stopIfTrue="1">
      <formula>AND(NOT(ISBLANK($C14)),ISBLANK(L14))</formula>
    </cfRule>
  </conditionalFormatting>
  <conditionalFormatting sqref="J13">
    <cfRule type="expression" priority="6" stopIfTrue="1">
      <formula>AND(SUM($P13:$T13)&gt;0,NOT(ISBLANK(J13)))</formula>
    </cfRule>
    <cfRule type="expression" dxfId="90" priority="7" stopIfTrue="1">
      <formula>SUM($P13:$T13)&gt;0</formula>
    </cfRule>
  </conditionalFormatting>
  <conditionalFormatting sqref="K13">
    <cfRule type="expression" priority="3" stopIfTrue="1">
      <formula>AND(SUM($P13:$T13)&gt;0,NOT(ISBLANK(K13)))</formula>
    </cfRule>
    <cfRule type="expression" dxfId="89" priority="4" stopIfTrue="1">
      <formula>SUM($P13:$T13)&gt;0</formula>
    </cfRule>
  </conditionalFormatting>
  <conditionalFormatting sqref="L13">
    <cfRule type="expression" dxfId="88" priority="5" stopIfTrue="1">
      <formula>AND(NOT(ISBLANK($C13)),ISBLANK(L13))</formula>
    </cfRule>
  </conditionalFormatting>
  <conditionalFormatting sqref="B1:E1">
    <cfRule type="expression" dxfId="87" priority="2" stopIfTrue="1">
      <formula>ISBLANK(B1)</formula>
    </cfRule>
  </conditionalFormatting>
  <conditionalFormatting sqref="C5 E5">
    <cfRule type="expression" dxfId="86" priority="1" stopIfTrue="1">
      <formula>ISBLANK(C5)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19">
      <formula1>$B$23:$B$27</formula1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75" zoomScaleNormal="75" workbookViewId="0">
      <selection activeCell="B4" sqref="B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289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5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5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9">
        <v>44139</v>
      </c>
      <c r="B12" s="30" t="s">
        <v>30</v>
      </c>
      <c r="C12" s="31">
        <v>111.24</v>
      </c>
      <c r="D12" s="32">
        <v>18.52</v>
      </c>
      <c r="E12" s="31"/>
      <c r="F12" s="56">
        <v>92.72</v>
      </c>
      <c r="G12" s="57">
        <v>261</v>
      </c>
      <c r="H12" s="57">
        <v>4014</v>
      </c>
      <c r="I12" s="57"/>
      <c r="J12" s="37" t="s">
        <v>30</v>
      </c>
      <c r="K12" s="37" t="s">
        <v>264</v>
      </c>
      <c r="L12" s="45" t="s">
        <v>265</v>
      </c>
      <c r="M12" s="45" t="s">
        <v>266</v>
      </c>
      <c r="N12" s="45" t="s">
        <v>31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155" t="s">
        <v>34</v>
      </c>
      <c r="B13" s="156"/>
      <c r="C13" s="39">
        <f>SUM(C12:C12)</f>
        <v>111.24</v>
      </c>
      <c r="D13" s="39">
        <f>SUM(D12:D12)</f>
        <v>18.52</v>
      </c>
      <c r="E13" s="39"/>
      <c r="F13" s="39">
        <f>SUM(F12:F12)</f>
        <v>92.72</v>
      </c>
      <c r="G13" s="58"/>
      <c r="H13" s="58"/>
      <c r="I13" s="58"/>
      <c r="J13" s="40"/>
      <c r="K13" s="40"/>
      <c r="L13" s="46"/>
      <c r="M13" s="54"/>
      <c r="N13" s="47"/>
    </row>
    <row r="15" spans="1:26" x14ac:dyDescent="0.2">
      <c r="B15" s="153" t="s">
        <v>35</v>
      </c>
      <c r="C15" s="154"/>
    </row>
    <row r="16" spans="1:26" x14ac:dyDescent="0.2">
      <c r="B16" s="41" t="s">
        <v>36</v>
      </c>
      <c r="C16" s="42" t="s">
        <v>37</v>
      </c>
    </row>
    <row r="17" spans="2:3" x14ac:dyDescent="0.2">
      <c r="B17" s="41" t="s">
        <v>38</v>
      </c>
      <c r="C17" s="42" t="s">
        <v>39</v>
      </c>
    </row>
    <row r="18" spans="2:3" x14ac:dyDescent="0.2">
      <c r="B18" s="41" t="s">
        <v>30</v>
      </c>
      <c r="C18" s="42" t="s">
        <v>40</v>
      </c>
    </row>
    <row r="19" spans="2:3" x14ac:dyDescent="0.2">
      <c r="B19" s="43" t="s">
        <v>41</v>
      </c>
      <c r="C19" s="44" t="s">
        <v>42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3" stopIfTrue="1">
      <formula>AND(SUM($P12:$T12)&gt;0,NOT(ISBLANK(J12)))</formula>
    </cfRule>
    <cfRule type="expression" dxfId="251" priority="4" stopIfTrue="1">
      <formula>SUM($P12:$T12)&gt;0</formula>
    </cfRule>
  </conditionalFormatting>
  <conditionalFormatting sqref="E5 C12 C5 B1:E1 B3:E3">
    <cfRule type="expression" dxfId="250" priority="5" stopIfTrue="1">
      <formula>ISBLANK(B1)</formula>
    </cfRule>
  </conditionalFormatting>
  <conditionalFormatting sqref="L12:N12">
    <cfRule type="expression" dxfId="249" priority="6" stopIfTrue="1">
      <formula>AND(NOT(ISBLANK($C12)),ISBLANK(L12))</formula>
    </cfRule>
  </conditionalFormatting>
  <conditionalFormatting sqref="B12">
    <cfRule type="expression" dxfId="248" priority="7" stopIfTrue="1">
      <formula>AND(NOT(ISBLANK(C12)),ISBLANK(B12))</formula>
    </cfRule>
  </conditionalFormatting>
  <conditionalFormatting sqref="A12">
    <cfRule type="expression" dxfId="247" priority="8" stopIfTrue="1">
      <formula>AND(NOT(ISBLANK(C12)),ISBLANK(A12))</formula>
    </cfRule>
  </conditionalFormatting>
  <conditionalFormatting sqref="E12">
    <cfRule type="expression" dxfId="246" priority="9" stopIfTrue="1">
      <formula>AND(NOT(ISBLANK(C12)),ISBLANK(E12),B12="S")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150" t="s">
        <v>280</v>
      </c>
      <c r="C3" s="151"/>
      <c r="D3" s="151"/>
      <c r="E3" s="152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1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21" t="s">
        <v>20</v>
      </c>
      <c r="K9" s="21" t="s">
        <v>21</v>
      </c>
      <c r="L9" s="53"/>
      <c r="M9" s="55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6" t="s">
        <v>26</v>
      </c>
      <c r="H10" s="66" t="s">
        <v>27</v>
      </c>
      <c r="I10" s="116" t="s">
        <v>28</v>
      </c>
      <c r="J10" s="52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117"/>
      <c r="H11" s="117"/>
      <c r="I11" s="117"/>
      <c r="J11" s="66" t="s">
        <v>153</v>
      </c>
      <c r="K11" s="27"/>
      <c r="L11" s="43"/>
      <c r="M11" s="43"/>
    </row>
    <row r="12" spans="1:25" ht="15.75" x14ac:dyDescent="0.25">
      <c r="A12" s="95">
        <v>44126</v>
      </c>
      <c r="B12" s="49" t="s">
        <v>38</v>
      </c>
      <c r="C12" s="90">
        <v>20</v>
      </c>
      <c r="D12" s="90"/>
      <c r="E12" s="90"/>
      <c r="F12" s="90">
        <v>20</v>
      </c>
      <c r="G12" s="118">
        <v>110</v>
      </c>
      <c r="H12" s="57">
        <v>4020</v>
      </c>
      <c r="I12" s="119"/>
      <c r="J12" s="120" t="s">
        <v>154</v>
      </c>
      <c r="K12" s="70" t="s">
        <v>155</v>
      </c>
      <c r="L12" s="69" t="s">
        <v>156</v>
      </c>
      <c r="M12" s="69" t="s">
        <v>157</v>
      </c>
      <c r="O12" s="5" t="b">
        <f t="shared" ref="O12:O16" si="0">OR(G12&lt;100,LEN(G12)=2)</f>
        <v>0</v>
      </c>
      <c r="P12" s="5" t="b">
        <f t="shared" ref="P12:P16" si="1">OR(H12&lt;1000,LEN(H12)=3)</f>
        <v>0</v>
      </c>
      <c r="Q12" s="5" t="b">
        <f t="shared" ref="Q12:Q16" si="2">IF(I12&lt;1000,TRUE)</f>
        <v>1</v>
      </c>
      <c r="R12" s="5" t="e">
        <f>OR(#REF!&lt;100000,LEN(#REF!)=5)</f>
        <v>#REF!</v>
      </c>
    </row>
    <row r="13" spans="1:25" ht="20.100000000000001" customHeight="1" x14ac:dyDescent="0.25">
      <c r="A13" s="95">
        <v>44133</v>
      </c>
      <c r="B13" s="49" t="s">
        <v>38</v>
      </c>
      <c r="C13" s="90">
        <v>5.65</v>
      </c>
      <c r="D13" s="90"/>
      <c r="E13" s="90"/>
      <c r="F13" s="90">
        <v>5.65</v>
      </c>
      <c r="G13" s="121">
        <v>118</v>
      </c>
      <c r="H13" s="57">
        <v>4400</v>
      </c>
      <c r="I13" s="57" t="s">
        <v>158</v>
      </c>
      <c r="J13" s="120" t="s">
        <v>154</v>
      </c>
      <c r="K13" s="70" t="s">
        <v>159</v>
      </c>
      <c r="L13" s="69" t="s">
        <v>160</v>
      </c>
      <c r="M13" s="122" t="s">
        <v>161</v>
      </c>
      <c r="N13" s="123"/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20.100000000000001" customHeight="1" x14ac:dyDescent="0.25">
      <c r="A14" s="95">
        <v>44134</v>
      </c>
      <c r="B14" s="49" t="s">
        <v>30</v>
      </c>
      <c r="C14" s="90">
        <v>93.05</v>
      </c>
      <c r="D14" s="90">
        <v>15.51</v>
      </c>
      <c r="E14" s="90"/>
      <c r="F14" s="90">
        <v>77.540000000000006</v>
      </c>
      <c r="G14" s="121">
        <v>118</v>
      </c>
      <c r="H14" s="57">
        <v>4400</v>
      </c>
      <c r="I14" s="119" t="s">
        <v>158</v>
      </c>
      <c r="J14" s="120" t="s">
        <v>154</v>
      </c>
      <c r="K14" s="69" t="s">
        <v>162</v>
      </c>
      <c r="L14" s="69" t="s">
        <v>163</v>
      </c>
      <c r="M14" s="69" t="s">
        <v>161</v>
      </c>
      <c r="N14" s="123"/>
    </row>
    <row r="15" spans="1:25" ht="15.75" x14ac:dyDescent="0.25">
      <c r="A15" s="95">
        <v>44138</v>
      </c>
      <c r="B15" s="49" t="s">
        <v>38</v>
      </c>
      <c r="C15" s="90">
        <v>12.26</v>
      </c>
      <c r="D15" s="90"/>
      <c r="E15" s="90"/>
      <c r="F15" s="90">
        <v>12.26</v>
      </c>
      <c r="G15" s="121">
        <v>110</v>
      </c>
      <c r="H15" s="57">
        <v>4400</v>
      </c>
      <c r="I15" s="119" t="s">
        <v>164</v>
      </c>
      <c r="J15" s="120" t="s">
        <v>154</v>
      </c>
      <c r="K15" s="69" t="s">
        <v>165</v>
      </c>
      <c r="L15" s="70" t="s">
        <v>166</v>
      </c>
      <c r="M15" s="122" t="s">
        <v>167</v>
      </c>
      <c r="O15" s="5" t="b">
        <f>OR(G15&lt;100,LEN(G15)=2)</f>
        <v>0</v>
      </c>
      <c r="P15" s="5" t="b">
        <f t="shared" si="1"/>
        <v>0</v>
      </c>
      <c r="Q15" s="5" t="b">
        <f t="shared" si="2"/>
        <v>0</v>
      </c>
      <c r="R15" s="5" t="e">
        <f>OR(#REF!&lt;100000,LEN(#REF!)=5)</f>
        <v>#REF!</v>
      </c>
    </row>
    <row r="16" spans="1:25" ht="20.100000000000001" customHeight="1" x14ac:dyDescent="0.25">
      <c r="A16" s="95">
        <v>44138</v>
      </c>
      <c r="B16" s="49" t="s">
        <v>38</v>
      </c>
      <c r="C16" s="90">
        <v>46.94</v>
      </c>
      <c r="D16" s="90"/>
      <c r="E16" s="90"/>
      <c r="F16" s="90">
        <v>46.94</v>
      </c>
      <c r="G16" s="121">
        <v>110</v>
      </c>
      <c r="H16" s="57">
        <v>4400</v>
      </c>
      <c r="I16" s="119" t="s">
        <v>164</v>
      </c>
      <c r="J16" s="120" t="s">
        <v>154</v>
      </c>
      <c r="K16" s="69" t="s">
        <v>168</v>
      </c>
      <c r="L16" s="69" t="s">
        <v>169</v>
      </c>
      <c r="M16" s="122" t="s">
        <v>167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3" ht="20.100000000000001" customHeight="1" thickBot="1" x14ac:dyDescent="0.25">
      <c r="A17" s="155" t="s">
        <v>34</v>
      </c>
      <c r="B17" s="156"/>
      <c r="C17" s="39">
        <f>SUM(C12:C16)</f>
        <v>177.89999999999998</v>
      </c>
      <c r="D17" s="39">
        <f>SUM(D12:D16)</f>
        <v>15.51</v>
      </c>
      <c r="E17" s="39"/>
      <c r="F17" s="124">
        <f>SUM(F12:F16)</f>
        <v>162.38999999999999</v>
      </c>
      <c r="G17" s="125"/>
      <c r="H17" s="58"/>
      <c r="I17" s="126"/>
      <c r="J17" s="127"/>
      <c r="K17" s="46"/>
      <c r="L17" s="54"/>
      <c r="M17" s="47"/>
    </row>
    <row r="19" spans="1:13" x14ac:dyDescent="0.2">
      <c r="B19" s="153" t="s">
        <v>35</v>
      </c>
      <c r="C19" s="154"/>
    </row>
    <row r="20" spans="1:13" x14ac:dyDescent="0.2">
      <c r="B20" s="41" t="s">
        <v>36</v>
      </c>
      <c r="C20" s="42" t="s">
        <v>37</v>
      </c>
    </row>
    <row r="21" spans="1:13" x14ac:dyDescent="0.2">
      <c r="B21" s="41" t="s">
        <v>38</v>
      </c>
      <c r="C21" s="42" t="s">
        <v>39</v>
      </c>
    </row>
    <row r="22" spans="1:13" x14ac:dyDescent="0.2">
      <c r="B22" s="41" t="s">
        <v>30</v>
      </c>
      <c r="C22" s="42" t="s">
        <v>40</v>
      </c>
    </row>
    <row r="23" spans="1:13" x14ac:dyDescent="0.2">
      <c r="B23" s="43" t="s">
        <v>41</v>
      </c>
      <c r="C23" s="44" t="s">
        <v>42</v>
      </c>
    </row>
  </sheetData>
  <mergeCells count="6">
    <mergeCell ref="B19:C19"/>
    <mergeCell ref="B1:E1"/>
    <mergeCell ref="B3:E3"/>
    <mergeCell ref="G8:I8"/>
    <mergeCell ref="G9:I9"/>
    <mergeCell ref="A17:B17"/>
  </mergeCells>
  <conditionalFormatting sqref="B1:E1 B3:E3 F12:F16 C12:C16">
    <cfRule type="expression" dxfId="75" priority="53" stopIfTrue="1">
      <formula>ISBLANK(B1)</formula>
    </cfRule>
  </conditionalFormatting>
  <conditionalFormatting sqref="K12:L12 L13:L16 K14:K16">
    <cfRule type="expression" dxfId="74" priority="54" stopIfTrue="1">
      <formula>AND(NOT(ISBLANK($C12)),ISBLANK(K12))</formula>
    </cfRule>
  </conditionalFormatting>
  <conditionalFormatting sqref="B12">
    <cfRule type="expression" dxfId="73" priority="55" stopIfTrue="1">
      <formula>AND(NOT(ISBLANK(C12)),ISBLANK(B12))</formula>
    </cfRule>
  </conditionalFormatting>
  <conditionalFormatting sqref="A12">
    <cfRule type="expression" dxfId="72" priority="56" stopIfTrue="1">
      <formula>AND(NOT(ISBLANK(C12)),ISBLANK(A12))</formula>
    </cfRule>
  </conditionalFormatting>
  <conditionalFormatting sqref="D12:E16">
    <cfRule type="expression" dxfId="71" priority="57" stopIfTrue="1">
      <formula>AND(NOT(ISBLANK(B12)),ISBLANK(D12),A12="S")</formula>
    </cfRule>
  </conditionalFormatting>
  <conditionalFormatting sqref="J13:J16">
    <cfRule type="expression" priority="58" stopIfTrue="1">
      <formula>AND(SUM($O13:$S13)&gt;0,NOT(ISBLANK(J13)))</formula>
    </cfRule>
    <cfRule type="expression" dxfId="70" priority="59" stopIfTrue="1">
      <formula>SUM($O13:$S13)&gt;0</formula>
    </cfRule>
  </conditionalFormatting>
  <conditionalFormatting sqref="B13:B15">
    <cfRule type="expression" dxfId="69" priority="51" stopIfTrue="1">
      <formula>AND(NOT(ISBLANK(C13)),ISBLANK(B13))</formula>
    </cfRule>
  </conditionalFormatting>
  <conditionalFormatting sqref="A13:A15">
    <cfRule type="expression" dxfId="68" priority="52" stopIfTrue="1">
      <formula>AND(NOT(ISBLANK(C13)),ISBLANK(A13))</formula>
    </cfRule>
  </conditionalFormatting>
  <conditionalFormatting sqref="M12">
    <cfRule type="expression" dxfId="67" priority="50" stopIfTrue="1">
      <formula>AND(NOT(ISBLANK($C12)),ISBLANK(M12))</formula>
    </cfRule>
  </conditionalFormatting>
  <conditionalFormatting sqref="B16">
    <cfRule type="expression" dxfId="66" priority="47" stopIfTrue="1">
      <formula>AND(NOT(ISBLANK(C16)),ISBLANK(B16))</formula>
    </cfRule>
  </conditionalFormatting>
  <conditionalFormatting sqref="A16">
    <cfRule type="expression" dxfId="65" priority="48" stopIfTrue="1">
      <formula>AND(NOT(ISBLANK(C16)),ISBLANK(A16))</formula>
    </cfRule>
  </conditionalFormatting>
  <conditionalFormatting sqref="M14">
    <cfRule type="expression" dxfId="64" priority="44" stopIfTrue="1">
      <formula>AND(NOT(ISBLANK($C14)),ISBLANK(M14))</formula>
    </cfRule>
  </conditionalFormatting>
  <conditionalFormatting sqref="K13">
    <cfRule type="expression" dxfId="63" priority="43" stopIfTrue="1">
      <formula>AND(NOT(ISBLANK($C13)),ISBLANK(K13))</formula>
    </cfRule>
  </conditionalFormatting>
  <conditionalFormatting sqref="J14">
    <cfRule type="expression" priority="22" stopIfTrue="1">
      <formula>AND(SUM($O14:$S14)&gt;0,NOT(ISBLANK(J14)))</formula>
    </cfRule>
    <cfRule type="expression" dxfId="62" priority="23" stopIfTrue="1">
      <formula>SUM($O14:$S14)&gt;0</formula>
    </cfRule>
  </conditionalFormatting>
  <conditionalFormatting sqref="J12:J16">
    <cfRule type="expression" priority="20" stopIfTrue="1">
      <formula>AND(SUM($O12:$S12)&gt;0,NOT(ISBLANK(J12)))</formula>
    </cfRule>
    <cfRule type="expression" dxfId="61" priority="21" stopIfTrue="1">
      <formula>SUM($O12:$S12)&gt;0</formula>
    </cfRule>
  </conditionalFormatting>
  <conditionalFormatting sqref="C5 E5">
    <cfRule type="expression" dxfId="60" priority="1" stopIfTrue="1">
      <formula>ISBLANK(C5)</formula>
    </cfRule>
  </conditionalFormatting>
  <dataValidations count="3">
    <dataValidation type="list" allowBlank="1" showInputMessage="1" showErrorMessage="1" sqref="B12:B16">
      <formula1>$B$20:$B$23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48"/>
  <sheetViews>
    <sheetView zoomScale="80" zoomScaleNormal="80" workbookViewId="0">
      <selection activeCell="F3" sqref="F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43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281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66" t="s">
        <v>26</v>
      </c>
      <c r="H10" s="66" t="s">
        <v>27</v>
      </c>
      <c r="I10" s="66" t="s">
        <v>28</v>
      </c>
      <c r="J10" s="6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7"/>
      <c r="M11" s="43"/>
      <c r="N11" s="43"/>
    </row>
    <row r="12" spans="1:26" ht="15.75" x14ac:dyDescent="0.25">
      <c r="A12" s="59" t="s">
        <v>170</v>
      </c>
      <c r="B12" s="49" t="s">
        <v>30</v>
      </c>
      <c r="C12" s="31">
        <v>24.48</v>
      </c>
      <c r="D12" s="32">
        <v>4.08</v>
      </c>
      <c r="E12" s="31"/>
      <c r="F12" s="56">
        <f>C12-D12</f>
        <v>20.399999999999999</v>
      </c>
      <c r="G12" s="57">
        <v>110</v>
      </c>
      <c r="H12" s="57">
        <v>4001</v>
      </c>
      <c r="I12" s="67"/>
      <c r="J12" s="68" t="s">
        <v>30</v>
      </c>
      <c r="K12" s="68" t="s">
        <v>154</v>
      </c>
      <c r="L12" s="69" t="s">
        <v>171</v>
      </c>
      <c r="M12" s="69" t="s">
        <v>172</v>
      </c>
      <c r="N12" s="70" t="s">
        <v>173</v>
      </c>
    </row>
    <row r="13" spans="1:26" ht="33" customHeight="1" x14ac:dyDescent="0.25">
      <c r="A13" s="59" t="s">
        <v>170</v>
      </c>
      <c r="B13" s="49" t="s">
        <v>30</v>
      </c>
      <c r="C13" s="31">
        <v>31.43</v>
      </c>
      <c r="D13" s="32">
        <v>5.25</v>
      </c>
      <c r="E13" s="31"/>
      <c r="F13" s="56">
        <f t="shared" ref="F13:F20" si="0">C13-D13</f>
        <v>26.18</v>
      </c>
      <c r="G13" s="57">
        <v>110</v>
      </c>
      <c r="H13" s="57">
        <v>4001</v>
      </c>
      <c r="I13" s="67"/>
      <c r="J13" s="68" t="s">
        <v>30</v>
      </c>
      <c r="K13" s="68" t="s">
        <v>154</v>
      </c>
      <c r="L13" s="69" t="s">
        <v>174</v>
      </c>
      <c r="M13" s="69" t="s">
        <v>58</v>
      </c>
      <c r="N13" s="70" t="s">
        <v>175</v>
      </c>
      <c r="P13" s="5" t="b">
        <f t="shared" ref="P13:P14" si="1">OR(G13&lt;100,LEN(G13)=2)</f>
        <v>0</v>
      </c>
      <c r="Q13" s="5" t="b">
        <f t="shared" ref="Q13:Q14" si="2">OR(H13&lt;1000,LEN(H13)=3)</f>
        <v>0</v>
      </c>
      <c r="R13" s="5" t="b">
        <f t="shared" ref="R13:R14" si="3">IF(I13&lt;1000,TRUE)</f>
        <v>1</v>
      </c>
      <c r="S13" s="5" t="e">
        <f>OR(#REF!&lt;100000,LEN(#REF!)=5)</f>
        <v>#REF!</v>
      </c>
      <c r="T13" s="128"/>
    </row>
    <row r="14" spans="1:26" ht="20.100000000000001" customHeight="1" x14ac:dyDescent="0.25">
      <c r="A14" s="59" t="s">
        <v>176</v>
      </c>
      <c r="B14" s="30" t="s">
        <v>30</v>
      </c>
      <c r="C14" s="31">
        <v>35.909999999999997</v>
      </c>
      <c r="D14" s="32">
        <v>5.99</v>
      </c>
      <c r="E14" s="31"/>
      <c r="F14" s="56">
        <f t="shared" si="0"/>
        <v>29.919999999999995</v>
      </c>
      <c r="G14" s="57">
        <v>110</v>
      </c>
      <c r="H14" s="57">
        <v>4001</v>
      </c>
      <c r="I14" s="57"/>
      <c r="J14" s="68" t="s">
        <v>30</v>
      </c>
      <c r="K14" s="68" t="s">
        <v>154</v>
      </c>
      <c r="L14" s="69" t="s">
        <v>177</v>
      </c>
      <c r="M14" s="69" t="s">
        <v>178</v>
      </c>
      <c r="N14" s="70" t="s">
        <v>101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59" t="s">
        <v>179</v>
      </c>
      <c r="B15" s="30" t="s">
        <v>38</v>
      </c>
      <c r="C15" s="31">
        <v>50</v>
      </c>
      <c r="D15" s="32"/>
      <c r="E15" s="31"/>
      <c r="F15" s="56">
        <f t="shared" si="0"/>
        <v>50</v>
      </c>
      <c r="G15" s="57">
        <v>110</v>
      </c>
      <c r="H15" s="57">
        <v>4001</v>
      </c>
      <c r="I15" s="57"/>
      <c r="J15" s="68" t="s">
        <v>30</v>
      </c>
      <c r="K15" s="68" t="s">
        <v>154</v>
      </c>
      <c r="L15" s="69" t="s">
        <v>180</v>
      </c>
      <c r="M15" s="69" t="s">
        <v>181</v>
      </c>
      <c r="N15" s="70" t="s">
        <v>101</v>
      </c>
    </row>
    <row r="16" spans="1:26" ht="20.100000000000001" customHeight="1" x14ac:dyDescent="0.25">
      <c r="A16" s="59">
        <v>43901</v>
      </c>
      <c r="B16" s="30" t="s">
        <v>38</v>
      </c>
      <c r="C16" s="31">
        <v>53.67</v>
      </c>
      <c r="D16" s="32"/>
      <c r="E16" s="31"/>
      <c r="F16" s="56">
        <f t="shared" si="0"/>
        <v>53.67</v>
      </c>
      <c r="G16" s="57">
        <v>110</v>
      </c>
      <c r="H16" s="57">
        <v>4001</v>
      </c>
      <c r="I16" s="57"/>
      <c r="J16" s="68" t="s">
        <v>30</v>
      </c>
      <c r="K16" s="68" t="s">
        <v>154</v>
      </c>
      <c r="L16" s="69" t="s">
        <v>182</v>
      </c>
      <c r="M16" s="69" t="s">
        <v>183</v>
      </c>
      <c r="N16" s="69" t="s">
        <v>101</v>
      </c>
    </row>
    <row r="17" spans="1:14" ht="20.100000000000001" customHeight="1" x14ac:dyDescent="0.25">
      <c r="A17" s="59">
        <v>43901</v>
      </c>
      <c r="B17" s="30" t="s">
        <v>38</v>
      </c>
      <c r="C17" s="31">
        <v>22</v>
      </c>
      <c r="D17" s="32"/>
      <c r="E17" s="31"/>
      <c r="F17" s="56">
        <f t="shared" si="0"/>
        <v>22</v>
      </c>
      <c r="G17" s="57">
        <v>110</v>
      </c>
      <c r="H17" s="57">
        <v>4001</v>
      </c>
      <c r="I17" s="57"/>
      <c r="J17" s="68" t="s">
        <v>30</v>
      </c>
      <c r="K17" s="68" t="s">
        <v>154</v>
      </c>
      <c r="L17" s="69" t="s">
        <v>184</v>
      </c>
      <c r="M17" s="69" t="s">
        <v>185</v>
      </c>
      <c r="N17" s="69" t="s">
        <v>101</v>
      </c>
    </row>
    <row r="18" spans="1:14" ht="20.100000000000001" customHeight="1" x14ac:dyDescent="0.25">
      <c r="A18" s="59">
        <v>43901</v>
      </c>
      <c r="B18" s="30" t="s">
        <v>38</v>
      </c>
      <c r="C18" s="31">
        <v>119</v>
      </c>
      <c r="D18" s="32"/>
      <c r="E18" s="31"/>
      <c r="F18" s="56">
        <f t="shared" si="0"/>
        <v>119</v>
      </c>
      <c r="G18" s="57">
        <v>110</v>
      </c>
      <c r="H18" s="57">
        <v>4001</v>
      </c>
      <c r="I18" s="57"/>
      <c r="J18" s="68" t="s">
        <v>30</v>
      </c>
      <c r="K18" s="68" t="s">
        <v>154</v>
      </c>
      <c r="L18" s="69" t="s">
        <v>186</v>
      </c>
      <c r="M18" s="69" t="s">
        <v>185</v>
      </c>
      <c r="N18" s="69" t="s">
        <v>101</v>
      </c>
    </row>
    <row r="19" spans="1:14" ht="20.100000000000001" customHeight="1" x14ac:dyDescent="0.25">
      <c r="A19" s="59">
        <v>43962</v>
      </c>
      <c r="B19" s="30" t="s">
        <v>38</v>
      </c>
      <c r="C19" s="31">
        <v>16.100000000000001</v>
      </c>
      <c r="D19" s="32"/>
      <c r="E19" s="31"/>
      <c r="F19" s="56">
        <f>C19-D19</f>
        <v>16.100000000000001</v>
      </c>
      <c r="G19" s="57">
        <v>110</v>
      </c>
      <c r="H19" s="57">
        <v>4001</v>
      </c>
      <c r="I19" s="57"/>
      <c r="J19" s="68" t="s">
        <v>30</v>
      </c>
      <c r="K19" s="68" t="s">
        <v>154</v>
      </c>
      <c r="L19" s="69" t="s">
        <v>187</v>
      </c>
      <c r="M19" s="69" t="s">
        <v>185</v>
      </c>
      <c r="N19" s="69" t="s">
        <v>101</v>
      </c>
    </row>
    <row r="20" spans="1:14" ht="20.100000000000001" customHeight="1" x14ac:dyDescent="0.25">
      <c r="A20" s="59">
        <v>43993</v>
      </c>
      <c r="B20" s="30" t="s">
        <v>30</v>
      </c>
      <c r="C20" s="31">
        <v>4.8499999999999996</v>
      </c>
      <c r="D20" s="32">
        <v>0.02</v>
      </c>
      <c r="E20" s="31"/>
      <c r="F20" s="56">
        <f t="shared" si="0"/>
        <v>4.83</v>
      </c>
      <c r="G20" s="57">
        <v>203</v>
      </c>
      <c r="H20" s="57">
        <v>4020</v>
      </c>
      <c r="I20" s="57"/>
      <c r="J20" s="68" t="s">
        <v>30</v>
      </c>
      <c r="K20" s="68" t="s">
        <v>188</v>
      </c>
      <c r="L20" s="69" t="s">
        <v>189</v>
      </c>
      <c r="M20" s="69" t="s">
        <v>190</v>
      </c>
      <c r="N20" s="69" t="s">
        <v>191</v>
      </c>
    </row>
    <row r="21" spans="1:14" ht="20.100000000000001" customHeight="1" x14ac:dyDescent="0.25">
      <c r="A21" s="59">
        <v>44023</v>
      </c>
      <c r="B21" s="30" t="s">
        <v>30</v>
      </c>
      <c r="C21" s="31">
        <v>18.2</v>
      </c>
      <c r="D21" s="32">
        <v>3.03</v>
      </c>
      <c r="E21" s="31"/>
      <c r="F21" s="56">
        <v>15.17</v>
      </c>
      <c r="G21" s="57">
        <v>110</v>
      </c>
      <c r="H21" s="57">
        <v>4001</v>
      </c>
      <c r="I21" s="57"/>
      <c r="J21" s="68" t="s">
        <v>30</v>
      </c>
      <c r="K21" s="68" t="s">
        <v>154</v>
      </c>
      <c r="L21" s="69" t="s">
        <v>192</v>
      </c>
      <c r="M21" s="69" t="s">
        <v>100</v>
      </c>
      <c r="N21" s="69" t="s">
        <v>101</v>
      </c>
    </row>
    <row r="22" spans="1:14" ht="20.100000000000001" customHeight="1" x14ac:dyDescent="0.25">
      <c r="A22" s="59"/>
      <c r="B22" s="30"/>
      <c r="C22" s="31"/>
      <c r="D22" s="32"/>
      <c r="E22" s="31"/>
      <c r="F22" s="56"/>
      <c r="G22" s="57"/>
      <c r="H22" s="57"/>
      <c r="I22" s="57"/>
      <c r="J22" s="68" t="s">
        <v>30</v>
      </c>
      <c r="K22" s="68"/>
      <c r="M22" s="69"/>
      <c r="N22" s="69"/>
    </row>
    <row r="23" spans="1:14" ht="20.100000000000001" customHeight="1" x14ac:dyDescent="0.25">
      <c r="A23" s="59"/>
      <c r="B23" s="30"/>
      <c r="C23" s="31"/>
      <c r="D23" s="32"/>
      <c r="E23" s="31"/>
      <c r="F23" s="56"/>
      <c r="G23" s="57"/>
      <c r="H23" s="57"/>
      <c r="I23" s="57"/>
      <c r="J23" s="68" t="s">
        <v>30</v>
      </c>
      <c r="K23" s="68"/>
      <c r="L23" s="69"/>
      <c r="M23" s="69"/>
      <c r="N23" s="69"/>
    </row>
    <row r="24" spans="1:14" ht="20.100000000000001" customHeight="1" x14ac:dyDescent="0.25">
      <c r="A24" s="59"/>
      <c r="B24" s="30"/>
      <c r="C24" s="31"/>
      <c r="D24" s="32"/>
      <c r="E24" s="31"/>
      <c r="F24" s="56"/>
      <c r="G24" s="57"/>
      <c r="H24" s="57"/>
      <c r="I24" s="57"/>
      <c r="J24" s="68" t="s">
        <v>30</v>
      </c>
      <c r="K24" s="68"/>
      <c r="L24" s="69"/>
      <c r="M24" s="69"/>
      <c r="N24" s="69"/>
    </row>
    <row r="25" spans="1:14" ht="20.100000000000001" customHeight="1" x14ac:dyDescent="0.25">
      <c r="A25" s="59"/>
      <c r="B25" s="30"/>
      <c r="C25" s="31"/>
      <c r="D25" s="32"/>
      <c r="E25" s="31"/>
      <c r="F25" s="56"/>
      <c r="G25" s="57"/>
      <c r="H25" s="57"/>
      <c r="I25" s="57"/>
      <c r="J25" s="68" t="s">
        <v>30</v>
      </c>
      <c r="K25" s="68"/>
      <c r="L25" s="69"/>
      <c r="M25" s="69"/>
      <c r="N25" s="69"/>
    </row>
    <row r="26" spans="1:14" ht="20.100000000000001" customHeight="1" x14ac:dyDescent="0.25">
      <c r="A26" s="59"/>
      <c r="B26" s="30"/>
      <c r="C26" s="31"/>
      <c r="D26" s="32"/>
      <c r="E26" s="31"/>
      <c r="F26" s="56"/>
      <c r="G26" s="57"/>
      <c r="H26" s="57"/>
      <c r="I26" s="57"/>
      <c r="J26" s="68" t="s">
        <v>30</v>
      </c>
      <c r="K26" s="68"/>
      <c r="L26" s="69"/>
      <c r="M26" s="69"/>
      <c r="N26" s="69"/>
    </row>
    <row r="27" spans="1:14" ht="20.100000000000001" customHeight="1" x14ac:dyDescent="0.25">
      <c r="A27" s="59"/>
      <c r="B27" s="30"/>
      <c r="C27" s="31"/>
      <c r="D27" s="32"/>
      <c r="E27" s="31"/>
      <c r="F27" s="56"/>
      <c r="G27" s="57"/>
      <c r="H27" s="57"/>
      <c r="I27" s="57"/>
      <c r="J27" s="68" t="s">
        <v>30</v>
      </c>
      <c r="K27" s="68"/>
      <c r="L27" s="69"/>
      <c r="M27" s="69"/>
      <c r="N27" s="69"/>
    </row>
    <row r="28" spans="1:14" ht="20.100000000000001" customHeight="1" x14ac:dyDescent="0.25">
      <c r="A28" s="59"/>
      <c r="B28" s="30"/>
      <c r="C28" s="31"/>
      <c r="D28" s="32"/>
      <c r="E28" s="31"/>
      <c r="F28" s="56"/>
      <c r="G28" s="57"/>
      <c r="H28" s="57"/>
      <c r="I28" s="57"/>
      <c r="J28" s="68" t="s">
        <v>30</v>
      </c>
      <c r="K28" s="68"/>
      <c r="L28" s="69"/>
      <c r="M28" s="69"/>
      <c r="N28" s="69"/>
    </row>
    <row r="29" spans="1:14" ht="20.100000000000001" customHeight="1" thickBot="1" x14ac:dyDescent="0.25">
      <c r="A29" s="155" t="s">
        <v>34</v>
      </c>
      <c r="B29" s="156"/>
      <c r="C29" s="39">
        <f>SUM(C12:C28)</f>
        <v>375.64000000000004</v>
      </c>
      <c r="D29" s="39">
        <f>SUM(D12:D28)</f>
        <v>18.37</v>
      </c>
      <c r="E29" s="39"/>
      <c r="F29" s="39">
        <f>SUM(F12:F28)</f>
        <v>357.27000000000004</v>
      </c>
      <c r="G29" s="58"/>
      <c r="H29" s="58"/>
      <c r="I29" s="58"/>
      <c r="J29" s="40"/>
      <c r="K29" s="40"/>
      <c r="L29" s="46"/>
      <c r="M29" s="54"/>
      <c r="N29" s="47"/>
    </row>
    <row r="31" spans="1:14" x14ac:dyDescent="0.2">
      <c r="B31" s="153" t="s">
        <v>35</v>
      </c>
      <c r="C31" s="154"/>
    </row>
    <row r="32" spans="1:14" x14ac:dyDescent="0.2">
      <c r="B32" s="41" t="s">
        <v>36</v>
      </c>
      <c r="C32" s="42" t="s">
        <v>37</v>
      </c>
    </row>
    <row r="33" spans="2:3" x14ac:dyDescent="0.2">
      <c r="B33" s="41" t="s">
        <v>38</v>
      </c>
      <c r="C33" s="42" t="s">
        <v>39</v>
      </c>
    </row>
    <row r="34" spans="2:3" x14ac:dyDescent="0.2">
      <c r="B34" s="41" t="s">
        <v>30</v>
      </c>
      <c r="C34" s="42" t="s">
        <v>40</v>
      </c>
    </row>
    <row r="35" spans="2:3" x14ac:dyDescent="0.2">
      <c r="B35" s="43" t="s">
        <v>41</v>
      </c>
      <c r="C35" s="44" t="s">
        <v>42</v>
      </c>
    </row>
    <row r="1048548" spans="8:8" x14ac:dyDescent="0.2">
      <c r="H1048548" s="57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:K28">
    <cfRule type="expression" priority="3" stopIfTrue="1">
      <formula>AND(SUM($P12:$T12)&gt;0,NOT(ISBLANK(J12)))</formula>
    </cfRule>
    <cfRule type="expression" dxfId="59" priority="4" stopIfTrue="1">
      <formula>SUM($P12:$T12)&gt;0</formula>
    </cfRule>
  </conditionalFormatting>
  <conditionalFormatting sqref="B1:E1 B3:E3 C12:C28">
    <cfRule type="expression" dxfId="58" priority="5" stopIfTrue="1">
      <formula>ISBLANK(B1)</formula>
    </cfRule>
  </conditionalFormatting>
  <conditionalFormatting sqref="N17:N28 L12:N16 L17:M20 L23:L28">
    <cfRule type="expression" dxfId="57" priority="6" stopIfTrue="1">
      <formula>AND(NOT(ISBLANK($C12)),ISBLANK(L12))</formula>
    </cfRule>
  </conditionalFormatting>
  <conditionalFormatting sqref="B12:B28">
    <cfRule type="expression" dxfId="56" priority="7" stopIfTrue="1">
      <formula>AND(NOT(ISBLANK(C12)),ISBLANK(B12))</formula>
    </cfRule>
  </conditionalFormatting>
  <conditionalFormatting sqref="A12:A28">
    <cfRule type="expression" dxfId="55" priority="8" stopIfTrue="1">
      <formula>AND(NOT(ISBLANK(C12)),ISBLANK(A12))</formula>
    </cfRule>
  </conditionalFormatting>
  <conditionalFormatting sqref="E13:E28">
    <cfRule type="expression" dxfId="54" priority="9" stopIfTrue="1">
      <formula>AND(NOT(ISBLANK(C13)),ISBLANK(E13),B13="S")</formula>
    </cfRule>
  </conditionalFormatting>
  <conditionalFormatting sqref="E12">
    <cfRule type="expression" dxfId="53" priority="2" stopIfTrue="1">
      <formula>AND(NOT(ISBLANK(C12)),ISBLANK(E12),B12="S")</formula>
    </cfRule>
  </conditionalFormatting>
  <conditionalFormatting sqref="M21:M27">
    <cfRule type="expression" dxfId="52" priority="10" stopIfTrue="1">
      <formula>AND(NOT(ISBLANK($C20)),ISBLANK(M21))</formula>
    </cfRule>
  </conditionalFormatting>
  <conditionalFormatting sqref="M28">
    <cfRule type="expression" dxfId="51" priority="11" stopIfTrue="1">
      <formula>AND(NOT(ISBLANK($C24)),ISBLANK(M28))</formula>
    </cfRule>
  </conditionalFormatting>
  <conditionalFormatting sqref="L21">
    <cfRule type="expression" dxfId="50" priority="12" stopIfTrue="1">
      <formula>AND(NOT(ISBLANK($C22)),ISBLANK(L21))</formula>
    </cfRule>
  </conditionalFormatting>
  <conditionalFormatting sqref="C5 E5">
    <cfRule type="expression" dxfId="49" priority="1" stopIfTrue="1">
      <formula>ISBLANK(C5)</formula>
    </cfRule>
  </conditionalFormatting>
  <dataValidations count="3">
    <dataValidation type="list" allowBlank="1" showInputMessage="1" showErrorMessage="1" sqref="B12:B28">
      <formula1>$B$32:$B$35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B2" sqref="B2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118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282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106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2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44139</v>
      </c>
      <c r="B12" s="49" t="s">
        <v>30</v>
      </c>
      <c r="C12" s="31">
        <v>40</v>
      </c>
      <c r="D12" s="32">
        <v>6.67</v>
      </c>
      <c r="E12" s="31"/>
      <c r="F12" s="56">
        <v>33.33</v>
      </c>
      <c r="G12" s="57">
        <v>110</v>
      </c>
      <c r="H12" s="57">
        <v>4400</v>
      </c>
      <c r="I12" s="57" t="s">
        <v>198</v>
      </c>
      <c r="J12" s="107"/>
      <c r="K12" s="107" t="s">
        <v>154</v>
      </c>
      <c r="L12" s="108" t="s">
        <v>199</v>
      </c>
      <c r="M12" s="109" t="s">
        <v>200</v>
      </c>
      <c r="N12" s="109" t="s">
        <v>101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95">
        <v>44143</v>
      </c>
      <c r="B13" s="30" t="s">
        <v>38</v>
      </c>
      <c r="C13" s="31">
        <v>9.99</v>
      </c>
      <c r="D13" s="32"/>
      <c r="E13" s="31"/>
      <c r="F13" s="56">
        <v>9.99</v>
      </c>
      <c r="G13" s="57">
        <v>110</v>
      </c>
      <c r="H13" s="57">
        <v>4400</v>
      </c>
      <c r="I13" s="57" t="s">
        <v>201</v>
      </c>
      <c r="J13" s="107"/>
      <c r="K13" s="107" t="s">
        <v>154</v>
      </c>
      <c r="L13" s="108" t="s">
        <v>202</v>
      </c>
      <c r="M13" s="109" t="s">
        <v>203</v>
      </c>
      <c r="N13" s="109" t="s">
        <v>204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20.100000000000001" customHeight="1" thickBot="1" x14ac:dyDescent="0.25">
      <c r="A14" s="155" t="s">
        <v>34</v>
      </c>
      <c r="B14" s="156"/>
      <c r="C14" s="39">
        <f>SUM(C12:C13)</f>
        <v>49.99</v>
      </c>
      <c r="D14" s="39">
        <f>SUM(D12:D13)</f>
        <v>6.67</v>
      </c>
      <c r="E14" s="39"/>
      <c r="F14" s="39">
        <f>SUM(F12:F13)</f>
        <v>43.32</v>
      </c>
      <c r="G14" s="58"/>
      <c r="H14" s="58"/>
      <c r="I14" s="58"/>
      <c r="J14" s="40"/>
      <c r="K14" s="40"/>
      <c r="L14" s="46"/>
      <c r="M14" s="54"/>
      <c r="N14" s="47"/>
    </row>
    <row r="16" spans="1:26" x14ac:dyDescent="0.2">
      <c r="B16" s="153" t="s">
        <v>35</v>
      </c>
      <c r="C16" s="154"/>
    </row>
    <row r="17" spans="2:3" x14ac:dyDescent="0.2">
      <c r="B17" s="41" t="s">
        <v>36</v>
      </c>
      <c r="C17" s="42" t="s">
        <v>37</v>
      </c>
    </row>
    <row r="18" spans="2:3" x14ac:dyDescent="0.2">
      <c r="B18" s="41" t="s">
        <v>38</v>
      </c>
      <c r="C18" s="42" t="s">
        <v>39</v>
      </c>
    </row>
    <row r="19" spans="2:3" x14ac:dyDescent="0.2">
      <c r="B19" s="41" t="s">
        <v>30</v>
      </c>
      <c r="C19" s="42" t="s">
        <v>40</v>
      </c>
    </row>
    <row r="20" spans="2:3" x14ac:dyDescent="0.2">
      <c r="B20" s="41" t="s">
        <v>126</v>
      </c>
      <c r="C20" s="42" t="s">
        <v>127</v>
      </c>
    </row>
    <row r="21" spans="2:3" x14ac:dyDescent="0.2">
      <c r="B21" s="43" t="s">
        <v>41</v>
      </c>
      <c r="C21" s="44" t="s">
        <v>42</v>
      </c>
    </row>
    <row r="24" spans="2:3" x14ac:dyDescent="0.2">
      <c r="B24" s="161"/>
      <c r="C24" s="161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5" stopIfTrue="1">
      <formula>AND(SUM($P12:$T12)&gt;0,NOT(ISBLANK(J12)))</formula>
    </cfRule>
    <cfRule type="expression" dxfId="48" priority="6" stopIfTrue="1">
      <formula>SUM($P12:$T12)&gt;0</formula>
    </cfRule>
  </conditionalFormatting>
  <conditionalFormatting sqref="B1:E1 B3:E3 C12:C13">
    <cfRule type="expression" dxfId="47" priority="7" stopIfTrue="1">
      <formula>ISBLANK(B1)</formula>
    </cfRule>
  </conditionalFormatting>
  <conditionalFormatting sqref="L12:N12">
    <cfRule type="expression" dxfId="46" priority="8" stopIfTrue="1">
      <formula>AND(NOT(ISBLANK($C12)),ISBLANK(L12))</formula>
    </cfRule>
  </conditionalFormatting>
  <conditionalFormatting sqref="B12:B13">
    <cfRule type="expression" dxfId="45" priority="9" stopIfTrue="1">
      <formula>AND(NOT(ISBLANK(C12)),ISBLANK(B12))</formula>
    </cfRule>
  </conditionalFormatting>
  <conditionalFormatting sqref="A12:A13">
    <cfRule type="expression" dxfId="44" priority="10" stopIfTrue="1">
      <formula>AND(NOT(ISBLANK(C12)),ISBLANK(A12))</formula>
    </cfRule>
  </conditionalFormatting>
  <conditionalFormatting sqref="E12:E13">
    <cfRule type="expression" dxfId="43" priority="11" stopIfTrue="1">
      <formula>AND(NOT(ISBLANK(C12)),ISBLANK(E12),B12="S")</formula>
    </cfRule>
  </conditionalFormatting>
  <conditionalFormatting sqref="C5">
    <cfRule type="expression" dxfId="42" priority="4" stopIfTrue="1">
      <formula>ISBLANK(C5)</formula>
    </cfRule>
  </conditionalFormatting>
  <conditionalFormatting sqref="K13">
    <cfRule type="expression" priority="1" stopIfTrue="1">
      <formula>AND(SUM($P13:$T13)&gt;0,NOT(ISBLANK(K13)))</formula>
    </cfRule>
    <cfRule type="expression" dxfId="41" priority="2" stopIfTrue="1">
      <formula>SUM($P13:$T13)&gt;0</formula>
    </cfRule>
  </conditionalFormatting>
  <conditionalFormatting sqref="L13:N13">
    <cfRule type="expression" dxfId="40" priority="3" stopIfTrue="1">
      <formula>AND(NOT(ISBLANK($C13)),ISBLANK(L13))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'C:\Users\Michelle.Smith\Downloads\[Mark 11 Nov 2020.xlsx]Sheet2'!#REF!</xm:f>
          </x14:formula1>
          <xm:sqref>B1:E1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/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283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5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15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159"/>
      <c r="I9" s="159"/>
      <c r="J9" s="160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1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44116</v>
      </c>
      <c r="B12" s="30" t="s">
        <v>30</v>
      </c>
      <c r="C12" s="31">
        <v>96</v>
      </c>
      <c r="D12" s="32">
        <v>15.98</v>
      </c>
      <c r="E12" s="31"/>
      <c r="F12" s="56">
        <v>80.010000000000005</v>
      </c>
      <c r="G12" s="57"/>
      <c r="H12" s="57">
        <v>690</v>
      </c>
      <c r="I12" s="57">
        <v>4001</v>
      </c>
      <c r="J12" s="37" t="s">
        <v>30</v>
      </c>
      <c r="K12" s="37" t="s">
        <v>248</v>
      </c>
      <c r="L12" s="37" t="s">
        <v>247</v>
      </c>
      <c r="M12" s="45" t="s">
        <v>249</v>
      </c>
      <c r="N12" s="45" t="s">
        <v>157</v>
      </c>
      <c r="P12" s="5" t="b">
        <f t="shared" ref="P12:P13" si="0">OR(G12&lt;100,LEN(G12)=2)</f>
        <v>1</v>
      </c>
      <c r="Q12" s="5" t="b">
        <f t="shared" ref="Q12:Q13" si="1">OR(H12&lt;1000,LEN(H12)=3)</f>
        <v>1</v>
      </c>
      <c r="R12" s="5" t="b">
        <f t="shared" ref="R12:R13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95">
        <v>44125</v>
      </c>
      <c r="B13" s="49" t="s">
        <v>30</v>
      </c>
      <c r="C13" s="31">
        <v>34.99</v>
      </c>
      <c r="D13" s="32">
        <v>5.83</v>
      </c>
      <c r="E13" s="31"/>
      <c r="F13" s="56">
        <v>29.16</v>
      </c>
      <c r="G13" s="57"/>
      <c r="H13" s="57">
        <v>690</v>
      </c>
      <c r="I13" s="57">
        <v>4001</v>
      </c>
      <c r="J13" s="37" t="s">
        <v>30</v>
      </c>
      <c r="K13" s="37" t="s">
        <v>248</v>
      </c>
      <c r="L13" s="37" t="s">
        <v>247</v>
      </c>
      <c r="M13" s="45" t="s">
        <v>246</v>
      </c>
      <c r="N13" s="45" t="s">
        <v>157</v>
      </c>
      <c r="P13" s="5" t="b">
        <f t="shared" si="0"/>
        <v>1</v>
      </c>
      <c r="Q13" s="5" t="b">
        <f t="shared" si="1"/>
        <v>1</v>
      </c>
      <c r="R13" s="5" t="b">
        <f t="shared" si="2"/>
        <v>0</v>
      </c>
      <c r="S13" s="5" t="e">
        <f>OR(#REF!&lt;100000,LEN(#REF!)=5)</f>
        <v>#REF!</v>
      </c>
    </row>
    <row r="14" spans="1:26" ht="20.100000000000001" customHeight="1" thickBot="1" x14ac:dyDescent="0.25">
      <c r="A14" s="155" t="s">
        <v>34</v>
      </c>
      <c r="B14" s="156"/>
      <c r="C14" s="39">
        <f>SUM(C12:C13)</f>
        <v>130.99</v>
      </c>
      <c r="D14" s="39">
        <f>SUM(D12:D13)</f>
        <v>21.810000000000002</v>
      </c>
      <c r="E14" s="39"/>
      <c r="F14" s="39">
        <f>SUM(F12:F13)</f>
        <v>109.17</v>
      </c>
      <c r="G14" s="58"/>
      <c r="H14" s="58"/>
      <c r="I14" s="58"/>
      <c r="J14" s="40"/>
      <c r="K14" s="40"/>
      <c r="L14" s="46"/>
      <c r="M14" s="54"/>
      <c r="N14" s="47"/>
    </row>
    <row r="16" spans="1:26" x14ac:dyDescent="0.2">
      <c r="B16" s="153" t="s">
        <v>35</v>
      </c>
      <c r="C16" s="154"/>
    </row>
    <row r="17" spans="2:3" x14ac:dyDescent="0.2">
      <c r="B17" s="41" t="s">
        <v>36</v>
      </c>
      <c r="C17" s="42" t="s">
        <v>37</v>
      </c>
    </row>
    <row r="18" spans="2:3" x14ac:dyDescent="0.2">
      <c r="B18" s="41" t="s">
        <v>38</v>
      </c>
      <c r="C18" s="42" t="s">
        <v>39</v>
      </c>
    </row>
    <row r="19" spans="2:3" x14ac:dyDescent="0.2">
      <c r="B19" s="41" t="s">
        <v>30</v>
      </c>
      <c r="C19" s="42" t="s">
        <v>40</v>
      </c>
    </row>
    <row r="20" spans="2:3" x14ac:dyDescent="0.2">
      <c r="B20" s="43" t="s">
        <v>41</v>
      </c>
      <c r="C20" s="44" t="s">
        <v>42</v>
      </c>
    </row>
  </sheetData>
  <mergeCells count="6">
    <mergeCell ref="B3:E3"/>
    <mergeCell ref="B1:E1"/>
    <mergeCell ref="B16:C16"/>
    <mergeCell ref="A14:B14"/>
    <mergeCell ref="G8:J8"/>
    <mergeCell ref="G9:J9"/>
  </mergeCells>
  <conditionalFormatting sqref="J12:K13">
    <cfRule type="expression" priority="9" stopIfTrue="1">
      <formula>AND(SUM($P12:$T12)&gt;0,NOT(ISBLANK(J12)))</formula>
    </cfRule>
    <cfRule type="expression" dxfId="39" priority="10" stopIfTrue="1">
      <formula>SUM($P12:$T12)&gt;0</formula>
    </cfRule>
  </conditionalFormatting>
  <conditionalFormatting sqref="E5 C12:C13 C5 B1:E1 B3:E3">
    <cfRule type="expression" dxfId="38" priority="11" stopIfTrue="1">
      <formula>ISBLANK(B1)</formula>
    </cfRule>
  </conditionalFormatting>
  <conditionalFormatting sqref="M12:N12">
    <cfRule type="expression" dxfId="37" priority="12" stopIfTrue="1">
      <formula>AND(NOT(ISBLANK($C12)),ISBLANK(M12))</formula>
    </cfRule>
  </conditionalFormatting>
  <conditionalFormatting sqref="B12:B13">
    <cfRule type="expression" dxfId="36" priority="13" stopIfTrue="1">
      <formula>AND(NOT(ISBLANK(C12)),ISBLANK(B12))</formula>
    </cfRule>
  </conditionalFormatting>
  <conditionalFormatting sqref="A12:A13">
    <cfRule type="expression" dxfId="35" priority="14" stopIfTrue="1">
      <formula>AND(NOT(ISBLANK(C12)),ISBLANK(A12))</formula>
    </cfRule>
  </conditionalFormatting>
  <conditionalFormatting sqref="E12:E13">
    <cfRule type="expression" dxfId="34" priority="15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33" priority="6" stopIfTrue="1">
      <formula>SUM($P12:$T12)&gt;0</formula>
    </cfRule>
  </conditionalFormatting>
  <conditionalFormatting sqref="M13">
    <cfRule type="expression" dxfId="32" priority="4" stopIfTrue="1">
      <formula>AND(NOT(ISBLANK($C13)),ISBLANK(M13))</formula>
    </cfRule>
  </conditionalFormatting>
  <conditionalFormatting sqref="L13">
    <cfRule type="expression" priority="2" stopIfTrue="1">
      <formula>AND(SUM($P13:$T13)&gt;0,NOT(ISBLANK(L13)))</formula>
    </cfRule>
    <cfRule type="expression" dxfId="31" priority="3" stopIfTrue="1">
      <formula>SUM($P13:$T13)&gt;0</formula>
    </cfRule>
  </conditionalFormatting>
  <conditionalFormatting sqref="N13">
    <cfRule type="expression" dxfId="30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90" workbookViewId="0"/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150" t="s">
        <v>1</v>
      </c>
      <c r="C1" s="151"/>
      <c r="D1" s="151"/>
      <c r="E1" s="152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50" t="s">
        <v>288</v>
      </c>
      <c r="C3" s="151"/>
      <c r="D3" s="151"/>
      <c r="E3" s="152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44116</v>
      </c>
      <c r="D5" s="12" t="s">
        <v>5</v>
      </c>
      <c r="E5" s="48">
        <v>44146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48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153" t="s">
        <v>11</v>
      </c>
      <c r="H8" s="157"/>
      <c r="I8" s="157"/>
      <c r="J8" s="154"/>
      <c r="K8" s="148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0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158"/>
      <c r="H9" s="264"/>
      <c r="I9" s="264"/>
      <c r="J9" s="265"/>
      <c r="K9" s="50" t="s">
        <v>20</v>
      </c>
      <c r="L9" s="21" t="s">
        <v>21</v>
      </c>
      <c r="M9" s="53"/>
      <c r="N9" s="55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66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2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95">
        <v>44115</v>
      </c>
      <c r="B12" s="30" t="s">
        <v>41</v>
      </c>
      <c r="C12" s="31">
        <v>4.3</v>
      </c>
      <c r="D12" s="32"/>
      <c r="E12" s="31"/>
      <c r="F12" s="56"/>
      <c r="G12" s="57">
        <v>690</v>
      </c>
      <c r="H12" s="57">
        <v>4400</v>
      </c>
      <c r="I12" s="57"/>
      <c r="J12" s="37" t="s">
        <v>30</v>
      </c>
      <c r="K12" s="37"/>
      <c r="L12" s="267" t="s">
        <v>284</v>
      </c>
      <c r="M12" s="45"/>
      <c r="N12" s="45" t="s">
        <v>285</v>
      </c>
      <c r="P12" s="5" t="b">
        <f t="shared" ref="P12:P20" si="0">OR(G12&lt;100,LEN(G12)=2)</f>
        <v>0</v>
      </c>
      <c r="Q12" s="5" t="b">
        <f t="shared" ref="Q12:Q20" si="1">OR(H12&lt;1000,LEN(H12)=3)</f>
        <v>0</v>
      </c>
      <c r="R12" s="5" t="b">
        <f t="shared" ref="R12:R20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95">
        <v>44116</v>
      </c>
      <c r="B13" s="49" t="s">
        <v>41</v>
      </c>
      <c r="C13" s="31">
        <v>19.600000000000001</v>
      </c>
      <c r="D13" s="32"/>
      <c r="E13" s="31"/>
      <c r="F13" s="56"/>
      <c r="G13" s="57">
        <v>690</v>
      </c>
      <c r="H13" s="57">
        <v>4400</v>
      </c>
      <c r="I13" s="57"/>
      <c r="J13" s="37" t="s">
        <v>30</v>
      </c>
      <c r="K13" s="37"/>
      <c r="L13" s="267" t="s">
        <v>286</v>
      </c>
      <c r="M13" s="45"/>
      <c r="N13" s="45" t="s">
        <v>285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95">
        <v>44125</v>
      </c>
      <c r="B14" s="49" t="s">
        <v>41</v>
      </c>
      <c r="C14" s="31">
        <v>3.2</v>
      </c>
      <c r="D14" s="32"/>
      <c r="E14" s="31"/>
      <c r="F14" s="56"/>
      <c r="G14" s="57">
        <v>690</v>
      </c>
      <c r="H14" s="57">
        <v>4400</v>
      </c>
      <c r="I14" s="57"/>
      <c r="J14" s="37" t="s">
        <v>30</v>
      </c>
      <c r="K14" s="37"/>
      <c r="L14" s="267" t="s">
        <v>286</v>
      </c>
      <c r="M14" s="45"/>
      <c r="N14" s="45" t="s">
        <v>285</v>
      </c>
    </row>
    <row r="15" spans="1:26" ht="20.100000000000001" customHeight="1" x14ac:dyDescent="0.25">
      <c r="A15" s="95">
        <v>44133</v>
      </c>
      <c r="B15" s="49" t="s">
        <v>30</v>
      </c>
      <c r="C15" s="31">
        <v>27</v>
      </c>
      <c r="D15" s="32">
        <v>5.4</v>
      </c>
      <c r="E15" s="31"/>
      <c r="F15" s="56">
        <v>21.6</v>
      </c>
      <c r="G15" s="57">
        <v>690</v>
      </c>
      <c r="H15" s="57">
        <v>4001</v>
      </c>
      <c r="I15" s="57"/>
      <c r="J15" s="37" t="s">
        <v>30</v>
      </c>
      <c r="K15" s="37"/>
      <c r="L15" s="267" t="s">
        <v>287</v>
      </c>
      <c r="M15" s="45"/>
      <c r="N15" s="45" t="s">
        <v>157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95">
        <v>44137</v>
      </c>
      <c r="B16" s="30" t="s">
        <v>41</v>
      </c>
      <c r="C16" s="31">
        <v>2.6</v>
      </c>
      <c r="D16" s="32"/>
      <c r="E16" s="31"/>
      <c r="F16" s="56"/>
      <c r="G16" s="57">
        <v>690</v>
      </c>
      <c r="H16" s="57">
        <v>4400</v>
      </c>
      <c r="I16" s="57" t="s">
        <v>31</v>
      </c>
      <c r="J16" s="37" t="s">
        <v>30</v>
      </c>
      <c r="K16" s="37"/>
      <c r="L16" s="267" t="s">
        <v>286</v>
      </c>
      <c r="M16" s="45"/>
      <c r="N16" s="45" t="s">
        <v>285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20.100000000000001" customHeight="1" x14ac:dyDescent="0.25">
      <c r="A17" s="95">
        <v>44138</v>
      </c>
      <c r="B17" s="30" t="s">
        <v>41</v>
      </c>
      <c r="C17" s="31">
        <v>23.14</v>
      </c>
      <c r="D17" s="32"/>
      <c r="E17" s="31"/>
      <c r="F17" s="56"/>
      <c r="G17" s="57">
        <v>690</v>
      </c>
      <c r="H17" s="57">
        <v>4400</v>
      </c>
      <c r="I17" s="57" t="s">
        <v>31</v>
      </c>
      <c r="J17" s="37" t="s">
        <v>30</v>
      </c>
      <c r="K17" s="37"/>
      <c r="L17" s="267" t="s">
        <v>286</v>
      </c>
      <c r="M17" s="45"/>
      <c r="N17" s="45" t="s">
        <v>285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20.100000000000001" customHeight="1" x14ac:dyDescent="0.25">
      <c r="A18" s="95">
        <v>44138</v>
      </c>
      <c r="B18" s="30" t="s">
        <v>30</v>
      </c>
      <c r="C18" s="31">
        <v>1.17</v>
      </c>
      <c r="D18" s="32">
        <v>0.23</v>
      </c>
      <c r="E18" s="31"/>
      <c r="F18" s="56">
        <v>0.94</v>
      </c>
      <c r="G18" s="57">
        <v>690</v>
      </c>
      <c r="H18" s="57">
        <v>4001</v>
      </c>
      <c r="I18" s="57" t="s">
        <v>31</v>
      </c>
      <c r="J18" s="37" t="s">
        <v>30</v>
      </c>
      <c r="K18" s="37"/>
      <c r="L18" s="267" t="s">
        <v>287</v>
      </c>
      <c r="M18" s="45"/>
      <c r="N18" s="45" t="s">
        <v>157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20.100000000000001" customHeight="1" x14ac:dyDescent="0.25">
      <c r="A19" s="59">
        <v>44140</v>
      </c>
      <c r="B19" s="30" t="s">
        <v>41</v>
      </c>
      <c r="C19" s="31">
        <v>26.6</v>
      </c>
      <c r="D19" s="32"/>
      <c r="E19" s="31"/>
      <c r="F19" s="56"/>
      <c r="G19" s="57">
        <v>690</v>
      </c>
      <c r="H19" s="57">
        <v>4400</v>
      </c>
      <c r="I19" s="57" t="s">
        <v>31</v>
      </c>
      <c r="J19" s="37" t="s">
        <v>30</v>
      </c>
      <c r="K19" s="37"/>
      <c r="L19" s="267" t="s">
        <v>286</v>
      </c>
      <c r="M19" s="45"/>
      <c r="N19" s="45" t="s">
        <v>285</v>
      </c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20.100000000000001" customHeight="1" x14ac:dyDescent="0.25">
      <c r="A20" s="59">
        <v>44140</v>
      </c>
      <c r="B20" s="30" t="s">
        <v>30</v>
      </c>
      <c r="C20" s="31">
        <v>1.5</v>
      </c>
      <c r="D20" s="32">
        <f t="shared" ref="D20" si="3">IF(B20="S",IF(ISBLANK(E20),ROUND(C20*0.2/1.2,2),E20),"")</f>
        <v>0.3</v>
      </c>
      <c r="E20" s="31">
        <v>0.3</v>
      </c>
      <c r="F20" s="56">
        <v>1.2</v>
      </c>
      <c r="G20" s="57">
        <v>690</v>
      </c>
      <c r="H20" s="57">
        <v>4001</v>
      </c>
      <c r="I20" s="57"/>
      <c r="J20" s="37" t="s">
        <v>30</v>
      </c>
      <c r="K20" s="37"/>
      <c r="L20" s="267" t="s">
        <v>287</v>
      </c>
      <c r="M20" s="45"/>
      <c r="N20" s="45" t="s">
        <v>157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20.100000000000001" customHeight="1" thickBot="1" x14ac:dyDescent="0.25">
      <c r="A21" s="155" t="s">
        <v>34</v>
      </c>
      <c r="B21" s="156"/>
      <c r="C21" s="39">
        <f>SUM(C12:C20)</f>
        <v>109.11000000000001</v>
      </c>
      <c r="D21" s="39">
        <f>SUM(D12:D20)</f>
        <v>5.9300000000000006</v>
      </c>
      <c r="E21" s="39">
        <f>SUM(E13:E20)</f>
        <v>0.3</v>
      </c>
      <c r="F21" s="39">
        <f>SUM(F12:F20)</f>
        <v>23.740000000000002</v>
      </c>
      <c r="G21" s="58"/>
      <c r="H21" s="58"/>
      <c r="I21" s="58"/>
      <c r="J21" s="40"/>
      <c r="K21" s="40"/>
      <c r="L21" s="46"/>
      <c r="M21" s="54"/>
      <c r="N21" s="47"/>
    </row>
    <row r="23" spans="1:19" x14ac:dyDescent="0.2">
      <c r="B23" s="153" t="s">
        <v>35</v>
      </c>
      <c r="C23" s="154"/>
    </row>
    <row r="24" spans="1:19" x14ac:dyDescent="0.2">
      <c r="B24" s="41" t="s">
        <v>36</v>
      </c>
      <c r="C24" s="42" t="s">
        <v>37</v>
      </c>
    </row>
    <row r="25" spans="1:19" x14ac:dyDescent="0.2">
      <c r="B25" s="41" t="s">
        <v>38</v>
      </c>
      <c r="C25" s="42" t="s">
        <v>39</v>
      </c>
    </row>
    <row r="26" spans="1:19" x14ac:dyDescent="0.2">
      <c r="B26" s="41" t="s">
        <v>30</v>
      </c>
      <c r="C26" s="42" t="s">
        <v>40</v>
      </c>
    </row>
    <row r="27" spans="1:19" x14ac:dyDescent="0.2">
      <c r="B27" s="43" t="s">
        <v>41</v>
      </c>
      <c r="C27" s="268" t="s">
        <v>42</v>
      </c>
    </row>
  </sheetData>
  <mergeCells count="6">
    <mergeCell ref="B1:E1"/>
    <mergeCell ref="B3:E3"/>
    <mergeCell ref="G8:J8"/>
    <mergeCell ref="G9:J9"/>
    <mergeCell ref="A21:B21"/>
    <mergeCell ref="B23:C23"/>
  </mergeCells>
  <conditionalFormatting sqref="J12:K20">
    <cfRule type="expression" priority="40" stopIfTrue="1">
      <formula>AND(SUM($P12:$T12)&gt;0,NOT(ISBLANK(J12)))</formula>
    </cfRule>
    <cfRule type="expression" dxfId="29" priority="41" stopIfTrue="1">
      <formula>SUM($P12:$T12)&gt;0</formula>
    </cfRule>
  </conditionalFormatting>
  <conditionalFormatting sqref="E5 C12:C20 C5 B1:E1 B3:E3">
    <cfRule type="expression" dxfId="28" priority="42" stopIfTrue="1">
      <formula>ISBLANK(B1)</formula>
    </cfRule>
  </conditionalFormatting>
  <conditionalFormatting sqref="M12:N12 M16">
    <cfRule type="expression" dxfId="27" priority="43" stopIfTrue="1">
      <formula>AND(NOT(ISBLANK($C12)),ISBLANK(M12))</formula>
    </cfRule>
  </conditionalFormatting>
  <conditionalFormatting sqref="B12:B20">
    <cfRule type="expression" dxfId="26" priority="44" stopIfTrue="1">
      <formula>AND(NOT(ISBLANK(C12)),ISBLANK(B12))</formula>
    </cfRule>
  </conditionalFormatting>
  <conditionalFormatting sqref="A12:A20">
    <cfRule type="expression" dxfId="25" priority="45" stopIfTrue="1">
      <formula>AND(NOT(ISBLANK(C12)),ISBLANK(A12))</formula>
    </cfRule>
  </conditionalFormatting>
  <conditionalFormatting sqref="E12:E20">
    <cfRule type="expression" dxfId="24" priority="46" stopIfTrue="1">
      <formula>AND(NOT(ISBLANK(C12)),ISBLANK(E12),B12="S")</formula>
    </cfRule>
  </conditionalFormatting>
  <conditionalFormatting sqref="L12">
    <cfRule type="expression" priority="38" stopIfTrue="1">
      <formula>AND(SUM($P12:$T12)&gt;0,NOT(ISBLANK(L12)))</formula>
    </cfRule>
    <cfRule type="expression" dxfId="23" priority="39" stopIfTrue="1">
      <formula>SUM($P12:$T12)&gt;0</formula>
    </cfRule>
  </conditionalFormatting>
  <conditionalFormatting sqref="M19">
    <cfRule type="expression" dxfId="22" priority="37" stopIfTrue="1">
      <formula>AND(NOT(ISBLANK($C19)),ISBLANK(M19))</formula>
    </cfRule>
  </conditionalFormatting>
  <conditionalFormatting sqref="M20">
    <cfRule type="expression" dxfId="21" priority="36" stopIfTrue="1">
      <formula>AND(NOT(ISBLANK($C20)),ISBLANK(M20))</formula>
    </cfRule>
  </conditionalFormatting>
  <conditionalFormatting sqref="M17">
    <cfRule type="expression" dxfId="20" priority="29" stopIfTrue="1">
      <formula>AND(NOT(ISBLANK($C17)),ISBLANK(M17))</formula>
    </cfRule>
  </conditionalFormatting>
  <conditionalFormatting sqref="M18">
    <cfRule type="expression" dxfId="19" priority="28" stopIfTrue="1">
      <formula>AND(NOT(ISBLANK($C18)),ISBLANK(M18))</formula>
    </cfRule>
  </conditionalFormatting>
  <conditionalFormatting sqref="L13">
    <cfRule type="expression" priority="26" stopIfTrue="1">
      <formula>AND(SUM($P13:$T13)&gt;0,NOT(ISBLANK(L13)))</formula>
    </cfRule>
    <cfRule type="expression" dxfId="18" priority="27" stopIfTrue="1">
      <formula>SUM($P13:$T13)&gt;0</formula>
    </cfRule>
  </conditionalFormatting>
  <conditionalFormatting sqref="M13">
    <cfRule type="expression" dxfId="17" priority="25" stopIfTrue="1">
      <formula>AND(NOT(ISBLANK($C13)),ISBLANK(M13))</formula>
    </cfRule>
  </conditionalFormatting>
  <conditionalFormatting sqref="N13">
    <cfRule type="expression" dxfId="16" priority="24" stopIfTrue="1">
      <formula>AND(NOT(ISBLANK($C13)),ISBLANK(N13))</formula>
    </cfRule>
  </conditionalFormatting>
  <conditionalFormatting sqref="L14">
    <cfRule type="expression" priority="22" stopIfTrue="1">
      <formula>AND(SUM($P14:$T14)&gt;0,NOT(ISBLANK(L14)))</formula>
    </cfRule>
    <cfRule type="expression" dxfId="15" priority="23" stopIfTrue="1">
      <formula>SUM($P14:$T14)&gt;0</formula>
    </cfRule>
  </conditionalFormatting>
  <conditionalFormatting sqref="M14">
    <cfRule type="expression" dxfId="14" priority="21" stopIfTrue="1">
      <formula>AND(NOT(ISBLANK($C14)),ISBLANK(M14))</formula>
    </cfRule>
  </conditionalFormatting>
  <conditionalFormatting sqref="L15">
    <cfRule type="expression" priority="19" stopIfTrue="1">
      <formula>AND(SUM($P15:$T15)&gt;0,NOT(ISBLANK(L15)))</formula>
    </cfRule>
    <cfRule type="expression" dxfId="13" priority="20" stopIfTrue="1">
      <formula>SUM($P15:$T15)&gt;0</formula>
    </cfRule>
  </conditionalFormatting>
  <conditionalFormatting sqref="M15">
    <cfRule type="expression" dxfId="12" priority="18" stopIfTrue="1">
      <formula>AND(NOT(ISBLANK($C15)),ISBLANK(M15))</formula>
    </cfRule>
  </conditionalFormatting>
  <conditionalFormatting sqref="N14">
    <cfRule type="expression" dxfId="11" priority="17" stopIfTrue="1">
      <formula>AND(NOT(ISBLANK($C14)),ISBLANK(N14))</formula>
    </cfRule>
  </conditionalFormatting>
  <conditionalFormatting sqref="N15">
    <cfRule type="expression" dxfId="10" priority="16" stopIfTrue="1">
      <formula>AND(NOT(ISBLANK($C15)),ISBLANK(N15))</formula>
    </cfRule>
  </conditionalFormatting>
  <conditionalFormatting sqref="L16">
    <cfRule type="expression" priority="14" stopIfTrue="1">
      <formula>AND(SUM($P16:$T16)&gt;0,NOT(ISBLANK(L16)))</formula>
    </cfRule>
    <cfRule type="expression" dxfId="9" priority="15" stopIfTrue="1">
      <formula>SUM($P16:$T16)&gt;0</formula>
    </cfRule>
  </conditionalFormatting>
  <conditionalFormatting sqref="N16">
    <cfRule type="expression" dxfId="8" priority="13" stopIfTrue="1">
      <formula>AND(NOT(ISBLANK($C16)),ISBLANK(N16))</formula>
    </cfRule>
  </conditionalFormatting>
  <conditionalFormatting sqref="L17">
    <cfRule type="expression" priority="11" stopIfTrue="1">
      <formula>AND(SUM($P17:$T17)&gt;0,NOT(ISBLANK(L17)))</formula>
    </cfRule>
    <cfRule type="expression" dxfId="7" priority="12" stopIfTrue="1">
      <formula>SUM($P17:$T17)&gt;0</formula>
    </cfRule>
  </conditionalFormatting>
  <conditionalFormatting sqref="N17">
    <cfRule type="expression" dxfId="6" priority="10" stopIfTrue="1">
      <formula>AND(NOT(ISBLANK($C17)),ISBLANK(N17))</formula>
    </cfRule>
  </conditionalFormatting>
  <conditionalFormatting sqref="L18">
    <cfRule type="expression" priority="8" stopIfTrue="1">
      <formula>AND(SUM($P18:$T18)&gt;0,NOT(ISBLANK(L18)))</formula>
    </cfRule>
    <cfRule type="expression" dxfId="5" priority="9" stopIfTrue="1">
      <formula>SUM($P18:$T18)&gt;0</formula>
    </cfRule>
  </conditionalFormatting>
  <conditionalFormatting sqref="N18">
    <cfRule type="expression" dxfId="4" priority="7" stopIfTrue="1">
      <formula>AND(NOT(ISBLANK($C18)),ISBLANK(N18))</formula>
    </cfRule>
  </conditionalFormatting>
  <conditionalFormatting sqref="L19">
    <cfRule type="expression" priority="5" stopIfTrue="1">
      <formula>AND(SUM($P19:$T19)&gt;0,NOT(ISBLANK(L19)))</formula>
    </cfRule>
    <cfRule type="expression" dxfId="3" priority="6" stopIfTrue="1">
      <formula>SUM($P19:$T19)&gt;0</formula>
    </cfRule>
  </conditionalFormatting>
  <conditionalFormatting sqref="N19">
    <cfRule type="expression" dxfId="2" priority="4" stopIfTrue="1">
      <formula>AND(NOT(ISBLANK($C19)),ISBLANK(N19))</formula>
    </cfRule>
  </conditionalFormatting>
  <conditionalFormatting sqref="L20">
    <cfRule type="expression" priority="2" stopIfTrue="1">
      <formula>AND(SUM($P20:$T20)&gt;0,NOT(ISBLANK(L20)))</formula>
    </cfRule>
    <cfRule type="expression" dxfId="1" priority="3" stopIfTrue="1">
      <formula>SUM($P20:$T20)&gt;0</formula>
    </cfRule>
  </conditionalFormatting>
  <conditionalFormatting sqref="N20">
    <cfRule type="expression" dxfId="0" priority="1" stopIfTrue="1">
      <formula>AND(NOT(ISBLANK($C20)),ISBLANK(N20))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20">
      <formula1>$B$24:$B$27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Example</vt:lpstr>
      <vt:lpstr>Business(1)</vt:lpstr>
      <vt:lpstr>Business(2)</vt:lpstr>
      <vt:lpstr>Business Greenspace</vt:lpstr>
      <vt:lpstr>Civic Duties </vt:lpstr>
      <vt:lpstr>Corporate</vt:lpstr>
      <vt:lpstr>Corporate Enforcement</vt:lpstr>
      <vt:lpstr>Housing</vt:lpstr>
      <vt:lpstr>JWS(1)</vt:lpstr>
      <vt:lpstr>JWS(2)</vt:lpstr>
      <vt:lpstr>JWS(3)</vt:lpstr>
      <vt:lpstr>JWS(4)</vt:lpstr>
      <vt:lpstr>Marketing</vt:lpstr>
      <vt:lpstr>Museum</vt:lpstr>
      <vt:lpstr>Regulatory</vt:lpstr>
      <vt:lpstr>Theatre(1)</vt:lpstr>
      <vt:lpstr>Theatre(2)</vt:lpstr>
      <vt:lpstr>Theatre(3)</vt:lpstr>
      <vt:lpstr>Windle Valley</vt:lpstr>
      <vt:lpstr>Windle Valley(2)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2020-11-27T12:01:44Z</dcterms:modified>
  <cp:category/>
  <cp:contentStatus/>
</cp:coreProperties>
</file>