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cel\Barclaycard &amp; Corporate Cards\2020-21\"/>
    </mc:Choice>
  </mc:AlternateContent>
  <bookViews>
    <workbookView xWindow="0" yWindow="0" windowWidth="28800" windowHeight="11355"/>
  </bookViews>
  <sheets>
    <sheet name="Civic Duties" sheetId="17" r:id="rId1"/>
    <sheet name="Community Services" sheetId="16" r:id="rId2"/>
    <sheet name="Corporate" sheetId="26" r:id="rId3"/>
    <sheet name="Housing" sheetId="20" r:id="rId4"/>
    <sheet name="JWS" sheetId="14" r:id="rId5"/>
    <sheet name="JWS(2)" sheetId="25" r:id="rId6"/>
    <sheet name="JWS(3)" sheetId="21" r:id="rId7"/>
    <sheet name="Marketing" sheetId="24" r:id="rId8"/>
    <sheet name="Museum" sheetId="15" r:id="rId9"/>
    <sheet name="Theatre" sheetId="13" r:id="rId10"/>
    <sheet name="Theatre(2)" sheetId="19" r:id="rId11"/>
    <sheet name="Theatre(3)" sheetId="22" r:id="rId12"/>
    <sheet name="Windle Valley" sheetId="18" r:id="rId13"/>
  </sheets>
  <definedNames>
    <definedName name="_xlnm._FilterDatabase" localSheetId="9" hidden="1">Theatre!$F$12:$M$13</definedName>
    <definedName name="_xlnm._FilterDatabase" localSheetId="10" hidden="1">'Theatre(2)'!$G$1:$G$19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6" l="1"/>
  <c r="C12" i="26" s="1"/>
  <c r="C13" i="26" s="1"/>
  <c r="F13" i="26"/>
  <c r="D13" i="26"/>
  <c r="S12" i="26"/>
  <c r="R12" i="26"/>
  <c r="Q12" i="26"/>
  <c r="P12" i="26"/>
  <c r="F25" i="25"/>
  <c r="D25" i="25"/>
  <c r="C25" i="25"/>
  <c r="F14" i="24" l="1"/>
  <c r="C14" i="24"/>
  <c r="D14" i="24"/>
  <c r="S13" i="24"/>
  <c r="R13" i="24"/>
  <c r="Q13" i="24"/>
  <c r="P13" i="24"/>
  <c r="S12" i="24"/>
  <c r="R12" i="24"/>
  <c r="Q12" i="24"/>
  <c r="P12" i="24"/>
  <c r="D26" i="22" l="1"/>
  <c r="C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S13" i="22"/>
  <c r="R13" i="22"/>
  <c r="Q13" i="22"/>
  <c r="P13" i="22"/>
  <c r="F13" i="22"/>
  <c r="F12" i="22"/>
  <c r="F26" i="22" l="1"/>
  <c r="F32" i="21"/>
  <c r="E32" i="21"/>
  <c r="D32" i="21"/>
  <c r="C32" i="21"/>
  <c r="F13" i="20" l="1"/>
  <c r="C13" i="20"/>
  <c r="D13" i="20"/>
  <c r="S12" i="20"/>
  <c r="R12" i="20"/>
  <c r="Q12" i="20"/>
  <c r="P12" i="20"/>
  <c r="F13" i="19" l="1"/>
  <c r="D13" i="19"/>
  <c r="C13" i="19"/>
  <c r="P12" i="19"/>
  <c r="O12" i="19"/>
  <c r="C13" i="18" l="1"/>
  <c r="D13" i="18"/>
  <c r="S12" i="18"/>
  <c r="R12" i="18"/>
  <c r="Q12" i="18"/>
  <c r="P12" i="18"/>
  <c r="F12" i="18"/>
  <c r="F13" i="18" s="1"/>
  <c r="C15" i="17" l="1"/>
  <c r="S14" i="17"/>
  <c r="R14" i="17"/>
  <c r="Q14" i="17"/>
  <c r="P14" i="17"/>
  <c r="F14" i="17"/>
  <c r="D14" i="17"/>
  <c r="S13" i="17"/>
  <c r="R13" i="17"/>
  <c r="Q13" i="17"/>
  <c r="P13" i="17"/>
  <c r="D13" i="17"/>
  <c r="F13" i="17" s="1"/>
  <c r="S12" i="17"/>
  <c r="R12" i="17"/>
  <c r="Q12" i="17"/>
  <c r="P12" i="17"/>
  <c r="D12" i="17"/>
  <c r="F12" i="17" s="1"/>
  <c r="F15" i="17" l="1"/>
  <c r="D15" i="17"/>
  <c r="F14" i="16" l="1"/>
  <c r="E14" i="16"/>
  <c r="C14" i="16"/>
  <c r="D14" i="16"/>
  <c r="S13" i="16"/>
  <c r="R13" i="16"/>
  <c r="Q13" i="16"/>
  <c r="P13" i="16"/>
  <c r="S12" i="16"/>
  <c r="R12" i="16"/>
  <c r="Q12" i="16"/>
  <c r="P12" i="16"/>
  <c r="D13" i="15" l="1"/>
  <c r="C13" i="15"/>
  <c r="F13" i="15" s="1"/>
  <c r="S12" i="15"/>
  <c r="R12" i="15"/>
  <c r="Q12" i="15"/>
  <c r="P12" i="15"/>
  <c r="F13" i="14" l="1"/>
  <c r="E13" i="14"/>
  <c r="D13" i="14"/>
  <c r="C13" i="14"/>
  <c r="S12" i="14"/>
  <c r="R12" i="14"/>
  <c r="Q12" i="14"/>
  <c r="P12" i="14"/>
  <c r="F14" i="13" l="1"/>
  <c r="D14" i="13"/>
  <c r="C14" i="13"/>
  <c r="R13" i="13"/>
  <c r="Q13" i="13"/>
  <c r="P13" i="13"/>
  <c r="O13" i="13"/>
  <c r="R12" i="13"/>
  <c r="Q12" i="13"/>
  <c r="P12" i="13"/>
  <c r="O12" i="13"/>
</calcChain>
</file>

<file path=xl/sharedStrings.xml><?xml version="1.0" encoding="utf-8"?>
<sst xmlns="http://schemas.openxmlformats.org/spreadsheetml/2006/main" count="947" uniqueCount="165">
  <si>
    <t>Corporate</t>
  </si>
  <si>
    <t>Marketing</t>
  </si>
  <si>
    <t>Housing</t>
  </si>
  <si>
    <t>Theatre</t>
  </si>
  <si>
    <t>Windle Valley</t>
  </si>
  <si>
    <t>JWS</t>
  </si>
  <si>
    <t>Museum</t>
  </si>
  <si>
    <t>Community Services</t>
  </si>
  <si>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</si>
  <si>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</si>
  <si>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</si>
  <si>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</si>
  <si>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</si>
  <si>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</si>
  <si>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</si>
  <si>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</si>
  <si>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</si>
  <si>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</si>
  <si>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</si>
  <si>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</si>
  <si>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</si>
  <si>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</si>
  <si>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</si>
  <si>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</si>
  <si>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</si>
  <si>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</si>
  <si>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</si>
  <si>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</si>
  <si>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</si>
  <si>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</si>
  <si>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</si>
  <si>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</si>
  <si>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</si>
  <si>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</si>
  <si>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</si>
  <si>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</si>
  <si>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</si>
  <si>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</si>
  <si>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</si>
  <si>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</si>
  <si>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Totals</t>
  </si>
  <si>
    <t>VAT indicators</t>
  </si>
  <si>
    <t>E</t>
  </si>
  <si>
    <t>Exempt</t>
  </si>
  <si>
    <t>Outside Scope</t>
  </si>
  <si>
    <t>S</t>
  </si>
  <si>
    <t>Standard Rated</t>
  </si>
  <si>
    <t>Z</t>
  </si>
  <si>
    <t>Zero Rated</t>
  </si>
  <si>
    <t xml:space="preserve"> </t>
  </si>
  <si>
    <t>Business Management</t>
  </si>
  <si>
    <t>Equipment</t>
  </si>
  <si>
    <t>Shredder</t>
  </si>
  <si>
    <t>Rymans</t>
  </si>
  <si>
    <t>Frames for foyer</t>
  </si>
  <si>
    <t>Bes4Frames</t>
  </si>
  <si>
    <t>Refund following cancellation of APM conference</t>
  </si>
  <si>
    <t>APM</t>
  </si>
  <si>
    <t>Training</t>
  </si>
  <si>
    <t>27.05.20</t>
  </si>
  <si>
    <t>Paint &amp; equipment and putty for museum</t>
  </si>
  <si>
    <t>The Range</t>
  </si>
  <si>
    <t>Bleach</t>
  </si>
  <si>
    <t>Morrisons</t>
  </si>
  <si>
    <t>Milk for cakes</t>
  </si>
  <si>
    <t>Food</t>
  </si>
  <si>
    <t>Longacres Garden Centre</t>
  </si>
  <si>
    <t>Florists</t>
  </si>
  <si>
    <t>31/.5/2020</t>
  </si>
  <si>
    <t>Sandwich packaging</t>
  </si>
  <si>
    <t>Maddisons UK ltd</t>
  </si>
  <si>
    <t>FRONT</t>
  </si>
  <si>
    <t xml:space="preserve">Monthly Spotify payment </t>
  </si>
  <si>
    <t>Spotify</t>
  </si>
  <si>
    <t xml:space="preserve">Music </t>
  </si>
  <si>
    <t>CORPORATE CARD</t>
  </si>
  <si>
    <t>Halfords</t>
  </si>
  <si>
    <t>C05</t>
  </si>
  <si>
    <t>Payment to Surrey CC for Vehicle Crossover Application</t>
  </si>
  <si>
    <t>Surrey CC</t>
  </si>
  <si>
    <t>Statutory Bodies</t>
  </si>
  <si>
    <t>LPA Projects</t>
  </si>
  <si>
    <t>command hooks for project (as description cell L12)</t>
  </si>
  <si>
    <t>Amazon</t>
  </si>
  <si>
    <t>Retail</t>
  </si>
  <si>
    <t>suction hooks for project (as description cell L12)</t>
  </si>
  <si>
    <t>Refund on hooks</t>
  </si>
  <si>
    <t>Strategy and Business Management</t>
  </si>
  <si>
    <t>Training course, project writing x2 staff members</t>
  </si>
  <si>
    <t>Focus Project Management</t>
  </si>
  <si>
    <t>Business and secretarial schools</t>
  </si>
  <si>
    <t xml:space="preserve">Grant subscription </t>
  </si>
  <si>
    <t>Grants Online</t>
  </si>
  <si>
    <t xml:space="preserve">Subscription </t>
  </si>
  <si>
    <t>Clear gloves for x1 team member</t>
  </si>
  <si>
    <t>Anti bac hand wipes for x1 team member</t>
  </si>
  <si>
    <t>Anti bac wipes for x1 team member</t>
  </si>
  <si>
    <t xml:space="preserve">Hand gel for x1 staff member </t>
  </si>
  <si>
    <t xml:space="preserve">Handwash </t>
  </si>
  <si>
    <t>Santizing gel</t>
  </si>
  <si>
    <t>Anti bac spray</t>
  </si>
  <si>
    <t>Blue roll for office</t>
  </si>
  <si>
    <t>Wipes</t>
  </si>
  <si>
    <t>Door wedge</t>
  </si>
  <si>
    <t>Screen wipes</t>
  </si>
  <si>
    <t>Roller Blinds</t>
  </si>
  <si>
    <t>Unbeatable blinds</t>
  </si>
  <si>
    <t>Decorating</t>
  </si>
  <si>
    <t xml:space="preserve">Scaffold Tower </t>
  </si>
  <si>
    <t>BPS Access Solutions</t>
  </si>
  <si>
    <t xml:space="preserve">Builing </t>
  </si>
  <si>
    <t>Direct Blinds</t>
  </si>
  <si>
    <t>Whiteboard tape</t>
  </si>
  <si>
    <t>amazon</t>
  </si>
  <si>
    <t>consumable</t>
  </si>
  <si>
    <t>Camlock</t>
  </si>
  <si>
    <t>RS</t>
  </si>
  <si>
    <t>Securety</t>
  </si>
  <si>
    <t>Radiator Valve</t>
  </si>
  <si>
    <t>BES</t>
  </si>
  <si>
    <t>Plumbing</t>
  </si>
  <si>
    <t>LED Flat pannel Light</t>
  </si>
  <si>
    <t xml:space="preserve">Electrical </t>
  </si>
  <si>
    <t>Paint</t>
  </si>
  <si>
    <t>Wickes</t>
  </si>
  <si>
    <t>Bulk Item Disposal</t>
  </si>
  <si>
    <t>AMEY</t>
  </si>
  <si>
    <t>Rubbish</t>
  </si>
  <si>
    <t xml:space="preserve">Plugs and Extention </t>
  </si>
  <si>
    <t>Toolstation</t>
  </si>
  <si>
    <t>Fuse Pack</t>
  </si>
  <si>
    <t xml:space="preserve">Light Fitting </t>
  </si>
  <si>
    <t xml:space="preserve">ZLT Electrical </t>
  </si>
  <si>
    <t xml:space="preserve">Power Adapter </t>
  </si>
  <si>
    <t>Eventbrite</t>
  </si>
  <si>
    <t>Training sessions</t>
  </si>
  <si>
    <t>Pandemic Response</t>
  </si>
  <si>
    <t xml:space="preserve">Anti-Bacterial Spray and cleaning wipes (no supply available centrally) </t>
  </si>
  <si>
    <t>Sainsburys</t>
  </si>
  <si>
    <t>Theatre Marketing</t>
  </si>
  <si>
    <t>Event promotion</t>
  </si>
  <si>
    <t>Facebook</t>
  </si>
  <si>
    <t>Advertising</t>
  </si>
  <si>
    <t>Communications and Engagement</t>
  </si>
  <si>
    <t>Twitter - Coronavirus ads</t>
  </si>
  <si>
    <t>Twitter</t>
  </si>
  <si>
    <t>JWS Campaigns</t>
  </si>
  <si>
    <t>iStock monthly subscription</t>
  </si>
  <si>
    <t>iStock</t>
  </si>
  <si>
    <t>SEP Web and Digital</t>
  </si>
  <si>
    <t>Facebook - Coronavirus ads</t>
  </si>
  <si>
    <t>SEP Campaigns</t>
  </si>
  <si>
    <t>JWS Google ads - Coronavirus</t>
  </si>
  <si>
    <t>Google</t>
  </si>
  <si>
    <t>Facebook coupon</t>
  </si>
  <si>
    <t>SEP Google ads - Coronavirus</t>
  </si>
  <si>
    <t>Twitter - Fly-tipping ads</t>
  </si>
  <si>
    <t>SEP Fly-tipping</t>
  </si>
  <si>
    <t>JWS (2)</t>
  </si>
  <si>
    <t>Theatre(2)</t>
  </si>
  <si>
    <t>JWS(3)</t>
  </si>
  <si>
    <t>Civic Duties</t>
  </si>
  <si>
    <t>Bouquet flowers for Cllr delivered to SHBC</t>
  </si>
  <si>
    <t>Bouquet flowers for Cllr delivered to home address</t>
  </si>
  <si>
    <t>Theatre(3)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</si>
</sst>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00"/>
    <numFmt numFmtId="167" formatCode="d\ mmm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9"/>
      <name val="Arial"/>
    </font>
    <font>
      <sz val="10"/>
      <name val="Times New Roman"/>
    </font>
    <font>
      <sz val="12"/>
      <name val="Arial"/>
      <family val="2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7" fillId="0" borderId="0"/>
    <xf numFmtId="0" fontId="8" fillId="0" borderId="0" applyNumberFormat="0" applyFill="0" applyBorder="0" applyProtection="0"/>
    <xf numFmtId="0" fontId="9" fillId="0" borderId="0"/>
    <xf numFmtId="0" fontId="11" fillId="0" borderId="0"/>
    <xf numFmtId="0" fontId="5" fillId="0" borderId="0"/>
    <xf numFmtId="0" fontId="13" fillId="0" borderId="0" applyNumberFormat="0" applyFill="0" applyBorder="0" applyProtection="0"/>
  </cellStyleXfs>
  <cellXfs count="177">
    <xf numFmtId="0" fontId="0" fillId="0" borderId="0" xfId="0"/>
    <xf numFmtId="165" fontId="6" fillId="0" borderId="4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 wrapText="1"/>
      <protection locked="0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0" fontId="2" fillId="0" borderId="1" xfId="5" applyFont="1" applyFill="1" applyBorder="1" applyAlignment="1" applyProtection="1"/>
    <xf numFmtId="0" fontId="9" fillId="0" borderId="5" xfId="5" applyFill="1" applyBorder="1" applyAlignment="1"/>
    <xf numFmtId="0" fontId="2" fillId="0" borderId="5" xfId="5" applyFont="1" applyFill="1" applyBorder="1" applyAlignment="1" applyProtection="1"/>
    <xf numFmtId="0" fontId="2" fillId="0" borderId="6" xfId="5" applyFont="1" applyFill="1" applyBorder="1" applyAlignment="1" applyProtection="1"/>
    <xf numFmtId="0" fontId="9" fillId="0" borderId="0" xfId="5" applyFill="1" applyProtection="1"/>
    <xf numFmtId="0" fontId="9" fillId="0" borderId="7" xfId="5" applyFill="1" applyBorder="1" applyProtection="1"/>
    <xf numFmtId="0" fontId="9" fillId="0" borderId="0" xfId="5" applyFill="1" applyBorder="1" applyProtection="1"/>
    <xf numFmtId="0" fontId="9" fillId="0" borderId="8" xfId="5" applyFill="1" applyBorder="1" applyProtection="1"/>
    <xf numFmtId="0" fontId="2" fillId="0" borderId="9" xfId="5" applyFont="1" applyFill="1" applyBorder="1" applyProtection="1"/>
    <xf numFmtId="0" fontId="2" fillId="0" borderId="0" xfId="5" applyFont="1" applyFill="1" applyBorder="1" applyAlignment="1" applyProtection="1"/>
    <xf numFmtId="0" fontId="2" fillId="0" borderId="1" xfId="5" applyFont="1" applyFill="1" applyBorder="1" applyAlignment="1" applyProtection="1">
      <alignment horizontal="center" wrapText="1"/>
    </xf>
    <xf numFmtId="0" fontId="2" fillId="0" borderId="3" xfId="5" applyFont="1" applyFill="1" applyBorder="1" applyAlignment="1" applyProtection="1">
      <alignment horizontal="right"/>
    </xf>
    <xf numFmtId="0" fontId="2" fillId="0" borderId="0" xfId="5" applyFont="1" applyFill="1" applyBorder="1" applyProtection="1"/>
    <xf numFmtId="15" fontId="1" fillId="0" borderId="0" xfId="5" applyNumberFormat="1" applyFont="1" applyFill="1" applyBorder="1" applyAlignment="1" applyProtection="1"/>
    <xf numFmtId="0" fontId="1" fillId="0" borderId="0" xfId="5" applyFont="1" applyFill="1" applyBorder="1" applyAlignment="1" applyProtection="1"/>
    <xf numFmtId="0" fontId="2" fillId="0" borderId="10" xfId="5" applyFont="1" applyFill="1" applyBorder="1" applyAlignment="1" applyProtection="1">
      <alignment horizontal="center"/>
    </xf>
    <xf numFmtId="0" fontId="2" fillId="0" borderId="11" xfId="5" applyFont="1" applyFill="1" applyBorder="1" applyAlignment="1" applyProtection="1">
      <alignment horizontal="center"/>
    </xf>
    <xf numFmtId="0" fontId="2" fillId="0" borderId="14" xfId="5" applyFont="1" applyFill="1" applyBorder="1" applyAlignment="1" applyProtection="1">
      <alignment horizontal="center"/>
    </xf>
    <xf numFmtId="0" fontId="9" fillId="0" borderId="0" xfId="5" applyFill="1" applyAlignment="1" applyProtection="1">
      <alignment horizontal="center"/>
    </xf>
    <xf numFmtId="0" fontId="2" fillId="0" borderId="15" xfId="5" applyFont="1" applyFill="1" applyBorder="1" applyAlignment="1" applyProtection="1">
      <alignment horizontal="center"/>
    </xf>
    <xf numFmtId="0" fontId="2" fillId="0" borderId="16" xfId="5" applyFont="1" applyFill="1" applyBorder="1" applyAlignment="1" applyProtection="1">
      <alignment horizontal="center"/>
    </xf>
    <xf numFmtId="0" fontId="2" fillId="0" borderId="19" xfId="5" applyFont="1" applyFill="1" applyBorder="1" applyAlignment="1" applyProtection="1">
      <alignment horizontal="center"/>
    </xf>
    <xf numFmtId="0" fontId="1" fillId="0" borderId="20" xfId="5" applyFont="1" applyFill="1" applyBorder="1" applyAlignment="1" applyProtection="1">
      <alignment horizontal="center"/>
    </xf>
    <xf numFmtId="0" fontId="2" fillId="0" borderId="21" xfId="5" applyFont="1" applyFill="1" applyBorder="1" applyProtection="1"/>
    <xf numFmtId="0" fontId="9" fillId="0" borderId="22" xfId="5" applyFill="1" applyBorder="1" applyAlignment="1" applyProtection="1">
      <alignment horizontal="center"/>
    </xf>
    <xf numFmtId="0" fontId="4" fillId="0" borderId="22" xfId="5" applyFont="1" applyFill="1" applyBorder="1" applyAlignment="1" applyProtection="1">
      <alignment horizontal="center"/>
    </xf>
    <xf numFmtId="0" fontId="4" fillId="0" borderId="17" xfId="5" applyFont="1" applyFill="1" applyBorder="1" applyAlignment="1" applyProtection="1">
      <alignment horizontal="center"/>
    </xf>
    <xf numFmtId="0" fontId="2" fillId="0" borderId="22" xfId="5" applyFont="1" applyFill="1" applyBorder="1" applyAlignment="1" applyProtection="1">
      <alignment horizontal="center"/>
    </xf>
    <xf numFmtId="0" fontId="9" fillId="0" borderId="22" xfId="5" applyFill="1" applyBorder="1" applyProtection="1"/>
    <xf numFmtId="0" fontId="9" fillId="0" borderId="17" xfId="5" applyFill="1" applyBorder="1" applyProtection="1"/>
    <xf numFmtId="0" fontId="9" fillId="0" borderId="23" xfId="5" applyFill="1" applyBorder="1" applyProtection="1"/>
    <xf numFmtId="0" fontId="9" fillId="0" borderId="24" xfId="5" applyFill="1" applyBorder="1" applyProtection="1"/>
    <xf numFmtId="0" fontId="4" fillId="0" borderId="16" xfId="5" applyFont="1" applyFill="1" applyBorder="1" applyAlignment="1" applyProtection="1">
      <alignment horizontal="center"/>
    </xf>
    <xf numFmtId="14" fontId="1" fillId="0" borderId="25" xfId="5" applyNumberFormat="1" applyFont="1" applyFill="1" applyBorder="1" applyProtection="1">
      <protection locked="0"/>
    </xf>
    <xf numFmtId="0" fontId="1" fillId="0" borderId="1" xfId="5" applyFont="1" applyFill="1" applyBorder="1" applyAlignment="1" applyProtection="1">
      <alignment horizontal="center"/>
      <protection locked="0"/>
    </xf>
    <xf numFmtId="4" fontId="1" fillId="0" borderId="1" xfId="5" applyNumberFormat="1" applyFont="1" applyFill="1" applyBorder="1" applyProtection="1">
      <protection locked="0"/>
    </xf>
    <xf numFmtId="0" fontId="9" fillId="0" borderId="0" xfId="5" applyAlignment="1">
      <alignment horizontal="center" wrapText="1"/>
    </xf>
    <xf numFmtId="1" fontId="1" fillId="0" borderId="1" xfId="5" applyNumberFormat="1" applyFont="1" applyFill="1" applyBorder="1" applyProtection="1"/>
    <xf numFmtId="1" fontId="1" fillId="0" borderId="26" xfId="5" applyNumberFormat="1" applyFont="1" applyFill="1" applyBorder="1" applyProtection="1"/>
    <xf numFmtId="1" fontId="1" fillId="0" borderId="25" xfId="5" applyNumberFormat="1" applyFont="1" applyFill="1" applyBorder="1" applyProtection="1"/>
    <xf numFmtId="1" fontId="1" fillId="0" borderId="26" xfId="5" quotePrefix="1" applyNumberFormat="1" applyFont="1" applyFill="1" applyBorder="1" applyProtection="1"/>
    <xf numFmtId="0" fontId="1" fillId="0" borderId="1" xfId="5" applyFont="1" applyFill="1" applyBorder="1" applyProtection="1"/>
    <xf numFmtId="0" fontId="2" fillId="0" borderId="0" xfId="5" applyFont="1" applyFill="1" applyProtection="1"/>
    <xf numFmtId="4" fontId="1" fillId="0" borderId="2" xfId="5" applyNumberFormat="1" applyFont="1" applyFill="1" applyBorder="1" applyProtection="1"/>
    <xf numFmtId="14" fontId="9" fillId="0" borderId="25" xfId="5" applyNumberFormat="1" applyFill="1" applyBorder="1" applyProtection="1">
      <protection locked="0"/>
    </xf>
    <xf numFmtId="0" fontId="9" fillId="0" borderId="1" xfId="5" applyFill="1" applyBorder="1" applyAlignment="1" applyProtection="1">
      <alignment horizontal="center"/>
      <protection locked="0"/>
    </xf>
    <xf numFmtId="4" fontId="9" fillId="0" borderId="1" xfId="5" applyNumberFormat="1" applyFill="1" applyBorder="1" applyProtection="1">
      <protection locked="0"/>
    </xf>
    <xf numFmtId="4" fontId="9" fillId="0" borderId="1" xfId="5" applyNumberFormat="1" applyFill="1" applyBorder="1" applyProtection="1"/>
    <xf numFmtId="4" fontId="2" fillId="0" borderId="30" xfId="5" applyNumberFormat="1" applyFont="1" applyFill="1" applyBorder="1" applyProtection="1"/>
    <xf numFmtId="4" fontId="2" fillId="0" borderId="31" xfId="5" applyNumberFormat="1" applyFont="1" applyFill="1" applyBorder="1" applyProtection="1"/>
    <xf numFmtId="1" fontId="2" fillId="0" borderId="32" xfId="5" applyNumberFormat="1" applyFont="1" applyFill="1" applyBorder="1" applyProtection="1"/>
    <xf numFmtId="1" fontId="2" fillId="0" borderId="30" xfId="5" applyNumberFormat="1" applyFont="1" applyFill="1" applyBorder="1" applyProtection="1"/>
    <xf numFmtId="1" fontId="2" fillId="0" borderId="33" xfId="5" applyNumberFormat="1" applyFont="1" applyFill="1" applyBorder="1" applyProtection="1"/>
    <xf numFmtId="0" fontId="9" fillId="0" borderId="29" xfId="5" applyFill="1" applyBorder="1" applyProtection="1"/>
    <xf numFmtId="0" fontId="9" fillId="0" borderId="27" xfId="5" applyFill="1" applyBorder="1" applyAlignment="1" applyProtection="1">
      <alignment horizontal="left"/>
    </xf>
    <xf numFmtId="0" fontId="9" fillId="0" borderId="34" xfId="5" applyFill="1" applyBorder="1" applyAlignment="1" applyProtection="1">
      <alignment horizontal="left"/>
    </xf>
    <xf numFmtId="0" fontId="9" fillId="0" borderId="35" xfId="5" applyFill="1" applyBorder="1" applyAlignment="1" applyProtection="1">
      <alignment horizontal="left"/>
    </xf>
    <xf numFmtId="0" fontId="2" fillId="0" borderId="10" xfId="5" applyFont="1" applyFill="1" applyBorder="1" applyAlignment="1" applyProtection="1">
      <alignment horizontal="center"/>
    </xf>
    <xf numFmtId="0" fontId="9" fillId="0" borderId="19" xfId="5" applyFill="1" applyBorder="1" applyProtection="1"/>
    <xf numFmtId="0" fontId="9" fillId="0" borderId="15" xfId="5" applyFill="1" applyBorder="1" applyProtection="1"/>
    <xf numFmtId="0" fontId="9" fillId="0" borderId="21" xfId="5" applyFill="1" applyBorder="1" applyProtection="1"/>
    <xf numFmtId="164" fontId="2" fillId="0" borderId="1" xfId="5" applyNumberFormat="1" applyFont="1" applyFill="1" applyBorder="1" applyAlignment="1" applyProtection="1">
      <alignment horizontal="center"/>
      <protection locked="0"/>
    </xf>
    <xf numFmtId="4" fontId="1" fillId="2" borderId="1" xfId="5" applyNumberFormat="1" applyFont="1" applyFill="1" applyBorder="1" applyProtection="1">
      <protection locked="0"/>
    </xf>
    <xf numFmtId="4" fontId="1" fillId="0" borderId="1" xfId="5" applyNumberFormat="1" applyFont="1" applyFill="1" applyBorder="1" applyProtection="1"/>
    <xf numFmtId="165" fontId="1" fillId="0" borderId="1" xfId="2" applyNumberFormat="1" applyFont="1" applyFill="1" applyBorder="1" applyAlignment="1" applyProtection="1">
      <alignment horizontal="center"/>
    </xf>
    <xf numFmtId="165" fontId="1" fillId="0" borderId="1" xfId="2" applyNumberFormat="1" applyFont="1" applyFill="1" applyBorder="1" applyAlignment="1" applyProtection="1">
      <alignment horizontal="left"/>
    </xf>
    <xf numFmtId="165" fontId="1" fillId="0" borderId="1" xfId="2" applyNumberFormat="1" applyFont="1" applyFill="1" applyBorder="1" applyAlignment="1" applyProtection="1">
      <alignment horizontal="left"/>
      <protection locked="0"/>
    </xf>
    <xf numFmtId="0" fontId="1" fillId="0" borderId="0" xfId="5" applyFont="1" applyFill="1" applyProtection="1"/>
    <xf numFmtId="165" fontId="6" fillId="0" borderId="1" xfId="2" applyNumberFormat="1" applyFont="1" applyFill="1" applyBorder="1" applyAlignment="1" applyProtection="1">
      <alignment horizontal="center"/>
    </xf>
    <xf numFmtId="0" fontId="9" fillId="0" borderId="27" xfId="5" applyFill="1" applyBorder="1" applyProtection="1"/>
    <xf numFmtId="15" fontId="2" fillId="0" borderId="0" xfId="5" applyNumberFormat="1" applyFont="1" applyFill="1" applyBorder="1" applyProtection="1"/>
    <xf numFmtId="4" fontId="9" fillId="2" borderId="1" xfId="5" applyNumberFormat="1" applyFill="1" applyBorder="1" applyProtection="1">
      <protection locked="0"/>
    </xf>
    <xf numFmtId="1" fontId="1" fillId="0" borderId="1" xfId="5" quotePrefix="1" applyNumberFormat="1" applyFont="1" applyFill="1" applyBorder="1" applyProtection="1"/>
    <xf numFmtId="4" fontId="2" fillId="0" borderId="1" xfId="5" applyNumberFormat="1" applyFont="1" applyFill="1" applyBorder="1" applyProtection="1"/>
    <xf numFmtId="0" fontId="9" fillId="0" borderId="0" xfId="5" quotePrefix="1" applyFill="1" applyProtection="1"/>
    <xf numFmtId="4" fontId="9" fillId="0" borderId="0" xfId="5" applyNumberFormat="1" applyFill="1" applyProtection="1"/>
    <xf numFmtId="0" fontId="2" fillId="0" borderId="10" xfId="5" applyFont="1" applyFill="1" applyBorder="1" applyAlignment="1" applyProtection="1">
      <alignment horizontal="center"/>
    </xf>
    <xf numFmtId="0" fontId="10" fillId="0" borderId="22" xfId="5" applyFont="1" applyFill="1" applyBorder="1" applyAlignment="1" applyProtection="1">
      <alignment horizontal="center"/>
    </xf>
    <xf numFmtId="165" fontId="6" fillId="0" borderId="1" xfId="6" applyNumberFormat="1" applyFont="1" applyFill="1" applyBorder="1" applyAlignment="1" applyProtection="1">
      <alignment horizontal="center"/>
    </xf>
    <xf numFmtId="165" fontId="6" fillId="0" borderId="1" xfId="6" applyNumberFormat="1" applyFont="1" applyFill="1" applyBorder="1" applyAlignment="1" applyProtection="1"/>
    <xf numFmtId="165" fontId="6" fillId="0" borderId="1" xfId="6" applyNumberFormat="1" applyFont="1" applyFill="1" applyBorder="1" applyAlignment="1" applyProtection="1">
      <alignment horizontal="left"/>
      <protection locked="0"/>
    </xf>
    <xf numFmtId="0" fontId="2" fillId="0" borderId="10" xfId="5" applyFont="1" applyFill="1" applyBorder="1" applyAlignment="1" applyProtection="1">
      <alignment horizontal="center"/>
    </xf>
    <xf numFmtId="4" fontId="9" fillId="0" borderId="1" xfId="5" applyNumberFormat="1" applyFill="1" applyBorder="1" applyAlignment="1" applyProtection="1">
      <protection locked="0"/>
    </xf>
    <xf numFmtId="16" fontId="9" fillId="0" borderId="25" xfId="5" applyNumberFormat="1" applyFill="1" applyBorder="1" applyProtection="1">
      <protection locked="0"/>
    </xf>
    <xf numFmtId="0" fontId="2" fillId="0" borderId="1" xfId="1" applyFont="1" applyFill="1" applyBorder="1" applyAlignment="1" applyProtection="1"/>
    <xf numFmtId="0" fontId="1" fillId="0" borderId="5" xfId="1" applyFont="1" applyFill="1" applyBorder="1" applyAlignment="1"/>
    <xf numFmtId="0" fontId="1" fillId="0" borderId="5" xfId="1" applyFont="1" applyFill="1" applyBorder="1" applyAlignment="1" applyProtection="1"/>
    <xf numFmtId="0" fontId="2" fillId="0" borderId="5" xfId="1" applyFont="1" applyFill="1" applyBorder="1" applyAlignment="1" applyProtection="1"/>
    <xf numFmtId="0" fontId="2" fillId="0" borderId="6" xfId="1" applyFont="1" applyFill="1" applyBorder="1" applyAlignment="1" applyProtection="1"/>
    <xf numFmtId="0" fontId="1" fillId="0" borderId="0" xfId="1" applyFont="1" applyFill="1" applyProtection="1"/>
    <xf numFmtId="0" fontId="1" fillId="0" borderId="7" xfId="1" applyFont="1" applyFill="1" applyBorder="1" applyProtection="1"/>
    <xf numFmtId="0" fontId="1" fillId="0" borderId="0" xfId="1" applyFont="1" applyFill="1" applyBorder="1" applyProtection="1"/>
    <xf numFmtId="0" fontId="1" fillId="0" borderId="8" xfId="1" applyFont="1" applyFill="1" applyBorder="1" applyProtection="1"/>
    <xf numFmtId="0" fontId="2" fillId="0" borderId="9" xfId="1" applyFont="1" applyFill="1" applyBorder="1" applyProtection="1"/>
    <xf numFmtId="0" fontId="2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right"/>
    </xf>
    <xf numFmtId="0" fontId="2" fillId="0" borderId="0" xfId="1" applyFont="1" applyFill="1" applyBorder="1" applyProtection="1"/>
    <xf numFmtId="15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0" fontId="2" fillId="0" borderId="10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center"/>
    </xf>
    <xf numFmtId="0" fontId="1" fillId="0" borderId="11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2" fillId="0" borderId="15" xfId="1" applyFont="1" applyFill="1" applyBorder="1" applyAlignment="1" applyProtection="1">
      <alignment horizontal="center"/>
    </xf>
    <xf numFmtId="0" fontId="2" fillId="0" borderId="16" xfId="1" applyFont="1" applyFill="1" applyBorder="1" applyAlignment="1" applyProtection="1">
      <alignment horizontal="center"/>
    </xf>
    <xf numFmtId="0" fontId="1" fillId="0" borderId="16" xfId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center"/>
    </xf>
    <xf numFmtId="0" fontId="1" fillId="0" borderId="20" xfId="1" applyFont="1" applyFill="1" applyBorder="1" applyAlignment="1" applyProtection="1">
      <alignment horizontal="center"/>
    </xf>
    <xf numFmtId="0" fontId="2" fillId="0" borderId="21" xfId="1" applyFont="1" applyFill="1" applyBorder="1" applyProtection="1"/>
    <xf numFmtId="0" fontId="1" fillId="0" borderId="22" xfId="1" applyFont="1" applyFill="1" applyBorder="1" applyAlignment="1" applyProtection="1">
      <alignment horizontal="center"/>
    </xf>
    <xf numFmtId="0" fontId="4" fillId="0" borderId="22" xfId="1" applyFont="1" applyFill="1" applyBorder="1" applyAlignment="1" applyProtection="1">
      <alignment horizontal="center"/>
    </xf>
    <xf numFmtId="0" fontId="2" fillId="0" borderId="22" xfId="1" applyFont="1" applyFill="1" applyBorder="1" applyAlignment="1" applyProtection="1">
      <alignment horizontal="center"/>
    </xf>
    <xf numFmtId="0" fontId="1" fillId="0" borderId="22" xfId="1" applyFont="1" applyFill="1" applyBorder="1" applyProtection="1"/>
    <xf numFmtId="0" fontId="1" fillId="0" borderId="17" xfId="1" applyFont="1" applyFill="1" applyBorder="1" applyProtection="1"/>
    <xf numFmtId="0" fontId="1" fillId="0" borderId="23" xfId="1" applyFont="1" applyFill="1" applyBorder="1" applyProtection="1"/>
    <xf numFmtId="0" fontId="1" fillId="0" borderId="24" xfId="1" applyFont="1" applyFill="1" applyBorder="1" applyProtection="1"/>
    <xf numFmtId="14" fontId="1" fillId="0" borderId="25" xfId="1" applyNumberFormat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4" fontId="1" fillId="0" borderId="1" xfId="1" applyNumberFormat="1" applyFont="1" applyFill="1" applyBorder="1" applyProtection="1">
      <protection locked="0"/>
    </xf>
    <xf numFmtId="4" fontId="1" fillId="0" borderId="1" xfId="1" applyNumberFormat="1" applyFont="1" applyFill="1" applyBorder="1" applyProtection="1"/>
    <xf numFmtId="1" fontId="1" fillId="0" borderId="1" xfId="1" applyNumberFormat="1" applyFont="1" applyFill="1" applyBorder="1" applyProtection="1"/>
    <xf numFmtId="165" fontId="12" fillId="0" borderId="1" xfId="2" applyNumberFormat="1" applyFont="1" applyFill="1" applyBorder="1" applyAlignment="1" applyProtection="1">
      <alignment horizontal="center"/>
    </xf>
    <xf numFmtId="4" fontId="1" fillId="0" borderId="11" xfId="1" applyNumberFormat="1" applyFont="1" applyFill="1" applyBorder="1" applyProtection="1"/>
    <xf numFmtId="14" fontId="1" fillId="0" borderId="1" xfId="1" applyNumberFormat="1" applyFont="1" applyFill="1" applyBorder="1" applyProtection="1">
      <protection locked="0"/>
    </xf>
    <xf numFmtId="4" fontId="2" fillId="0" borderId="30" xfId="1" applyNumberFormat="1" applyFont="1" applyFill="1" applyBorder="1" applyProtection="1"/>
    <xf numFmtId="1" fontId="2" fillId="0" borderId="30" xfId="1" applyNumberFormat="1" applyFont="1" applyFill="1" applyBorder="1" applyProtection="1"/>
    <xf numFmtId="0" fontId="1" fillId="0" borderId="27" xfId="1" applyFont="1" applyFill="1" applyBorder="1" applyProtection="1"/>
    <xf numFmtId="0" fontId="1" fillId="0" borderId="27" xfId="1" applyFont="1" applyFill="1" applyBorder="1" applyAlignment="1" applyProtection="1">
      <alignment horizontal="left"/>
    </xf>
    <xf numFmtId="0" fontId="1" fillId="0" borderId="34" xfId="1" applyFont="1" applyFill="1" applyBorder="1" applyAlignment="1" applyProtection="1">
      <alignment horizontal="left"/>
    </xf>
    <xf numFmtId="0" fontId="1" fillId="0" borderId="35" xfId="1" applyFont="1" applyFill="1" applyBorder="1" applyAlignment="1" applyProtection="1">
      <alignment horizontal="left"/>
    </xf>
    <xf numFmtId="0" fontId="1" fillId="0" borderId="19" xfId="1" applyFont="1" applyFill="1" applyBorder="1" applyProtection="1"/>
    <xf numFmtId="0" fontId="1" fillId="0" borderId="15" xfId="1" applyFont="1" applyFill="1" applyBorder="1" applyProtection="1"/>
    <xf numFmtId="0" fontId="1" fillId="0" borderId="21" xfId="1" applyFont="1" applyFill="1" applyBorder="1" applyProtection="1"/>
    <xf numFmtId="165" fontId="6" fillId="0" borderId="1" xfId="7" applyNumberFormat="1" applyFont="1" applyFill="1" applyBorder="1" applyAlignment="1" applyProtection="1">
      <alignment horizontal="center"/>
    </xf>
    <xf numFmtId="165" fontId="6" fillId="0" borderId="1" xfId="7" applyNumberFormat="1" applyFont="1" applyFill="1" applyBorder="1" applyAlignment="1" applyProtection="1">
      <alignment horizontal="left"/>
      <protection locked="0"/>
    </xf>
    <xf numFmtId="165" fontId="6" fillId="0" borderId="1" xfId="7" applyNumberFormat="1" applyFont="1" applyFill="1" applyBorder="1" applyAlignment="1" applyProtection="1">
      <alignment horizontal="left" wrapText="1"/>
      <protection locked="0"/>
    </xf>
    <xf numFmtId="0" fontId="6" fillId="0" borderId="0" xfId="5" applyFont="1" applyFill="1" applyProtection="1"/>
    <xf numFmtId="0" fontId="2" fillId="0" borderId="10" xfId="5" applyFont="1" applyFill="1" applyBorder="1" applyAlignment="1" applyProtection="1">
      <alignment horizontal="center"/>
    </xf>
    <xf numFmtId="0" fontId="2" fillId="0" borderId="28" xfId="5" applyFont="1" applyFill="1" applyBorder="1" applyAlignment="1" applyProtection="1">
      <alignment horizontal="center"/>
    </xf>
    <xf numFmtId="0" fontId="2" fillId="0" borderId="29" xfId="5" applyFont="1" applyFill="1" applyBorder="1" applyAlignment="1" applyProtection="1">
      <alignment horizontal="center"/>
    </xf>
    <xf numFmtId="0" fontId="2" fillId="0" borderId="12" xfId="5" applyFont="1" applyFill="1" applyBorder="1" applyAlignment="1" applyProtection="1">
      <alignment horizontal="center"/>
    </xf>
    <xf numFmtId="0" fontId="2" fillId="0" borderId="10" xfId="5" applyFont="1" applyFill="1" applyBorder="1" applyAlignment="1" applyProtection="1">
      <alignment horizontal="center"/>
    </xf>
    <xf numFmtId="0" fontId="3" fillId="0" borderId="2" xfId="5" applyFont="1" applyFill="1" applyBorder="1" applyAlignment="1" applyProtection="1">
      <alignment horizontal="center"/>
      <protection locked="0"/>
    </xf>
    <xf numFmtId="0" fontId="3" fillId="0" borderId="3" xfId="5" applyFont="1" applyFill="1" applyBorder="1" applyAlignment="1" applyProtection="1">
      <alignment horizontal="center"/>
      <protection locked="0"/>
    </xf>
    <xf numFmtId="0" fontId="3" fillId="0" borderId="4" xfId="5" applyFont="1" applyFill="1" applyBorder="1" applyAlignment="1" applyProtection="1">
      <alignment horizontal="center"/>
      <protection locked="0"/>
    </xf>
    <xf numFmtId="0" fontId="2" fillId="0" borderId="13" xfId="5" applyFont="1" applyFill="1" applyBorder="1" applyAlignment="1" applyProtection="1">
      <alignment horizontal="center"/>
    </xf>
    <xf numFmtId="0" fontId="2" fillId="0" borderId="17" xfId="5" applyFont="1" applyFill="1" applyBorder="1" applyAlignment="1" applyProtection="1">
      <alignment horizontal="center"/>
    </xf>
    <xf numFmtId="0" fontId="2" fillId="0" borderId="18" xfId="5" applyFont="1" applyFill="1" applyBorder="1" applyAlignment="1" applyProtection="1">
      <alignment horizontal="center"/>
    </xf>
    <xf numFmtId="0" fontId="2" fillId="0" borderId="21" xfId="5" applyFont="1" applyFill="1" applyBorder="1" applyAlignment="1" applyProtection="1">
      <alignment horizontal="center"/>
    </xf>
    <xf numFmtId="0" fontId="2" fillId="0" borderId="28" xfId="5" applyFont="1" applyFill="1" applyBorder="1" applyAlignment="1" applyProtection="1">
      <alignment horizontal="center"/>
    </xf>
    <xf numFmtId="0" fontId="2" fillId="0" borderId="29" xfId="5" applyFont="1" applyFill="1" applyBorder="1" applyAlignment="1" applyProtection="1">
      <alignment horizontal="center"/>
    </xf>
    <xf numFmtId="0" fontId="2" fillId="0" borderId="12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horizontal="center"/>
    </xf>
    <xf numFmtId="0" fontId="2" fillId="0" borderId="17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21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29" xfId="1" applyFont="1" applyFill="1" applyBorder="1" applyAlignment="1" applyProtection="1">
      <alignment horizontal="center"/>
    </xf>
    <xf numFmtId="0" fontId="14" fillId="0" borderId="0" xfId="5" applyFont="1" applyAlignment="1">
      <alignment vertical="center"/>
    </xf>
    <xf numFmtId="0" fontId="9" fillId="0" borderId="1" xfId="5" applyFill="1" applyBorder="1" applyAlignment="1" applyProtection="1">
      <alignment horizontal="center"/>
    </xf>
    <xf numFmtId="0" fontId="9" fillId="0" borderId="1" xfId="5" applyFill="1" applyBorder="1" applyProtection="1"/>
    <xf numFmtId="167" fontId="1" fillId="3" borderId="37" xfId="8" applyNumberFormat="1" applyFont="1" applyFill="1" applyBorder="1" applyAlignment="1"/>
    <xf numFmtId="49" fontId="1" fillId="3" borderId="36" xfId="8" applyNumberFormat="1" applyFont="1" applyFill="1" applyBorder="1" applyAlignment="1">
      <alignment horizontal="center"/>
    </xf>
    <xf numFmtId="4" fontId="1" fillId="3" borderId="36" xfId="8" applyNumberFormat="1" applyFont="1" applyFill="1" applyBorder="1" applyAlignment="1"/>
    <xf numFmtId="1" fontId="1" fillId="3" borderId="36" xfId="8" applyNumberFormat="1" applyFont="1" applyFill="1" applyBorder="1" applyAlignment="1"/>
    <xf numFmtId="49" fontId="6" fillId="3" borderId="36" xfId="8" applyNumberFormat="1" applyFont="1" applyFill="1" applyBorder="1" applyAlignment="1">
      <alignment horizontal="center"/>
    </xf>
    <xf numFmtId="49" fontId="6" fillId="3" borderId="36" xfId="8" applyNumberFormat="1" applyFont="1" applyFill="1" applyBorder="1" applyAlignment="1">
      <alignment horizontal="left"/>
    </xf>
  </cellXfs>
  <cellStyles count="9">
    <cellStyle name="Normal" xfId="0" builtinId="0"/>
    <cellStyle name="Normal 2" xfId="1"/>
    <cellStyle name="Normal 3" xfId="3"/>
    <cellStyle name="Normal 4" xfId="4"/>
    <cellStyle name="Normal 5" xfId="5"/>
    <cellStyle name="Normal 6" xfId="8"/>
    <cellStyle name="Normal_Redistribution and journal forms.xls" xfId="2"/>
    <cellStyle name="Normal_Redistribution and journal forms.xls 2" xfId="6"/>
    <cellStyle name="Normal_Redistribution and journal forms.xls 2 2" xfId="7"/>
  </cellStyles>
  <dxfs count="17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90" workbookViewId="0">
      <selection activeCell="K12" sqref="K12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61" style="8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161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61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61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81" t="s">
        <v>34</v>
      </c>
      <c r="H10" s="81" t="s">
        <v>35</v>
      </c>
      <c r="I10" s="81" t="s">
        <v>36</v>
      </c>
      <c r="J10" s="81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81"/>
      <c r="H11" s="81"/>
      <c r="I11" s="81"/>
      <c r="J11" s="81"/>
      <c r="K11" s="81"/>
      <c r="L11" s="32"/>
      <c r="M11" s="33"/>
      <c r="N11" s="33"/>
    </row>
    <row r="12" spans="1:26" ht="20.100000000000001" customHeight="1" x14ac:dyDescent="0.25">
      <c r="A12" s="37">
        <v>43969</v>
      </c>
      <c r="B12" s="49" t="s">
        <v>45</v>
      </c>
      <c r="C12" s="50">
        <v>35</v>
      </c>
      <c r="D12" s="51">
        <f>IF(B12="S",IF(ISBLANK(E12),ROUND(C12*0.2/1.2,2),E12),"")+0.01</f>
        <v>5.84</v>
      </c>
      <c r="E12" s="50"/>
      <c r="F12" s="67">
        <f>C12-D12</f>
        <v>29.16</v>
      </c>
      <c r="G12" s="41">
        <v>212</v>
      </c>
      <c r="H12" s="41">
        <v>4020</v>
      </c>
      <c r="I12" s="41">
        <v>21020</v>
      </c>
      <c r="J12" s="82" t="s">
        <v>45</v>
      </c>
      <c r="K12" s="82" t="s">
        <v>161</v>
      </c>
      <c r="L12" s="82" t="s">
        <v>162</v>
      </c>
      <c r="M12" s="84" t="s">
        <v>66</v>
      </c>
      <c r="N12" s="84" t="s">
        <v>67</v>
      </c>
      <c r="P12" s="8" t="b">
        <f t="shared" ref="P12:P14" si="0">OR(G12&lt;100,LEN(G12)=2)</f>
        <v>0</v>
      </c>
      <c r="Q12" s="8" t="b">
        <f t="shared" ref="Q12:Q14" si="1">OR(H12&lt;1000,LEN(H12)=3)</f>
        <v>0</v>
      </c>
      <c r="R12" s="8" t="b">
        <f t="shared" ref="R12:R14" si="2">IF(I12&lt;1000,TRUE)</f>
        <v>0</v>
      </c>
      <c r="S12" s="8" t="e">
        <f>OR(#REF!&lt;100000,LEN(#REF!)=5)</f>
        <v>#REF!</v>
      </c>
    </row>
    <row r="13" spans="1:26" ht="20.100000000000001" customHeight="1" x14ac:dyDescent="0.25">
      <c r="A13" s="37">
        <v>43969</v>
      </c>
      <c r="B13" s="38" t="s">
        <v>45</v>
      </c>
      <c r="C13" s="50">
        <v>30</v>
      </c>
      <c r="D13" s="51">
        <f>IF(B13="S",IF(ISBLANK(E13),ROUND(C13*0.2/1.2,2),E13),"")</f>
        <v>5</v>
      </c>
      <c r="E13" s="50"/>
      <c r="F13" s="67">
        <f t="shared" ref="F13:F14" si="3">C13-D13</f>
        <v>25</v>
      </c>
      <c r="G13" s="41">
        <v>212</v>
      </c>
      <c r="H13" s="41">
        <v>4020</v>
      </c>
      <c r="I13" s="41">
        <v>21020</v>
      </c>
      <c r="J13" s="82" t="s">
        <v>45</v>
      </c>
      <c r="K13" s="82" t="s">
        <v>161</v>
      </c>
      <c r="L13" s="82" t="s">
        <v>163</v>
      </c>
      <c r="M13" s="84" t="s">
        <v>66</v>
      </c>
      <c r="N13" s="84" t="s">
        <v>67</v>
      </c>
      <c r="P13" s="8" t="b">
        <f t="shared" si="0"/>
        <v>0</v>
      </c>
      <c r="Q13" s="8" t="b">
        <f t="shared" si="1"/>
        <v>0</v>
      </c>
      <c r="R13" s="8" t="b">
        <f t="shared" si="2"/>
        <v>0</v>
      </c>
      <c r="S13" s="8" t="e">
        <f>OR(#REF!&lt;100000,LEN(#REF!)=5)</f>
        <v>#REF!</v>
      </c>
    </row>
    <row r="14" spans="1:26" ht="20.100000000000001" customHeight="1" x14ac:dyDescent="0.25">
      <c r="A14" s="37">
        <v>43969</v>
      </c>
      <c r="B14" s="38" t="s">
        <v>45</v>
      </c>
      <c r="C14" s="50">
        <v>33.5</v>
      </c>
      <c r="D14" s="51">
        <f t="shared" ref="D14" si="4">IF(B14="S",IF(ISBLANK(E14),ROUND(C14*0.2/1.2,2),E14),"")</f>
        <v>5.58</v>
      </c>
      <c r="E14" s="50"/>
      <c r="F14" s="67">
        <f t="shared" si="3"/>
        <v>27.92</v>
      </c>
      <c r="G14" s="41">
        <v>212</v>
      </c>
      <c r="H14" s="41">
        <v>4020</v>
      </c>
      <c r="I14" s="41">
        <v>21020</v>
      </c>
      <c r="J14" s="82" t="s">
        <v>45</v>
      </c>
      <c r="K14" s="82" t="s">
        <v>161</v>
      </c>
      <c r="L14" s="82" t="s">
        <v>163</v>
      </c>
      <c r="M14" s="84" t="s">
        <v>66</v>
      </c>
      <c r="N14" s="84" t="s">
        <v>67</v>
      </c>
      <c r="P14" s="8" t="b">
        <f t="shared" si="0"/>
        <v>0</v>
      </c>
      <c r="Q14" s="8" t="b">
        <f t="shared" si="1"/>
        <v>0</v>
      </c>
      <c r="R14" s="8" t="b">
        <f t="shared" si="2"/>
        <v>0</v>
      </c>
      <c r="S14" s="8" t="e">
        <f>OR(#REF!&lt;100000,LEN(#REF!)=5)</f>
        <v>#REF!</v>
      </c>
    </row>
    <row r="15" spans="1:26" ht="20.100000000000001" customHeight="1" thickBot="1" x14ac:dyDescent="0.25">
      <c r="A15" s="155" t="s">
        <v>40</v>
      </c>
      <c r="B15" s="156"/>
      <c r="C15" s="52">
        <f>SUM(C12:C14)</f>
        <v>98.5</v>
      </c>
      <c r="D15" s="52">
        <f>SUM(D12:D14)</f>
        <v>16.420000000000002</v>
      </c>
      <c r="E15" s="52"/>
      <c r="F15" s="52">
        <f>SUM(F12:F14)</f>
        <v>82.08</v>
      </c>
      <c r="G15" s="55"/>
      <c r="H15" s="55"/>
      <c r="I15" s="55"/>
      <c r="J15" s="73"/>
      <c r="K15" s="73"/>
      <c r="L15" s="58"/>
      <c r="M15" s="59"/>
      <c r="N15" s="60"/>
    </row>
    <row r="17" spans="2:3" x14ac:dyDescent="0.2">
      <c r="B17" s="146" t="s">
        <v>41</v>
      </c>
      <c r="C17" s="147"/>
    </row>
    <row r="18" spans="2:3" x14ac:dyDescent="0.2">
      <c r="B18" s="62" t="s">
        <v>42</v>
      </c>
      <c r="C18" s="63" t="s">
        <v>43</v>
      </c>
    </row>
    <row r="19" spans="2:3" x14ac:dyDescent="0.2">
      <c r="B19" s="62" t="s">
        <v>39</v>
      </c>
      <c r="C19" s="63" t="s">
        <v>44</v>
      </c>
    </row>
    <row r="20" spans="2:3" x14ac:dyDescent="0.2">
      <c r="B20" s="62" t="s">
        <v>45</v>
      </c>
      <c r="C20" s="63" t="s">
        <v>46</v>
      </c>
    </row>
    <row r="21" spans="2:3" x14ac:dyDescent="0.2">
      <c r="B21" s="33" t="s">
        <v>47</v>
      </c>
      <c r="C21" s="64" t="s">
        <v>48</v>
      </c>
    </row>
  </sheetData>
  <mergeCells count="6">
    <mergeCell ref="B17:C17"/>
    <mergeCell ref="B1:E1"/>
    <mergeCell ref="B3:E3"/>
    <mergeCell ref="G8:J8"/>
    <mergeCell ref="G9:J9"/>
    <mergeCell ref="A15:B15"/>
  </mergeCells>
  <conditionalFormatting sqref="J12:K14">
    <cfRule type="expression" priority="9" stopIfTrue="1">
      <formula>AND(SUM($P12:$T12)&gt;0,NOT(ISBLANK(J12)))</formula>
    </cfRule>
    <cfRule type="expression" dxfId="138" priority="10" stopIfTrue="1">
      <formula>SUM($P12:$T12)&gt;0</formula>
    </cfRule>
  </conditionalFormatting>
  <conditionalFormatting sqref="C12:C14 B1:E1 B3:E3">
    <cfRule type="expression" dxfId="137" priority="11" stopIfTrue="1">
      <formula>ISBLANK(B1)</formula>
    </cfRule>
  </conditionalFormatting>
  <conditionalFormatting sqref="M12:N14">
    <cfRule type="expression" dxfId="136" priority="12" stopIfTrue="1">
      <formula>AND(NOT(ISBLANK($C12)),ISBLANK(M12))</formula>
    </cfRule>
  </conditionalFormatting>
  <conditionalFormatting sqref="B12:B14">
    <cfRule type="expression" dxfId="135" priority="13" stopIfTrue="1">
      <formula>AND(NOT(ISBLANK(C12)),ISBLANK(B12))</formula>
    </cfRule>
  </conditionalFormatting>
  <conditionalFormatting sqref="A12:A14">
    <cfRule type="expression" dxfId="134" priority="14" stopIfTrue="1">
      <formula>AND(NOT(ISBLANK(C12)),ISBLANK(A12))</formula>
    </cfRule>
  </conditionalFormatting>
  <conditionalFormatting sqref="E12:E14">
    <cfRule type="expression" dxfId="133" priority="15" stopIfTrue="1">
      <formula>AND(NOT(ISBLANK(C12)),ISBLANK(E12),B12="S")</formula>
    </cfRule>
  </conditionalFormatting>
  <conditionalFormatting sqref="L12">
    <cfRule type="expression" priority="6" stopIfTrue="1">
      <formula>AND(SUM($P12:$T12)&gt;0,NOT(ISBLANK(L12)))</formula>
    </cfRule>
    <cfRule type="expression" dxfId="132" priority="7" stopIfTrue="1">
      <formula>SUM($P12:$T12)&gt;0</formula>
    </cfRule>
  </conditionalFormatting>
  <conditionalFormatting sqref="L13">
    <cfRule type="expression" priority="4" stopIfTrue="1">
      <formula>AND(SUM($P13:$T13)&gt;0,NOT(ISBLANK(L13)))</formula>
    </cfRule>
    <cfRule type="expression" dxfId="131" priority="5" stopIfTrue="1">
      <formula>SUM($P13:$T13)&gt;0</formula>
    </cfRule>
  </conditionalFormatting>
  <conditionalFormatting sqref="L14">
    <cfRule type="expression" priority="2" stopIfTrue="1">
      <formula>AND(SUM($P14:$T14)&gt;0,NOT(ISBLANK(L14)))</formula>
    </cfRule>
    <cfRule type="expression" dxfId="130" priority="3" stopIfTrue="1">
      <formula>SUM($P14:$T14)&gt;0</formula>
    </cfRule>
  </conditionalFormatting>
  <conditionalFormatting sqref="E5 C5">
    <cfRule type="expression" dxfId="129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4">
      <formula1>$B$18:$B$21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50.7109375" style="8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7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61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61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81" t="s">
        <v>34</v>
      </c>
      <c r="H10" s="81" t="s">
        <v>35</v>
      </c>
      <c r="I10" s="81" t="s">
        <v>36</v>
      </c>
      <c r="J10" s="81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81"/>
      <c r="H11" s="81"/>
      <c r="I11" s="81"/>
      <c r="J11" s="81"/>
      <c r="K11" s="81"/>
      <c r="L11" s="32"/>
      <c r="M11" s="33"/>
      <c r="N11" s="33"/>
    </row>
    <row r="12" spans="1:26" ht="20.100000000000001" customHeight="1" x14ac:dyDescent="0.25">
      <c r="A12" s="37">
        <v>43988</v>
      </c>
      <c r="B12" s="49" t="s">
        <v>45</v>
      </c>
      <c r="C12" s="50">
        <v>2</v>
      </c>
      <c r="D12" s="51">
        <v>0.4</v>
      </c>
      <c r="E12" s="50"/>
      <c r="F12" s="67">
        <v>1.6</v>
      </c>
      <c r="G12" s="41">
        <v>690</v>
      </c>
      <c r="H12" s="41">
        <v>4001</v>
      </c>
      <c r="I12" s="41"/>
      <c r="J12" s="82" t="s">
        <v>45</v>
      </c>
      <c r="K12" s="82" t="s">
        <v>7</v>
      </c>
      <c r="L12" s="83" t="s">
        <v>62</v>
      </c>
      <c r="M12" s="84" t="s">
        <v>63</v>
      </c>
      <c r="N12" s="84" t="s">
        <v>51</v>
      </c>
      <c r="P12" s="8" t="b">
        <f t="shared" ref="P12:P13" si="0">OR(G12&lt;100,LEN(G12)=2)</f>
        <v>0</v>
      </c>
      <c r="Q12" s="8" t="b">
        <f t="shared" ref="Q12:Q13" si="1">OR(H12&lt;1000,LEN(H12)=3)</f>
        <v>0</v>
      </c>
      <c r="R12" s="8" t="b">
        <f t="shared" ref="R12:R13" si="2">IF(I12&lt;1000,TRUE)</f>
        <v>1</v>
      </c>
      <c r="S12" s="8" t="e">
        <f>OR(#REF!&lt;100000,LEN(#REF!)=5)</f>
        <v>#REF!</v>
      </c>
    </row>
    <row r="13" spans="1:26" ht="20.100000000000001" customHeight="1" x14ac:dyDescent="0.25">
      <c r="A13" s="37">
        <v>43988</v>
      </c>
      <c r="B13" s="38" t="s">
        <v>47</v>
      </c>
      <c r="C13" s="50">
        <v>1.85</v>
      </c>
      <c r="D13" s="51">
        <v>0</v>
      </c>
      <c r="E13" s="50"/>
      <c r="F13" s="67">
        <v>1.85</v>
      </c>
      <c r="G13" s="41">
        <v>690</v>
      </c>
      <c r="H13" s="41">
        <v>4400</v>
      </c>
      <c r="I13" s="41"/>
      <c r="J13" s="82" t="s">
        <v>45</v>
      </c>
      <c r="K13" s="82" t="s">
        <v>7</v>
      </c>
      <c r="L13" s="83" t="s">
        <v>64</v>
      </c>
      <c r="M13" s="84" t="s">
        <v>63</v>
      </c>
      <c r="N13" s="84" t="s">
        <v>65</v>
      </c>
      <c r="P13" s="8" t="b">
        <f t="shared" si="0"/>
        <v>0</v>
      </c>
      <c r="Q13" s="8" t="b">
        <f t="shared" si="1"/>
        <v>0</v>
      </c>
      <c r="R13" s="8" t="b">
        <f t="shared" si="2"/>
        <v>1</v>
      </c>
      <c r="S13" s="8" t="e">
        <f>OR(#REF!&lt;100000,LEN(#REF!)=5)</f>
        <v>#REF!</v>
      </c>
    </row>
    <row r="14" spans="1:26" ht="20.100000000000001" customHeight="1" thickBot="1" x14ac:dyDescent="0.25">
      <c r="A14" s="155" t="s">
        <v>40</v>
      </c>
      <c r="B14" s="156"/>
      <c r="C14" s="52">
        <f>SUM(C12:C13)</f>
        <v>3.85</v>
      </c>
      <c r="D14" s="52">
        <f>SUM(D12:D13)</f>
        <v>0.4</v>
      </c>
      <c r="E14" s="52">
        <f>SUM(E13:E13)</f>
        <v>0</v>
      </c>
      <c r="F14" s="52">
        <f>SUM(F12:F13)</f>
        <v>3.45</v>
      </c>
      <c r="G14" s="55"/>
      <c r="H14" s="55"/>
      <c r="I14" s="55"/>
      <c r="J14" s="73"/>
      <c r="K14" s="73"/>
      <c r="L14" s="58"/>
      <c r="M14" s="59"/>
      <c r="N14" s="60"/>
    </row>
    <row r="16" spans="1:26" x14ac:dyDescent="0.2">
      <c r="B16" s="146" t="s">
        <v>41</v>
      </c>
      <c r="C16" s="147"/>
    </row>
    <row r="17" spans="2:3" x14ac:dyDescent="0.2">
      <c r="B17" s="62" t="s">
        <v>42</v>
      </c>
      <c r="C17" s="63" t="s">
        <v>43</v>
      </c>
    </row>
    <row r="18" spans="2:3" x14ac:dyDescent="0.2">
      <c r="B18" s="62" t="s">
        <v>39</v>
      </c>
      <c r="C18" s="63" t="s">
        <v>44</v>
      </c>
    </row>
    <row r="19" spans="2:3" x14ac:dyDescent="0.2">
      <c r="B19" s="62" t="s">
        <v>45</v>
      </c>
      <c r="C19" s="63" t="s">
        <v>46</v>
      </c>
    </row>
    <row r="20" spans="2:3" x14ac:dyDescent="0.2">
      <c r="B20" s="33" t="s">
        <v>47</v>
      </c>
      <c r="C20" s="64" t="s">
        <v>48</v>
      </c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:K13">
    <cfRule type="expression" priority="36" stopIfTrue="1">
      <formula>AND(SUM($P12:$T12)&gt;0,NOT(ISBLANK(J12)))</formula>
    </cfRule>
    <cfRule type="expression" dxfId="147" priority="37" stopIfTrue="1">
      <formula>SUM($P12:$T12)&gt;0</formula>
    </cfRule>
  </conditionalFormatting>
  <conditionalFormatting sqref="B1:E1 B3:E3 C12:C13">
    <cfRule type="expression" dxfId="146" priority="38" stopIfTrue="1">
      <formula>ISBLANK(B1)</formula>
    </cfRule>
  </conditionalFormatting>
  <conditionalFormatting sqref="M12:N12 N13">
    <cfRule type="expression" dxfId="145" priority="39" stopIfTrue="1">
      <formula>AND(NOT(ISBLANK($C12)),ISBLANK(M12))</formula>
    </cfRule>
  </conditionalFormatting>
  <conditionalFormatting sqref="B12:B13">
    <cfRule type="expression" dxfId="144" priority="40" stopIfTrue="1">
      <formula>AND(NOT(ISBLANK(C12)),ISBLANK(B12))</formula>
    </cfRule>
  </conditionalFormatting>
  <conditionalFormatting sqref="A12:A13">
    <cfRule type="expression" dxfId="143" priority="41" stopIfTrue="1">
      <formula>AND(NOT(ISBLANK(C12)),ISBLANK(A12))</formula>
    </cfRule>
  </conditionalFormatting>
  <conditionalFormatting sqref="E12:E13">
    <cfRule type="expression" dxfId="142" priority="42" stopIfTrue="1">
      <formula>AND(NOT(ISBLANK(C12)),ISBLANK(E12),B12="S")</formula>
    </cfRule>
  </conditionalFormatting>
  <conditionalFormatting sqref="L12:L13">
    <cfRule type="expression" priority="34" stopIfTrue="1">
      <formula>AND(SUM($P12:$T12)&gt;0,NOT(ISBLANK(L12)))</formula>
    </cfRule>
    <cfRule type="expression" dxfId="141" priority="35" stopIfTrue="1">
      <formula>SUM($P12:$T12)&gt;0</formula>
    </cfRule>
  </conditionalFormatting>
  <conditionalFormatting sqref="M13">
    <cfRule type="expression" dxfId="140" priority="2" stopIfTrue="1">
      <formula>AND(NOT(ISBLANK($C13)),ISBLANK(M13))</formula>
    </cfRule>
  </conditionalFormatting>
  <conditionalFormatting sqref="E5 C5">
    <cfRule type="expression" dxfId="139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62.140625" style="8" bestFit="1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75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0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143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143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81" t="s">
        <v>34</v>
      </c>
      <c r="H10" s="81" t="s">
        <v>35</v>
      </c>
      <c r="I10" s="81" t="s">
        <v>36</v>
      </c>
      <c r="J10" s="81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81"/>
      <c r="H11" s="81"/>
      <c r="I11" s="81"/>
      <c r="J11" s="81"/>
      <c r="K11" s="81"/>
      <c r="L11" s="32"/>
      <c r="M11" s="33" t="s">
        <v>76</v>
      </c>
      <c r="N11" s="33"/>
    </row>
    <row r="12" spans="1:26" ht="20.100000000000001" customHeight="1" x14ac:dyDescent="0.25">
      <c r="A12" s="171">
        <v>43983</v>
      </c>
      <c r="B12" s="172" t="s">
        <v>45</v>
      </c>
      <c r="C12" s="173">
        <f>D12+F12</f>
        <v>336</v>
      </c>
      <c r="D12" s="173">
        <f>F12*20%</f>
        <v>56</v>
      </c>
      <c r="E12" s="173"/>
      <c r="F12" s="173">
        <v>280</v>
      </c>
      <c r="G12" s="174">
        <v>210</v>
      </c>
      <c r="H12" s="174">
        <v>1101</v>
      </c>
      <c r="I12" s="174"/>
      <c r="J12" s="175" t="s">
        <v>45</v>
      </c>
      <c r="K12" s="175" t="s">
        <v>1</v>
      </c>
      <c r="L12" s="175" t="s">
        <v>134</v>
      </c>
      <c r="M12" s="176" t="s">
        <v>134</v>
      </c>
      <c r="N12" s="176" t="s">
        <v>135</v>
      </c>
      <c r="P12" s="8" t="b">
        <f t="shared" ref="P12" si="0">OR(G12&lt;100,LEN(G12)=2)</f>
        <v>0</v>
      </c>
      <c r="Q12" s="8" t="b">
        <f t="shared" ref="Q12" si="1">OR(H12&lt;1000,LEN(H12)=3)</f>
        <v>0</v>
      </c>
      <c r="R12" s="8" t="b">
        <f t="shared" ref="R12" si="2">IF(I12&lt;1000,TRUE)</f>
        <v>1</v>
      </c>
      <c r="S12" s="8" t="e">
        <f>OR(#REF!&lt;100000,LEN(#REF!)=5)</f>
        <v>#REF!</v>
      </c>
    </row>
    <row r="13" spans="1:26" ht="20.100000000000001" customHeight="1" thickBot="1" x14ac:dyDescent="0.25">
      <c r="A13" s="155" t="s">
        <v>40</v>
      </c>
      <c r="B13" s="156"/>
      <c r="C13" s="52">
        <f>SUM(C12:C12)</f>
        <v>336</v>
      </c>
      <c r="D13" s="52">
        <f>SUM(D12:D12)</f>
        <v>56</v>
      </c>
      <c r="E13" s="52"/>
      <c r="F13" s="52">
        <f>SUM(F12:F12)</f>
        <v>280</v>
      </c>
      <c r="G13" s="55"/>
      <c r="H13" s="55"/>
      <c r="I13" s="55"/>
      <c r="J13" s="73"/>
      <c r="K13" s="73"/>
      <c r="L13" s="58"/>
      <c r="M13" s="59"/>
      <c r="N13" s="60"/>
    </row>
    <row r="15" spans="1:26" x14ac:dyDescent="0.2">
      <c r="B15" s="146" t="s">
        <v>41</v>
      </c>
      <c r="C15" s="147"/>
    </row>
    <row r="16" spans="1:26" x14ac:dyDescent="0.2">
      <c r="B16" s="62" t="s">
        <v>42</v>
      </c>
      <c r="C16" s="63" t="s">
        <v>43</v>
      </c>
    </row>
    <row r="17" spans="2:3" x14ac:dyDescent="0.2">
      <c r="B17" s="62" t="s">
        <v>39</v>
      </c>
      <c r="C17" s="63" t="s">
        <v>44</v>
      </c>
    </row>
    <row r="18" spans="2:3" x14ac:dyDescent="0.2">
      <c r="B18" s="62" t="s">
        <v>45</v>
      </c>
      <c r="C18" s="63" t="s">
        <v>46</v>
      </c>
    </row>
    <row r="19" spans="2:3" x14ac:dyDescent="0.2">
      <c r="B19" s="33" t="s">
        <v>47</v>
      </c>
      <c r="C19" s="64" t="s">
        <v>48</v>
      </c>
    </row>
  </sheetData>
  <mergeCells count="6">
    <mergeCell ref="B1:E1"/>
    <mergeCell ref="B3:E3"/>
    <mergeCell ref="G8:J8"/>
    <mergeCell ref="G9:J9"/>
    <mergeCell ref="A13:B13"/>
    <mergeCell ref="B15:C15"/>
  </mergeCells>
  <conditionalFormatting sqref="E5 C5 B1:E1 B3:E3">
    <cfRule type="expression" dxfId="0" priority="3" stopIfTrue="1">
      <formula>ISBLANK(B1)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4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62.140625" style="8" bestFit="1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75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2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80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80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81" t="s">
        <v>34</v>
      </c>
      <c r="H10" s="81" t="s">
        <v>35</v>
      </c>
      <c r="I10" s="81" t="s">
        <v>36</v>
      </c>
      <c r="J10" s="81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81"/>
      <c r="H11" s="81"/>
      <c r="I11" s="81"/>
      <c r="J11" s="81"/>
      <c r="K11" s="81"/>
      <c r="L11" s="32"/>
      <c r="M11" s="33" t="s">
        <v>76</v>
      </c>
      <c r="N11" s="33"/>
    </row>
    <row r="12" spans="1:26" ht="20.100000000000001" customHeight="1" x14ac:dyDescent="0.25">
      <c r="A12" s="48">
        <v>43970</v>
      </c>
      <c r="B12" s="49" t="s">
        <v>47</v>
      </c>
      <c r="C12" s="50">
        <v>178</v>
      </c>
      <c r="D12" s="51">
        <v>0</v>
      </c>
      <c r="E12" s="50">
        <v>0</v>
      </c>
      <c r="F12" s="67">
        <v>178</v>
      </c>
      <c r="G12" s="41" t="s">
        <v>77</v>
      </c>
      <c r="H12" s="76">
        <v>9821</v>
      </c>
      <c r="I12" s="76"/>
      <c r="J12" s="82"/>
      <c r="K12" s="82" t="s">
        <v>2</v>
      </c>
      <c r="L12" s="84" t="s">
        <v>78</v>
      </c>
      <c r="M12" s="84" t="s">
        <v>79</v>
      </c>
      <c r="N12" s="84" t="s">
        <v>80</v>
      </c>
      <c r="P12" s="8" t="b">
        <f t="shared" ref="P12" si="0">OR(G12&lt;100,LEN(G12)=2)</f>
        <v>0</v>
      </c>
      <c r="Q12" s="8" t="b">
        <f t="shared" ref="Q12" si="1">OR(H12&lt;1000,LEN(H12)=3)</f>
        <v>0</v>
      </c>
      <c r="R12" s="8" t="b">
        <f t="shared" ref="R12" si="2">IF(I12&lt;1000,TRUE)</f>
        <v>1</v>
      </c>
      <c r="S12" s="8" t="e">
        <f>OR(#REF!&lt;100000,LEN(#REF!)=5)</f>
        <v>#REF!</v>
      </c>
    </row>
    <row r="13" spans="1:26" ht="20.100000000000001" customHeight="1" thickBot="1" x14ac:dyDescent="0.25">
      <c r="A13" s="155" t="s">
        <v>40</v>
      </c>
      <c r="B13" s="156"/>
      <c r="C13" s="52">
        <f>SUM(C12:C12)</f>
        <v>178</v>
      </c>
      <c r="D13" s="52">
        <f>SUM(D12:D12)</f>
        <v>0</v>
      </c>
      <c r="E13" s="52"/>
      <c r="F13" s="52">
        <f>SUM(F12:F12)</f>
        <v>178</v>
      </c>
      <c r="G13" s="55"/>
      <c r="H13" s="55"/>
      <c r="I13" s="55"/>
      <c r="J13" s="73"/>
      <c r="K13" s="73"/>
      <c r="L13" s="58"/>
      <c r="M13" s="59"/>
      <c r="N13" s="60"/>
    </row>
    <row r="15" spans="1:26" x14ac:dyDescent="0.2">
      <c r="B15" s="146" t="s">
        <v>41</v>
      </c>
      <c r="C15" s="147"/>
    </row>
    <row r="16" spans="1:26" x14ac:dyDescent="0.2">
      <c r="B16" s="62" t="s">
        <v>42</v>
      </c>
      <c r="C16" s="63" t="s">
        <v>43</v>
      </c>
    </row>
    <row r="17" spans="2:3" x14ac:dyDescent="0.2">
      <c r="B17" s="62" t="s">
        <v>39</v>
      </c>
      <c r="C17" s="63" t="s">
        <v>44</v>
      </c>
    </row>
    <row r="18" spans="2:3" x14ac:dyDescent="0.2">
      <c r="B18" s="62" t="s">
        <v>45</v>
      </c>
      <c r="C18" s="63" t="s">
        <v>46</v>
      </c>
    </row>
    <row r="19" spans="2:3" x14ac:dyDescent="0.2">
      <c r="B19" s="33" t="s">
        <v>47</v>
      </c>
      <c r="C19" s="64" t="s">
        <v>48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10" stopIfTrue="1">
      <formula>AND(SUM($P12:$T12)&gt;0,NOT(ISBLANK(J12)))</formula>
    </cfRule>
    <cfRule type="expression" dxfId="28" priority="11" stopIfTrue="1">
      <formula>SUM($P12:$T12)&gt;0</formula>
    </cfRule>
  </conditionalFormatting>
  <conditionalFormatting sqref="E5 C5 B1:E1 B3:E3 C12">
    <cfRule type="expression" dxfId="27" priority="12" stopIfTrue="1">
      <formula>ISBLANK(B1)</formula>
    </cfRule>
  </conditionalFormatting>
  <conditionalFormatting sqref="L12:N12">
    <cfRule type="expression" dxfId="26" priority="13" stopIfTrue="1">
      <formula>AND(NOT(ISBLANK($C12)),ISBLANK(L12))</formula>
    </cfRule>
  </conditionalFormatting>
  <conditionalFormatting sqref="B12">
    <cfRule type="expression" dxfId="25" priority="14" stopIfTrue="1">
      <formula>AND(NOT(ISBLANK(C12)),ISBLANK(B12))</formula>
    </cfRule>
  </conditionalFormatting>
  <conditionalFormatting sqref="A12">
    <cfRule type="expression" dxfId="24" priority="15" stopIfTrue="1">
      <formula>AND(NOT(ISBLANK(C12)),ISBLANK(A12))</formula>
    </cfRule>
  </conditionalFormatting>
  <conditionalFormatting sqref="E12">
    <cfRule type="expression" dxfId="23" priority="16" stopIfTrue="1">
      <formula>AND(NOT(ISBLANK(C12)),ISBLANK(E12),B12="S")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4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/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5703125" style="8" customWidth="1"/>
    <col min="7" max="7" width="8.42578125" style="8" customWidth="1"/>
    <col min="8" max="8" width="9" style="8" customWidth="1"/>
    <col min="9" max="9" width="11.5703125" style="8" bestFit="1" customWidth="1"/>
    <col min="10" max="10" width="3" style="8" customWidth="1"/>
    <col min="11" max="11" width="32.140625" style="8" customWidth="1"/>
    <col min="12" max="12" width="47.42578125" style="8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5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19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19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34</v>
      </c>
      <c r="H10" s="29" t="s">
        <v>35</v>
      </c>
      <c r="I10" s="29" t="s">
        <v>36</v>
      </c>
      <c r="J10" s="29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32"/>
      <c r="M11" s="33"/>
      <c r="N11" s="33"/>
    </row>
    <row r="12" spans="1:26" s="71" customFormat="1" ht="20.25" customHeight="1" x14ac:dyDescent="0.2">
      <c r="A12" s="37">
        <v>43983</v>
      </c>
      <c r="B12" s="38" t="s">
        <v>47</v>
      </c>
      <c r="C12" s="66">
        <v>-50</v>
      </c>
      <c r="D12" s="67">
        <v>0</v>
      </c>
      <c r="E12" s="39"/>
      <c r="F12" s="67">
        <v>-50</v>
      </c>
      <c r="G12" s="41">
        <v>595</v>
      </c>
      <c r="H12" s="41">
        <v>1101</v>
      </c>
      <c r="I12" s="41"/>
      <c r="J12" s="68"/>
      <c r="K12" s="68" t="s">
        <v>50</v>
      </c>
      <c r="L12" s="69" t="s">
        <v>56</v>
      </c>
      <c r="M12" s="70" t="s">
        <v>57</v>
      </c>
      <c r="N12" s="70" t="s">
        <v>58</v>
      </c>
      <c r="P12" s="71" t="b">
        <f t="shared" ref="P12" si="0">OR(G12&lt;100,LEN(G12)=2)</f>
        <v>0</v>
      </c>
      <c r="Q12" s="71" t="b">
        <f t="shared" ref="Q12" si="1">OR(H12&lt;1000,LEN(H12)=3)</f>
        <v>0</v>
      </c>
      <c r="R12" s="71" t="b">
        <f t="shared" ref="R12" si="2">IF(I12&lt;1000,TRUE)</f>
        <v>1</v>
      </c>
      <c r="S12" s="71" t="e">
        <f>OR(#REF!&lt;100000,LEN(#REF!)=5)</f>
        <v>#REF!</v>
      </c>
    </row>
    <row r="13" spans="1:26" ht="20.25" customHeight="1" thickBot="1" x14ac:dyDescent="0.25">
      <c r="A13" s="155" t="s">
        <v>40</v>
      </c>
      <c r="B13" s="156"/>
      <c r="C13" s="52">
        <f>SUM(C11:C12)</f>
        <v>-50</v>
      </c>
      <c r="D13" s="52">
        <f>SUM(D11:D12)</f>
        <v>0</v>
      </c>
      <c r="E13" s="52">
        <f>SUM(E11:E12)</f>
        <v>0</v>
      </c>
      <c r="F13" s="52">
        <f>SUM(F11:F12)</f>
        <v>-50</v>
      </c>
      <c r="G13" s="52"/>
      <c r="H13" s="52"/>
      <c r="I13" s="52"/>
      <c r="J13" s="52"/>
      <c r="K13" s="73"/>
      <c r="L13" s="58"/>
      <c r="M13" s="59"/>
      <c r="N13" s="60"/>
    </row>
    <row r="15" spans="1:26" x14ac:dyDescent="0.2">
      <c r="B15" s="146" t="s">
        <v>41</v>
      </c>
      <c r="C15" s="147"/>
    </row>
    <row r="16" spans="1:26" x14ac:dyDescent="0.2">
      <c r="B16" s="62" t="s">
        <v>42</v>
      </c>
      <c r="C16" s="63" t="s">
        <v>43</v>
      </c>
    </row>
    <row r="17" spans="2:3" x14ac:dyDescent="0.2">
      <c r="B17" s="62" t="s">
        <v>39</v>
      </c>
      <c r="C17" s="63" t="s">
        <v>44</v>
      </c>
    </row>
    <row r="18" spans="2:3" x14ac:dyDescent="0.2">
      <c r="B18" s="62" t="s">
        <v>45</v>
      </c>
      <c r="C18" s="63" t="s">
        <v>46</v>
      </c>
    </row>
    <row r="19" spans="2:3" x14ac:dyDescent="0.2">
      <c r="B19" s="33" t="s">
        <v>47</v>
      </c>
      <c r="C19" s="64" t="s">
        <v>48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3" stopIfTrue="1">
      <formula>AND(SUM($P12:$T12)&gt;0,NOT(ISBLANK(J12)))</formula>
    </cfRule>
    <cfRule type="expression" dxfId="174" priority="4" stopIfTrue="1">
      <formula>SUM($P12:$T12)&gt;0</formula>
    </cfRule>
  </conditionalFormatting>
  <conditionalFormatting sqref="E5 C5 B1:E1 B3:E3 C12">
    <cfRule type="expression" dxfId="173" priority="5" stopIfTrue="1">
      <formula>ISBLANK(B1)</formula>
    </cfRule>
  </conditionalFormatting>
  <conditionalFormatting sqref="M12:N12">
    <cfRule type="expression" dxfId="172" priority="6" stopIfTrue="1">
      <formula>AND(NOT(ISBLANK($C12)),ISBLANK(M12))</formula>
    </cfRule>
  </conditionalFormatting>
  <conditionalFormatting sqref="B12">
    <cfRule type="expression" dxfId="171" priority="7" stopIfTrue="1">
      <formula>AND(NOT(ISBLANK(C12)),ISBLANK(B12))</formula>
    </cfRule>
  </conditionalFormatting>
  <conditionalFormatting sqref="A12">
    <cfRule type="expression" dxfId="170" priority="8" stopIfTrue="1">
      <formula>AND(NOT(ISBLANK(C12)),ISBLANK(A12))</formula>
    </cfRule>
  </conditionalFormatting>
  <conditionalFormatting sqref="E12">
    <cfRule type="expression" dxfId="169" priority="9" stopIfTrue="1">
      <formula>AND(NOT(ISBLANK(C12)),ISBLANK(E12),B12="S")</formula>
    </cfRule>
  </conditionalFormatting>
  <conditionalFormatting sqref="L12">
    <cfRule type="expression" priority="1" stopIfTrue="1">
      <formula>AND(SUM($P12:$T12)&gt;0,NOT(ISBLANK(L12)))</formula>
    </cfRule>
    <cfRule type="expression" dxfId="168" priority="2" stopIfTrue="1">
      <formula>SUM($P12:$T12)&gt;0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="85" zoomScaleNormal="85" workbookViewId="0"/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5703125" style="8" customWidth="1"/>
    <col min="7" max="7" width="8.42578125" style="8" customWidth="1"/>
    <col min="8" max="8" width="9" style="8" customWidth="1"/>
    <col min="9" max="9" width="11.5703125" style="8" bestFit="1" customWidth="1"/>
    <col min="10" max="10" width="3" style="8" customWidth="1"/>
    <col min="11" max="11" width="32.140625" style="8" customWidth="1"/>
    <col min="12" max="12" width="47.42578125" style="8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158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74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143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143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81" t="s">
        <v>34</v>
      </c>
      <c r="H10" s="81" t="s">
        <v>35</v>
      </c>
      <c r="I10" s="81" t="s">
        <v>36</v>
      </c>
      <c r="J10" s="81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81"/>
      <c r="H11" s="81"/>
      <c r="I11" s="81"/>
      <c r="J11" s="81"/>
      <c r="K11" s="81"/>
      <c r="L11" s="32"/>
      <c r="M11" s="33"/>
      <c r="N11" s="33"/>
    </row>
    <row r="12" spans="1:26" ht="0.75" customHeight="1" x14ac:dyDescent="0.2">
      <c r="A12" s="35"/>
      <c r="B12" s="28"/>
      <c r="C12" s="28"/>
      <c r="D12" s="28"/>
      <c r="E12" s="28"/>
      <c r="F12" s="28"/>
      <c r="G12" s="81"/>
      <c r="H12" s="81"/>
      <c r="I12" s="81"/>
      <c r="J12" s="81"/>
      <c r="K12" s="81"/>
      <c r="L12" s="32"/>
      <c r="M12" s="33"/>
      <c r="N12" s="33"/>
    </row>
    <row r="13" spans="1:26" s="71" customFormat="1" ht="20.100000000000001" customHeight="1" x14ac:dyDescent="0.25">
      <c r="A13" s="37">
        <v>43962</v>
      </c>
      <c r="B13" s="38" t="s">
        <v>39</v>
      </c>
      <c r="C13" s="39">
        <v>80</v>
      </c>
      <c r="D13" s="67">
        <v>0</v>
      </c>
      <c r="E13" s="39"/>
      <c r="F13" s="67">
        <v>80</v>
      </c>
      <c r="G13" s="41">
        <v>595</v>
      </c>
      <c r="H13" s="41">
        <v>4200</v>
      </c>
      <c r="I13" s="41">
        <v>59510</v>
      </c>
      <c r="J13" s="82"/>
      <c r="K13" s="82" t="s">
        <v>143</v>
      </c>
      <c r="L13" s="84" t="s">
        <v>144</v>
      </c>
      <c r="M13" s="84" t="s">
        <v>145</v>
      </c>
      <c r="N13" s="84" t="s">
        <v>146</v>
      </c>
    </row>
    <row r="14" spans="1:26" s="71" customFormat="1" ht="20.100000000000001" customHeight="1" x14ac:dyDescent="0.25">
      <c r="A14" s="37">
        <v>43965</v>
      </c>
      <c r="B14" s="38" t="s">
        <v>45</v>
      </c>
      <c r="C14" s="39">
        <v>174</v>
      </c>
      <c r="D14" s="67">
        <v>29</v>
      </c>
      <c r="E14" s="39"/>
      <c r="F14" s="67">
        <v>145</v>
      </c>
      <c r="G14" s="41">
        <v>611</v>
      </c>
      <c r="H14" s="41">
        <v>4200</v>
      </c>
      <c r="I14" s="41">
        <v>61111</v>
      </c>
      <c r="J14" s="82"/>
      <c r="K14" s="82" t="s">
        <v>143</v>
      </c>
      <c r="L14" s="84" t="s">
        <v>147</v>
      </c>
      <c r="M14" s="84" t="s">
        <v>148</v>
      </c>
      <c r="N14" s="84" t="s">
        <v>149</v>
      </c>
    </row>
    <row r="15" spans="1:26" s="71" customFormat="1" ht="20.100000000000001" customHeight="1" x14ac:dyDescent="0.25">
      <c r="A15" s="37">
        <v>43966</v>
      </c>
      <c r="B15" s="38" t="s">
        <v>39</v>
      </c>
      <c r="C15" s="39">
        <v>250.15</v>
      </c>
      <c r="D15" s="67">
        <v>0</v>
      </c>
      <c r="E15" s="39"/>
      <c r="F15" s="67">
        <v>250.15</v>
      </c>
      <c r="G15" s="41">
        <v>611</v>
      </c>
      <c r="H15" s="41">
        <v>4200</v>
      </c>
      <c r="I15" s="41">
        <v>61106</v>
      </c>
      <c r="J15" s="82"/>
      <c r="K15" s="82" t="s">
        <v>143</v>
      </c>
      <c r="L15" s="84" t="s">
        <v>150</v>
      </c>
      <c r="M15" s="84" t="s">
        <v>141</v>
      </c>
      <c r="N15" s="84" t="s">
        <v>151</v>
      </c>
    </row>
    <row r="16" spans="1:26" s="71" customFormat="1" ht="20.100000000000001" customHeight="1" x14ac:dyDescent="0.25">
      <c r="A16" s="37">
        <v>43967</v>
      </c>
      <c r="B16" s="38" t="s">
        <v>39</v>
      </c>
      <c r="C16" s="39">
        <v>10</v>
      </c>
      <c r="D16" s="67">
        <v>0</v>
      </c>
      <c r="E16" s="39"/>
      <c r="F16" s="67">
        <v>10</v>
      </c>
      <c r="G16" s="41">
        <v>611</v>
      </c>
      <c r="H16" s="41">
        <v>4200</v>
      </c>
      <c r="I16" s="41">
        <v>61106</v>
      </c>
      <c r="J16" s="82"/>
      <c r="K16" s="82" t="s">
        <v>143</v>
      </c>
      <c r="L16" s="84" t="s">
        <v>144</v>
      </c>
      <c r="M16" s="84" t="s">
        <v>145</v>
      </c>
      <c r="N16" s="84" t="s">
        <v>151</v>
      </c>
    </row>
    <row r="17" spans="1:14" s="71" customFormat="1" ht="20.100000000000001" customHeight="1" x14ac:dyDescent="0.25">
      <c r="A17" s="37">
        <v>43970</v>
      </c>
      <c r="B17" s="38" t="s">
        <v>39</v>
      </c>
      <c r="C17" s="39">
        <v>361.26</v>
      </c>
      <c r="D17" s="67">
        <v>0</v>
      </c>
      <c r="E17" s="39"/>
      <c r="F17" s="67">
        <v>361.26</v>
      </c>
      <c r="G17" s="41">
        <v>595</v>
      </c>
      <c r="H17" s="41">
        <v>4200</v>
      </c>
      <c r="I17" s="41">
        <v>59510</v>
      </c>
      <c r="J17" s="82"/>
      <c r="K17" s="82" t="s">
        <v>143</v>
      </c>
      <c r="L17" s="84" t="s">
        <v>152</v>
      </c>
      <c r="M17" s="84" t="s">
        <v>153</v>
      </c>
      <c r="N17" s="84" t="s">
        <v>146</v>
      </c>
    </row>
    <row r="18" spans="1:14" ht="20.100000000000001" customHeight="1" x14ac:dyDescent="0.25">
      <c r="A18" s="48">
        <v>43972</v>
      </c>
      <c r="B18" s="38" t="s">
        <v>39</v>
      </c>
      <c r="C18" s="50">
        <v>-8.34</v>
      </c>
      <c r="D18" s="51">
        <v>0</v>
      </c>
      <c r="E18" s="50"/>
      <c r="F18" s="67">
        <v>-8.34</v>
      </c>
      <c r="G18" s="41">
        <v>611</v>
      </c>
      <c r="H18" s="41">
        <v>4200</v>
      </c>
      <c r="I18" s="41">
        <v>61106</v>
      </c>
      <c r="J18" s="82"/>
      <c r="K18" s="82" t="s">
        <v>143</v>
      </c>
      <c r="L18" s="84" t="s">
        <v>154</v>
      </c>
      <c r="M18" s="84" t="s">
        <v>141</v>
      </c>
      <c r="N18" s="84" t="s">
        <v>151</v>
      </c>
    </row>
    <row r="19" spans="1:14" ht="20.100000000000001" customHeight="1" x14ac:dyDescent="0.25">
      <c r="A19" s="48">
        <v>43973</v>
      </c>
      <c r="B19" s="38" t="s">
        <v>39</v>
      </c>
      <c r="C19" s="50">
        <v>500</v>
      </c>
      <c r="D19" s="51">
        <v>0</v>
      </c>
      <c r="E19" s="50"/>
      <c r="F19" s="67">
        <v>500</v>
      </c>
      <c r="G19" s="41">
        <v>611</v>
      </c>
      <c r="H19" s="41">
        <v>4200</v>
      </c>
      <c r="I19" s="41">
        <v>61106</v>
      </c>
      <c r="J19" s="82"/>
      <c r="K19" s="82" t="s">
        <v>143</v>
      </c>
      <c r="L19" s="84" t="s">
        <v>155</v>
      </c>
      <c r="M19" s="84" t="s">
        <v>153</v>
      </c>
      <c r="N19" s="84" t="s">
        <v>151</v>
      </c>
    </row>
    <row r="20" spans="1:14" s="71" customFormat="1" ht="20.100000000000001" customHeight="1" x14ac:dyDescent="0.25">
      <c r="A20" s="37">
        <v>43975</v>
      </c>
      <c r="B20" s="38" t="s">
        <v>39</v>
      </c>
      <c r="C20" s="39">
        <v>22.5</v>
      </c>
      <c r="D20" s="67">
        <v>0</v>
      </c>
      <c r="E20" s="39"/>
      <c r="F20" s="67">
        <v>22.5</v>
      </c>
      <c r="G20" s="41">
        <v>611</v>
      </c>
      <c r="H20" s="41">
        <v>4200</v>
      </c>
      <c r="I20" s="41">
        <v>61106</v>
      </c>
      <c r="J20" s="82"/>
      <c r="K20" s="82" t="s">
        <v>143</v>
      </c>
      <c r="L20" s="84" t="s">
        <v>144</v>
      </c>
      <c r="M20" s="84" t="s">
        <v>145</v>
      </c>
      <c r="N20" s="84" t="s">
        <v>151</v>
      </c>
    </row>
    <row r="21" spans="1:14" s="71" customFormat="1" ht="20.100000000000001" customHeight="1" x14ac:dyDescent="0.25">
      <c r="A21" s="37">
        <v>43982</v>
      </c>
      <c r="B21" s="38" t="s">
        <v>39</v>
      </c>
      <c r="C21" s="39">
        <v>86.4</v>
      </c>
      <c r="D21" s="67">
        <v>0</v>
      </c>
      <c r="E21" s="39"/>
      <c r="F21" s="67">
        <v>86.4</v>
      </c>
      <c r="G21" s="41">
        <v>611</v>
      </c>
      <c r="H21" s="41">
        <v>4200</v>
      </c>
      <c r="I21" s="41">
        <v>61108</v>
      </c>
      <c r="J21" s="82"/>
      <c r="K21" s="82" t="s">
        <v>143</v>
      </c>
      <c r="L21" s="84" t="s">
        <v>156</v>
      </c>
      <c r="M21" s="84" t="s">
        <v>145</v>
      </c>
      <c r="N21" s="84" t="s">
        <v>157</v>
      </c>
    </row>
    <row r="22" spans="1:14" ht="20.100000000000001" customHeight="1" x14ac:dyDescent="0.25">
      <c r="A22" s="48">
        <v>43983</v>
      </c>
      <c r="B22" s="38" t="s">
        <v>39</v>
      </c>
      <c r="C22" s="50">
        <v>219.73</v>
      </c>
      <c r="D22" s="51">
        <v>0</v>
      </c>
      <c r="E22" s="50"/>
      <c r="F22" s="67">
        <v>219.73</v>
      </c>
      <c r="G22" s="41">
        <v>611</v>
      </c>
      <c r="H22" s="41">
        <v>4200</v>
      </c>
      <c r="I22" s="41">
        <v>61106</v>
      </c>
      <c r="J22" s="82"/>
      <c r="K22" s="82" t="s">
        <v>143</v>
      </c>
      <c r="L22" s="84" t="s">
        <v>150</v>
      </c>
      <c r="M22" s="84" t="s">
        <v>141</v>
      </c>
      <c r="N22" s="84" t="s">
        <v>151</v>
      </c>
    </row>
    <row r="23" spans="1:14" s="71" customFormat="1" ht="20.100000000000001" customHeight="1" x14ac:dyDescent="0.25">
      <c r="A23" s="37">
        <v>43984</v>
      </c>
      <c r="B23" s="38" t="s">
        <v>39</v>
      </c>
      <c r="C23" s="39">
        <v>20</v>
      </c>
      <c r="D23" s="67">
        <v>0</v>
      </c>
      <c r="E23" s="39"/>
      <c r="F23" s="67">
        <v>20</v>
      </c>
      <c r="G23" s="41">
        <v>611</v>
      </c>
      <c r="H23" s="41">
        <v>4200</v>
      </c>
      <c r="I23" s="41">
        <v>61106</v>
      </c>
      <c r="J23" s="82"/>
      <c r="K23" s="82" t="s">
        <v>143</v>
      </c>
      <c r="L23" s="84" t="s">
        <v>144</v>
      </c>
      <c r="M23" s="84" t="s">
        <v>145</v>
      </c>
      <c r="N23" s="84" t="s">
        <v>151</v>
      </c>
    </row>
    <row r="24" spans="1:14" s="71" customFormat="1" ht="20.100000000000001" customHeight="1" x14ac:dyDescent="0.25">
      <c r="A24" s="37">
        <v>43991</v>
      </c>
      <c r="B24" s="38" t="s">
        <v>39</v>
      </c>
      <c r="C24" s="39">
        <v>20</v>
      </c>
      <c r="D24" s="67">
        <v>0</v>
      </c>
      <c r="E24" s="39"/>
      <c r="F24" s="67">
        <v>20</v>
      </c>
      <c r="G24" s="41">
        <v>611</v>
      </c>
      <c r="H24" s="41">
        <v>4200</v>
      </c>
      <c r="I24" s="41">
        <v>61106</v>
      </c>
      <c r="J24" s="82"/>
      <c r="K24" s="82" t="s">
        <v>143</v>
      </c>
      <c r="L24" s="84" t="s">
        <v>144</v>
      </c>
      <c r="M24" s="84" t="s">
        <v>145</v>
      </c>
      <c r="N24" s="84" t="s">
        <v>151</v>
      </c>
    </row>
    <row r="25" spans="1:14" ht="20.100000000000001" customHeight="1" thickBot="1" x14ac:dyDescent="0.25">
      <c r="A25" s="155" t="s">
        <v>40</v>
      </c>
      <c r="B25" s="156"/>
      <c r="C25" s="52">
        <f>SUM(C13:C24)</f>
        <v>1735.7</v>
      </c>
      <c r="D25" s="52">
        <f>SUM(D13:D24)</f>
        <v>29</v>
      </c>
      <c r="E25" s="52"/>
      <c r="F25" s="52">
        <f>SUM(F13:F24)</f>
        <v>1706.7</v>
      </c>
      <c r="G25" s="55"/>
      <c r="H25" s="55"/>
      <c r="I25" s="55"/>
      <c r="J25" s="73"/>
      <c r="K25" s="73"/>
      <c r="L25" s="58"/>
      <c r="M25" s="59"/>
      <c r="N25" s="60"/>
    </row>
    <row r="27" spans="1:14" x14ac:dyDescent="0.2">
      <c r="B27" s="146" t="s">
        <v>41</v>
      </c>
      <c r="C27" s="147"/>
    </row>
    <row r="28" spans="1:14" x14ac:dyDescent="0.2">
      <c r="B28" s="62" t="s">
        <v>42</v>
      </c>
      <c r="C28" s="63" t="s">
        <v>43</v>
      </c>
    </row>
    <row r="29" spans="1:14" x14ac:dyDescent="0.2">
      <c r="B29" s="62" t="s">
        <v>39</v>
      </c>
      <c r="C29" s="63" t="s">
        <v>44</v>
      </c>
    </row>
    <row r="30" spans="1:14" x14ac:dyDescent="0.2">
      <c r="B30" s="62" t="s">
        <v>45</v>
      </c>
      <c r="C30" s="63" t="s">
        <v>46</v>
      </c>
    </row>
    <row r="31" spans="1:14" x14ac:dyDescent="0.2">
      <c r="B31" s="33" t="s">
        <v>47</v>
      </c>
      <c r="C31" s="64" t="s">
        <v>48</v>
      </c>
    </row>
  </sheetData>
  <mergeCells count="6">
    <mergeCell ref="B1:E1"/>
    <mergeCell ref="B3:E3"/>
    <mergeCell ref="G8:J8"/>
    <mergeCell ref="G9:J9"/>
    <mergeCell ref="A25:B25"/>
    <mergeCell ref="B27:C27"/>
  </mergeCells>
  <conditionalFormatting sqref="B1:E1 B3:E3 C13 C17:C19 C22">
    <cfRule type="expression" dxfId="120" priority="99" stopIfTrue="1">
      <formula>ISBLANK(B1)</formula>
    </cfRule>
  </conditionalFormatting>
  <conditionalFormatting sqref="B13 B17:B19 B22">
    <cfRule type="expression" dxfId="119" priority="96" stopIfTrue="1">
      <formula>AND(NOT(ISBLANK(C13)),ISBLANK(B13))</formula>
    </cfRule>
  </conditionalFormatting>
  <conditionalFormatting sqref="A13 A17:A19 A22">
    <cfRule type="expression" dxfId="118" priority="97" stopIfTrue="1">
      <formula>AND(NOT(ISBLANK(C13)),ISBLANK(A13))</formula>
    </cfRule>
  </conditionalFormatting>
  <conditionalFormatting sqref="E13 E17:E19 E22">
    <cfRule type="expression" dxfId="117" priority="98" stopIfTrue="1">
      <formula>AND(NOT(ISBLANK(C13)),ISBLANK(E13),B13="S")</formula>
    </cfRule>
  </conditionalFormatting>
  <conditionalFormatting sqref="L18:L19">
    <cfRule type="expression" dxfId="116" priority="95" stopIfTrue="1">
      <formula>AND(NOT(ISBLANK($C18)),ISBLANK(L18))</formula>
    </cfRule>
  </conditionalFormatting>
  <conditionalFormatting sqref="J17:J19">
    <cfRule type="expression" priority="93" stopIfTrue="1">
      <formula>AND(SUM($P17:$T17)&gt;0,NOT(ISBLANK(J17)))</formula>
    </cfRule>
    <cfRule type="expression" dxfId="115" priority="94" stopIfTrue="1">
      <formula>SUM($P17:$T17)&gt;0</formula>
    </cfRule>
  </conditionalFormatting>
  <conditionalFormatting sqref="K13">
    <cfRule type="expression" priority="69" stopIfTrue="1">
      <formula>AND(SUM($P13:$T13)&gt;0,NOT(ISBLANK(K13)))</formula>
    </cfRule>
    <cfRule type="expression" dxfId="114" priority="70" stopIfTrue="1">
      <formula>SUM($P13:$T13)&gt;0</formula>
    </cfRule>
  </conditionalFormatting>
  <conditionalFormatting sqref="K17">
    <cfRule type="expression" priority="91" stopIfTrue="1">
      <formula>AND(SUM($P17:$T17)&gt;0,NOT(ISBLANK(K17)))</formula>
    </cfRule>
    <cfRule type="expression" dxfId="113" priority="92" stopIfTrue="1">
      <formula>SUM($P17:$T17)&gt;0</formula>
    </cfRule>
  </conditionalFormatting>
  <conditionalFormatting sqref="L17:N17">
    <cfRule type="expression" dxfId="112" priority="90" stopIfTrue="1">
      <formula>AND(NOT(ISBLANK($C17)),ISBLANK(L17))</formula>
    </cfRule>
  </conditionalFormatting>
  <conditionalFormatting sqref="K18:K19">
    <cfRule type="expression" priority="88" stopIfTrue="1">
      <formula>AND(SUM($P18:$T18)&gt;0,NOT(ISBLANK(K18)))</formula>
    </cfRule>
    <cfRule type="expression" dxfId="111" priority="89" stopIfTrue="1">
      <formula>SUM($P18:$T18)&gt;0</formula>
    </cfRule>
  </conditionalFormatting>
  <conditionalFormatting sqref="M18:N19">
    <cfRule type="expression" dxfId="110" priority="87" stopIfTrue="1">
      <formula>AND(NOT(ISBLANK($C18)),ISBLANK(M18))</formula>
    </cfRule>
  </conditionalFormatting>
  <conditionalFormatting sqref="J22">
    <cfRule type="expression" priority="85" stopIfTrue="1">
      <formula>AND(SUM($P22:$T22)&gt;0,NOT(ISBLANK(J22)))</formula>
    </cfRule>
    <cfRule type="expression" dxfId="109" priority="86" stopIfTrue="1">
      <formula>SUM($P22:$T22)&gt;0</formula>
    </cfRule>
  </conditionalFormatting>
  <conditionalFormatting sqref="K22">
    <cfRule type="expression" priority="83" stopIfTrue="1">
      <formula>AND(SUM($P22:$T22)&gt;0,NOT(ISBLANK(K22)))</formula>
    </cfRule>
    <cfRule type="expression" dxfId="108" priority="84" stopIfTrue="1">
      <formula>SUM($P22:$T22)&gt;0</formula>
    </cfRule>
  </conditionalFormatting>
  <conditionalFormatting sqref="L22:N22">
    <cfRule type="expression" dxfId="107" priority="82" stopIfTrue="1">
      <formula>AND(NOT(ISBLANK($C22)),ISBLANK(L22))</formula>
    </cfRule>
  </conditionalFormatting>
  <conditionalFormatting sqref="N13">
    <cfRule type="expression" dxfId="106" priority="57" stopIfTrue="1">
      <formula>AND(NOT(ISBLANK($C13)),ISBLANK(N13))</formula>
    </cfRule>
  </conditionalFormatting>
  <conditionalFormatting sqref="C15">
    <cfRule type="expression" dxfId="105" priority="81" stopIfTrue="1">
      <formula>ISBLANK(C15)</formula>
    </cfRule>
  </conditionalFormatting>
  <conditionalFormatting sqref="B15">
    <cfRule type="expression" dxfId="104" priority="78" stopIfTrue="1">
      <formula>AND(NOT(ISBLANK(C15)),ISBLANK(B15))</formula>
    </cfRule>
  </conditionalFormatting>
  <conditionalFormatting sqref="A15">
    <cfRule type="expression" dxfId="103" priority="79" stopIfTrue="1">
      <formula>AND(NOT(ISBLANK(C15)),ISBLANK(A15))</formula>
    </cfRule>
  </conditionalFormatting>
  <conditionalFormatting sqref="E15">
    <cfRule type="expression" dxfId="102" priority="80" stopIfTrue="1">
      <formula>AND(NOT(ISBLANK(C15)),ISBLANK(E15),B15="S")</formula>
    </cfRule>
  </conditionalFormatting>
  <conditionalFormatting sqref="J15">
    <cfRule type="expression" priority="76" stopIfTrue="1">
      <formula>AND(SUM($P15:$T15)&gt;0,NOT(ISBLANK(J15)))</formula>
    </cfRule>
    <cfRule type="expression" dxfId="101" priority="77" stopIfTrue="1">
      <formula>SUM($P15:$T15)&gt;0</formula>
    </cfRule>
  </conditionalFormatting>
  <conditionalFormatting sqref="K15">
    <cfRule type="expression" priority="74" stopIfTrue="1">
      <formula>AND(SUM($P15:$T15)&gt;0,NOT(ISBLANK(K15)))</formula>
    </cfRule>
    <cfRule type="expression" dxfId="100" priority="75" stopIfTrue="1">
      <formula>SUM($P15:$T15)&gt;0</formula>
    </cfRule>
  </conditionalFormatting>
  <conditionalFormatting sqref="L15:N15">
    <cfRule type="expression" dxfId="99" priority="73" stopIfTrue="1">
      <formula>AND(NOT(ISBLANK($C15)),ISBLANK(L15))</formula>
    </cfRule>
  </conditionalFormatting>
  <conditionalFormatting sqref="J13">
    <cfRule type="expression" priority="71" stopIfTrue="1">
      <formula>AND(SUM($P13:$T13)&gt;0,NOT(ISBLANK(J13)))</formula>
    </cfRule>
    <cfRule type="expression" dxfId="98" priority="72" stopIfTrue="1">
      <formula>SUM($P13:$T13)&gt;0</formula>
    </cfRule>
  </conditionalFormatting>
  <conditionalFormatting sqref="C14">
    <cfRule type="expression" dxfId="97" priority="68" stopIfTrue="1">
      <formula>ISBLANK(C14)</formula>
    </cfRule>
  </conditionalFormatting>
  <conditionalFormatting sqref="B14">
    <cfRule type="expression" dxfId="96" priority="65" stopIfTrue="1">
      <formula>AND(NOT(ISBLANK(C14)),ISBLANK(B14))</formula>
    </cfRule>
  </conditionalFormatting>
  <conditionalFormatting sqref="A14">
    <cfRule type="expression" dxfId="95" priority="66" stopIfTrue="1">
      <formula>AND(NOT(ISBLANK(C14)),ISBLANK(A14))</formula>
    </cfRule>
  </conditionalFormatting>
  <conditionalFormatting sqref="E14">
    <cfRule type="expression" dxfId="94" priority="67" stopIfTrue="1">
      <formula>AND(NOT(ISBLANK(C14)),ISBLANK(E14),B14="S")</formula>
    </cfRule>
  </conditionalFormatting>
  <conditionalFormatting sqref="K14">
    <cfRule type="expression" priority="60" stopIfTrue="1">
      <formula>AND(SUM($P14:$T14)&gt;0,NOT(ISBLANK(K14)))</formula>
    </cfRule>
    <cfRule type="expression" dxfId="93" priority="61" stopIfTrue="1">
      <formula>SUM($P14:$T14)&gt;0</formula>
    </cfRule>
  </conditionalFormatting>
  <conditionalFormatting sqref="L14:N14">
    <cfRule type="expression" dxfId="92" priority="64" stopIfTrue="1">
      <formula>AND(NOT(ISBLANK($C14)),ISBLANK(L14))</formula>
    </cfRule>
  </conditionalFormatting>
  <conditionalFormatting sqref="J14">
    <cfRule type="expression" priority="62" stopIfTrue="1">
      <formula>AND(SUM($P14:$T14)&gt;0,NOT(ISBLANK(J14)))</formula>
    </cfRule>
    <cfRule type="expression" dxfId="91" priority="63" stopIfTrue="1">
      <formula>SUM($P14:$T14)&gt;0</formula>
    </cfRule>
  </conditionalFormatting>
  <conditionalFormatting sqref="L13">
    <cfRule type="expression" dxfId="90" priority="59" stopIfTrue="1">
      <formula>AND(NOT(ISBLANK($C13)),ISBLANK(L13))</formula>
    </cfRule>
  </conditionalFormatting>
  <conditionalFormatting sqref="N16">
    <cfRule type="expression" dxfId="89" priority="46" stopIfTrue="1">
      <formula>AND(NOT(ISBLANK($C16)),ISBLANK(N16))</formula>
    </cfRule>
  </conditionalFormatting>
  <conditionalFormatting sqref="M13">
    <cfRule type="expression" dxfId="88" priority="58" stopIfTrue="1">
      <formula>AND(NOT(ISBLANK($C13)),ISBLANK(M13))</formula>
    </cfRule>
  </conditionalFormatting>
  <conditionalFormatting sqref="C16">
    <cfRule type="expression" dxfId="87" priority="56" stopIfTrue="1">
      <formula>ISBLANK(C16)</formula>
    </cfRule>
  </conditionalFormatting>
  <conditionalFormatting sqref="B16">
    <cfRule type="expression" dxfId="86" priority="53" stopIfTrue="1">
      <formula>AND(NOT(ISBLANK(C16)),ISBLANK(B16))</formula>
    </cfRule>
  </conditionalFormatting>
  <conditionalFormatting sqref="A16">
    <cfRule type="expression" dxfId="85" priority="54" stopIfTrue="1">
      <formula>AND(NOT(ISBLANK(C16)),ISBLANK(A16))</formula>
    </cfRule>
  </conditionalFormatting>
  <conditionalFormatting sqref="E16">
    <cfRule type="expression" dxfId="84" priority="55" stopIfTrue="1">
      <formula>AND(NOT(ISBLANK(C16)),ISBLANK(E16),B16="S")</formula>
    </cfRule>
  </conditionalFormatting>
  <conditionalFormatting sqref="K16">
    <cfRule type="expression" priority="49" stopIfTrue="1">
      <formula>AND(SUM($P16:$T16)&gt;0,NOT(ISBLANK(K16)))</formula>
    </cfRule>
    <cfRule type="expression" dxfId="83" priority="50" stopIfTrue="1">
      <formula>SUM($P16:$T16)&gt;0</formula>
    </cfRule>
  </conditionalFormatting>
  <conditionalFormatting sqref="N20">
    <cfRule type="expression" dxfId="82" priority="35" stopIfTrue="1">
      <formula>AND(NOT(ISBLANK($C20)),ISBLANK(N20))</formula>
    </cfRule>
  </conditionalFormatting>
  <conditionalFormatting sqref="J16">
    <cfRule type="expression" priority="51" stopIfTrue="1">
      <formula>AND(SUM($P16:$T16)&gt;0,NOT(ISBLANK(J16)))</formula>
    </cfRule>
    <cfRule type="expression" dxfId="81" priority="52" stopIfTrue="1">
      <formula>SUM($P16:$T16)&gt;0</formula>
    </cfRule>
  </conditionalFormatting>
  <conditionalFormatting sqref="L16">
    <cfRule type="expression" dxfId="80" priority="48" stopIfTrue="1">
      <formula>AND(NOT(ISBLANK($C16)),ISBLANK(L16))</formula>
    </cfRule>
  </conditionalFormatting>
  <conditionalFormatting sqref="M16">
    <cfRule type="expression" dxfId="79" priority="47" stopIfTrue="1">
      <formula>AND(NOT(ISBLANK($C16)),ISBLANK(M16))</formula>
    </cfRule>
  </conditionalFormatting>
  <conditionalFormatting sqref="N21">
    <cfRule type="expression" dxfId="78" priority="9" stopIfTrue="1">
      <formula>AND(NOT(ISBLANK($C21)),ISBLANK(N21))</formula>
    </cfRule>
  </conditionalFormatting>
  <conditionalFormatting sqref="C20">
    <cfRule type="expression" dxfId="77" priority="45" stopIfTrue="1">
      <formula>ISBLANK(C20)</formula>
    </cfRule>
  </conditionalFormatting>
  <conditionalFormatting sqref="B20">
    <cfRule type="expression" dxfId="76" priority="42" stopIfTrue="1">
      <formula>AND(NOT(ISBLANK(C20)),ISBLANK(B20))</formula>
    </cfRule>
  </conditionalFormatting>
  <conditionalFormatting sqref="A20">
    <cfRule type="expression" dxfId="75" priority="43" stopIfTrue="1">
      <formula>AND(NOT(ISBLANK(C20)),ISBLANK(A20))</formula>
    </cfRule>
  </conditionalFormatting>
  <conditionalFormatting sqref="E20">
    <cfRule type="expression" dxfId="74" priority="44" stopIfTrue="1">
      <formula>AND(NOT(ISBLANK(C20)),ISBLANK(E20),B20="S")</formula>
    </cfRule>
  </conditionalFormatting>
  <conditionalFormatting sqref="K20">
    <cfRule type="expression" priority="38" stopIfTrue="1">
      <formula>AND(SUM($P20:$T20)&gt;0,NOT(ISBLANK(K20)))</formula>
    </cfRule>
    <cfRule type="expression" dxfId="73" priority="39" stopIfTrue="1">
      <formula>SUM($P20:$T20)&gt;0</formula>
    </cfRule>
  </conditionalFormatting>
  <conditionalFormatting sqref="J20">
    <cfRule type="expression" priority="40" stopIfTrue="1">
      <formula>AND(SUM($P20:$T20)&gt;0,NOT(ISBLANK(J20)))</formula>
    </cfRule>
    <cfRule type="expression" dxfId="72" priority="41" stopIfTrue="1">
      <formula>SUM($P20:$T20)&gt;0</formula>
    </cfRule>
  </conditionalFormatting>
  <conditionalFormatting sqref="L20">
    <cfRule type="expression" dxfId="71" priority="37" stopIfTrue="1">
      <formula>AND(NOT(ISBLANK($C20)),ISBLANK(L20))</formula>
    </cfRule>
  </conditionalFormatting>
  <conditionalFormatting sqref="M20">
    <cfRule type="expression" dxfId="70" priority="36" stopIfTrue="1">
      <formula>AND(NOT(ISBLANK($C20)),ISBLANK(M20))</formula>
    </cfRule>
  </conditionalFormatting>
  <conditionalFormatting sqref="C21">
    <cfRule type="expression" dxfId="69" priority="34" stopIfTrue="1">
      <formula>ISBLANK(C21)</formula>
    </cfRule>
  </conditionalFormatting>
  <conditionalFormatting sqref="B21">
    <cfRule type="expression" dxfId="68" priority="31" stopIfTrue="1">
      <formula>AND(NOT(ISBLANK(C21)),ISBLANK(B21))</formula>
    </cfRule>
  </conditionalFormatting>
  <conditionalFormatting sqref="A21">
    <cfRule type="expression" dxfId="67" priority="32" stopIfTrue="1">
      <formula>AND(NOT(ISBLANK(C21)),ISBLANK(A21))</formula>
    </cfRule>
  </conditionalFormatting>
  <conditionalFormatting sqref="E21">
    <cfRule type="expression" dxfId="66" priority="33" stopIfTrue="1">
      <formula>AND(NOT(ISBLANK(C21)),ISBLANK(E21),B21="S")</formula>
    </cfRule>
  </conditionalFormatting>
  <conditionalFormatting sqref="N24">
    <cfRule type="expression" dxfId="65" priority="2" stopIfTrue="1">
      <formula>AND(NOT(ISBLANK($C24)),ISBLANK(N24))</formula>
    </cfRule>
  </conditionalFormatting>
  <conditionalFormatting sqref="N23">
    <cfRule type="expression" dxfId="64" priority="20" stopIfTrue="1">
      <formula>AND(NOT(ISBLANK($C23)),ISBLANK(N23))</formula>
    </cfRule>
  </conditionalFormatting>
  <conditionalFormatting sqref="C23">
    <cfRule type="expression" dxfId="63" priority="30" stopIfTrue="1">
      <formula>ISBLANK(C23)</formula>
    </cfRule>
  </conditionalFormatting>
  <conditionalFormatting sqref="B23">
    <cfRule type="expression" dxfId="62" priority="27" stopIfTrue="1">
      <formula>AND(NOT(ISBLANK(C23)),ISBLANK(B23))</formula>
    </cfRule>
  </conditionalFormatting>
  <conditionalFormatting sqref="A23">
    <cfRule type="expression" dxfId="61" priority="28" stopIfTrue="1">
      <formula>AND(NOT(ISBLANK(C23)),ISBLANK(A23))</formula>
    </cfRule>
  </conditionalFormatting>
  <conditionalFormatting sqref="E23">
    <cfRule type="expression" dxfId="60" priority="29" stopIfTrue="1">
      <formula>AND(NOT(ISBLANK(C23)),ISBLANK(E23),B23="S")</formula>
    </cfRule>
  </conditionalFormatting>
  <conditionalFormatting sqref="K23">
    <cfRule type="expression" priority="23" stopIfTrue="1">
      <formula>AND(SUM($P23:$T23)&gt;0,NOT(ISBLANK(K23)))</formula>
    </cfRule>
    <cfRule type="expression" dxfId="59" priority="24" stopIfTrue="1">
      <formula>SUM($P23:$T23)&gt;0</formula>
    </cfRule>
  </conditionalFormatting>
  <conditionalFormatting sqref="J23">
    <cfRule type="expression" priority="25" stopIfTrue="1">
      <formula>AND(SUM($P23:$T23)&gt;0,NOT(ISBLANK(J23)))</formula>
    </cfRule>
    <cfRule type="expression" dxfId="58" priority="26" stopIfTrue="1">
      <formula>SUM($P23:$T23)&gt;0</formula>
    </cfRule>
  </conditionalFormatting>
  <conditionalFormatting sqref="L23">
    <cfRule type="expression" dxfId="57" priority="22" stopIfTrue="1">
      <formula>AND(NOT(ISBLANK($C23)),ISBLANK(L23))</formula>
    </cfRule>
  </conditionalFormatting>
  <conditionalFormatting sqref="M23">
    <cfRule type="expression" dxfId="56" priority="21" stopIfTrue="1">
      <formula>AND(NOT(ISBLANK($C23)),ISBLANK(M23))</formula>
    </cfRule>
  </conditionalFormatting>
  <conditionalFormatting sqref="C24">
    <cfRule type="expression" dxfId="55" priority="19" stopIfTrue="1">
      <formula>ISBLANK(C24)</formula>
    </cfRule>
  </conditionalFormatting>
  <conditionalFormatting sqref="B24">
    <cfRule type="expression" dxfId="54" priority="16" stopIfTrue="1">
      <formula>AND(NOT(ISBLANK(C24)),ISBLANK(B24))</formula>
    </cfRule>
  </conditionalFormatting>
  <conditionalFormatting sqref="A24">
    <cfRule type="expression" dxfId="53" priority="17" stopIfTrue="1">
      <formula>AND(NOT(ISBLANK(C24)),ISBLANK(A24))</formula>
    </cfRule>
  </conditionalFormatting>
  <conditionalFormatting sqref="E24">
    <cfRule type="expression" dxfId="52" priority="18" stopIfTrue="1">
      <formula>AND(NOT(ISBLANK(C24)),ISBLANK(E24),B24="S")</formula>
    </cfRule>
  </conditionalFormatting>
  <conditionalFormatting sqref="K21">
    <cfRule type="expression" priority="12" stopIfTrue="1">
      <formula>AND(SUM($P21:$T21)&gt;0,NOT(ISBLANK(K21)))</formula>
    </cfRule>
    <cfRule type="expression" dxfId="51" priority="13" stopIfTrue="1">
      <formula>SUM($P21:$T21)&gt;0</formula>
    </cfRule>
  </conditionalFormatting>
  <conditionalFormatting sqref="J21">
    <cfRule type="expression" priority="14" stopIfTrue="1">
      <formula>AND(SUM($P21:$T21)&gt;0,NOT(ISBLANK(J21)))</formula>
    </cfRule>
    <cfRule type="expression" dxfId="50" priority="15" stopIfTrue="1">
      <formula>SUM($P21:$T21)&gt;0</formula>
    </cfRule>
  </conditionalFormatting>
  <conditionalFormatting sqref="L21">
    <cfRule type="expression" dxfId="49" priority="11" stopIfTrue="1">
      <formula>AND(NOT(ISBLANK($C21)),ISBLANK(L21))</formula>
    </cfRule>
  </conditionalFormatting>
  <conditionalFormatting sqref="M21">
    <cfRule type="expression" dxfId="48" priority="10" stopIfTrue="1">
      <formula>AND(NOT(ISBLANK($C21)),ISBLANK(M21))</formula>
    </cfRule>
  </conditionalFormatting>
  <conditionalFormatting sqref="K24">
    <cfRule type="expression" priority="5" stopIfTrue="1">
      <formula>AND(SUM($P24:$T24)&gt;0,NOT(ISBLANK(K24)))</formula>
    </cfRule>
    <cfRule type="expression" dxfId="47" priority="6" stopIfTrue="1">
      <formula>SUM($P24:$T24)&gt;0</formula>
    </cfRule>
  </conditionalFormatting>
  <conditionalFormatting sqref="J24">
    <cfRule type="expression" priority="7" stopIfTrue="1">
      <formula>AND(SUM($P24:$T24)&gt;0,NOT(ISBLANK(J24)))</formula>
    </cfRule>
    <cfRule type="expression" dxfId="46" priority="8" stopIfTrue="1">
      <formula>SUM($P24:$T24)&gt;0</formula>
    </cfRule>
  </conditionalFormatting>
  <conditionalFormatting sqref="L24">
    <cfRule type="expression" dxfId="45" priority="4" stopIfTrue="1">
      <formula>AND(NOT(ISBLANK($C24)),ISBLANK(L24))</formula>
    </cfRule>
  </conditionalFormatting>
  <conditionalFormatting sqref="M24">
    <cfRule type="expression" dxfId="44" priority="3" stopIfTrue="1">
      <formula>AND(NOT(ISBLANK($C24)),ISBLANK(M24))</formula>
    </cfRule>
  </conditionalFormatting>
  <conditionalFormatting sqref="E5 C5">
    <cfRule type="expression" dxfId="43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0" zoomScaleNormal="80" workbookViewId="0"/>
  </sheetViews>
  <sheetFormatPr defaultColWidth="9.140625" defaultRowHeight="12.75" outlineLevelCol="1" x14ac:dyDescent="0.2"/>
  <cols>
    <col min="1" max="1" width="11.85546875" style="93" bestFit="1" customWidth="1"/>
    <col min="2" max="2" width="10.42578125" style="93" customWidth="1"/>
    <col min="3" max="6" width="15.7109375" style="93" customWidth="1"/>
    <col min="7" max="7" width="8.42578125" style="93" customWidth="1"/>
    <col min="8" max="8" width="9" style="93" customWidth="1"/>
    <col min="9" max="9" width="11.7109375" style="93" bestFit="1" customWidth="1"/>
    <col min="10" max="10" width="3" style="93" customWidth="1"/>
    <col min="11" max="11" width="32.140625" style="93" customWidth="1"/>
    <col min="12" max="12" width="47.42578125" style="93" customWidth="1"/>
    <col min="13" max="14" width="27.42578125" style="93" customWidth="1"/>
    <col min="15" max="15" width="9.140625" style="93"/>
    <col min="16" max="18" width="9.140625" style="93" customWidth="1" outlineLevel="1"/>
    <col min="19" max="19" width="10.42578125" style="93" customWidth="1" outlineLevel="1"/>
    <col min="20" max="16384" width="9.140625" style="93"/>
  </cols>
  <sheetData>
    <row r="1" spans="1:26" ht="36.75" customHeight="1" x14ac:dyDescent="0.2">
      <c r="A1" s="88" t="s">
        <v>8</v>
      </c>
      <c r="B1" s="159" t="s">
        <v>9</v>
      </c>
      <c r="C1" s="160"/>
      <c r="D1" s="160"/>
      <c r="E1" s="161"/>
      <c r="F1" s="89"/>
      <c r="G1" s="89"/>
      <c r="H1" s="89"/>
      <c r="I1" s="89"/>
      <c r="J1" s="89"/>
      <c r="K1" s="89"/>
      <c r="L1" s="90"/>
      <c r="M1" s="91"/>
      <c r="N1" s="92"/>
    </row>
    <row r="2" spans="1:26" x14ac:dyDescent="0.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26" ht="36.75" customHeight="1" x14ac:dyDescent="0.2">
      <c r="A3" s="97" t="s">
        <v>10</v>
      </c>
      <c r="B3" s="159" t="s">
        <v>160</v>
      </c>
      <c r="C3" s="160"/>
      <c r="D3" s="160"/>
      <c r="E3" s="161"/>
      <c r="F3" s="98"/>
      <c r="G3" s="98"/>
      <c r="H3" s="98"/>
      <c r="I3" s="98"/>
      <c r="J3" s="98"/>
      <c r="K3" s="98"/>
      <c r="L3" s="95"/>
      <c r="M3" s="95"/>
      <c r="N3" s="96"/>
    </row>
    <row r="4" spans="1:26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26" ht="36" customHeight="1" x14ac:dyDescent="0.2">
      <c r="A5" s="99" t="s">
        <v>11</v>
      </c>
      <c r="B5" s="100" t="s">
        <v>12</v>
      </c>
      <c r="C5" s="65">
        <v>43963</v>
      </c>
      <c r="D5" s="15" t="s">
        <v>13</v>
      </c>
      <c r="E5" s="65">
        <v>43993</v>
      </c>
      <c r="F5" s="101"/>
      <c r="G5" s="102"/>
      <c r="H5" s="103"/>
      <c r="I5" s="103"/>
      <c r="J5" s="103"/>
      <c r="K5" s="103"/>
      <c r="L5" s="95"/>
      <c r="M5" s="95"/>
      <c r="N5" s="96"/>
    </row>
    <row r="6" spans="1:26" x14ac:dyDescent="0.2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26" x14ac:dyDescent="0.2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26" x14ac:dyDescent="0.2">
      <c r="A8" s="104" t="s">
        <v>14</v>
      </c>
      <c r="B8" s="105" t="s">
        <v>15</v>
      </c>
      <c r="C8" s="105" t="s">
        <v>16</v>
      </c>
      <c r="D8" s="105" t="s">
        <v>15</v>
      </c>
      <c r="E8" s="105" t="s">
        <v>17</v>
      </c>
      <c r="F8" s="105" t="s">
        <v>18</v>
      </c>
      <c r="G8" s="157" t="s">
        <v>19</v>
      </c>
      <c r="H8" s="162"/>
      <c r="I8" s="162"/>
      <c r="J8" s="158"/>
      <c r="K8" s="104" t="s">
        <v>20</v>
      </c>
      <c r="L8" s="106" t="s">
        <v>21</v>
      </c>
      <c r="M8" s="107" t="s">
        <v>22</v>
      </c>
      <c r="N8" s="107" t="s">
        <v>23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x14ac:dyDescent="0.2">
      <c r="A9" s="109" t="s">
        <v>24</v>
      </c>
      <c r="B9" s="110" t="s">
        <v>25</v>
      </c>
      <c r="C9" s="110" t="s">
        <v>26</v>
      </c>
      <c r="D9" s="110" t="s">
        <v>26</v>
      </c>
      <c r="E9" s="110" t="s">
        <v>27</v>
      </c>
      <c r="F9" s="110" t="s">
        <v>26</v>
      </c>
      <c r="G9" s="163"/>
      <c r="H9" s="164"/>
      <c r="I9" s="164"/>
      <c r="J9" s="165"/>
      <c r="K9" s="109" t="s">
        <v>28</v>
      </c>
      <c r="L9" s="111" t="s">
        <v>29</v>
      </c>
      <c r="M9" s="112"/>
      <c r="N9" s="113" t="s">
        <v>30</v>
      </c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x14ac:dyDescent="0.2">
      <c r="A10" s="114" t="s">
        <v>31</v>
      </c>
      <c r="B10" s="115" t="s">
        <v>32</v>
      </c>
      <c r="C10" s="115" t="s">
        <v>33</v>
      </c>
      <c r="D10" s="115" t="s">
        <v>33</v>
      </c>
      <c r="E10" s="115" t="s">
        <v>33</v>
      </c>
      <c r="F10" s="115" t="s">
        <v>33</v>
      </c>
      <c r="G10" s="116" t="s">
        <v>34</v>
      </c>
      <c r="H10" s="116" t="s">
        <v>35</v>
      </c>
      <c r="I10" s="116" t="s">
        <v>36</v>
      </c>
      <c r="J10" s="116"/>
      <c r="K10" s="117" t="s">
        <v>37</v>
      </c>
      <c r="L10" s="118"/>
      <c r="M10" s="119"/>
      <c r="N10" s="120"/>
    </row>
    <row r="11" spans="1:26" ht="0.75" customHeight="1" x14ac:dyDescent="0.2">
      <c r="A11" s="121"/>
      <c r="B11" s="115"/>
      <c r="C11" s="115"/>
      <c r="D11" s="115"/>
      <c r="E11" s="115"/>
      <c r="F11" s="115"/>
      <c r="G11" s="116"/>
      <c r="H11" s="116"/>
      <c r="I11" s="116"/>
      <c r="J11" s="116"/>
      <c r="K11" s="116"/>
      <c r="L11" s="118"/>
      <c r="M11" s="119"/>
      <c r="N11" s="119"/>
    </row>
    <row r="12" spans="1:26" ht="20.100000000000001" customHeight="1" x14ac:dyDescent="0.2">
      <c r="A12" s="122">
        <v>43965</v>
      </c>
      <c r="B12" s="123" t="s">
        <v>45</v>
      </c>
      <c r="C12" s="124">
        <v>11.24</v>
      </c>
      <c r="D12" s="125">
        <v>1.88</v>
      </c>
      <c r="E12" s="124"/>
      <c r="F12" s="125">
        <v>9.36</v>
      </c>
      <c r="G12" s="126">
        <v>611</v>
      </c>
      <c r="H12" s="126">
        <v>4014</v>
      </c>
      <c r="I12" s="126">
        <v>61101</v>
      </c>
      <c r="J12" s="68"/>
      <c r="K12" s="68" t="s">
        <v>81</v>
      </c>
      <c r="L12" s="69" t="s">
        <v>82</v>
      </c>
      <c r="M12" s="70" t="s">
        <v>83</v>
      </c>
      <c r="N12" s="70" t="s">
        <v>84</v>
      </c>
    </row>
    <row r="13" spans="1:26" ht="20.100000000000001" customHeight="1" x14ac:dyDescent="0.2">
      <c r="A13" s="122">
        <v>43965</v>
      </c>
      <c r="B13" s="123" t="s">
        <v>45</v>
      </c>
      <c r="C13" s="124">
        <v>5.84</v>
      </c>
      <c r="D13" s="125">
        <v>0.97</v>
      </c>
      <c r="E13" s="124"/>
      <c r="F13" s="125">
        <v>4.87</v>
      </c>
      <c r="G13" s="126">
        <v>611</v>
      </c>
      <c r="H13" s="126">
        <v>4014</v>
      </c>
      <c r="I13" s="126">
        <v>61101</v>
      </c>
      <c r="J13" s="68"/>
      <c r="K13" s="68" t="s">
        <v>81</v>
      </c>
      <c r="L13" s="69" t="s">
        <v>85</v>
      </c>
      <c r="M13" s="70" t="s">
        <v>83</v>
      </c>
      <c r="N13" s="70" t="s">
        <v>84</v>
      </c>
    </row>
    <row r="14" spans="1:26" ht="20.100000000000001" customHeight="1" x14ac:dyDescent="0.2">
      <c r="A14" s="122">
        <v>43986</v>
      </c>
      <c r="B14" s="123" t="s">
        <v>45</v>
      </c>
      <c r="C14" s="124">
        <v>-5.84</v>
      </c>
      <c r="D14" s="125">
        <v>-0.97</v>
      </c>
      <c r="E14" s="124"/>
      <c r="F14" s="125">
        <v>-4.87</v>
      </c>
      <c r="G14" s="126">
        <v>611</v>
      </c>
      <c r="H14" s="126">
        <v>4014</v>
      </c>
      <c r="I14" s="126">
        <v>61101</v>
      </c>
      <c r="J14" s="68"/>
      <c r="K14" s="68" t="s">
        <v>81</v>
      </c>
      <c r="L14" s="70" t="s">
        <v>86</v>
      </c>
      <c r="M14" s="70" t="s">
        <v>83</v>
      </c>
      <c r="N14" s="70" t="s">
        <v>84</v>
      </c>
    </row>
    <row r="15" spans="1:26" ht="20.100000000000001" customHeight="1" x14ac:dyDescent="0.2">
      <c r="A15" s="122">
        <v>43970</v>
      </c>
      <c r="B15" s="123" t="s">
        <v>45</v>
      </c>
      <c r="C15" s="124">
        <v>660</v>
      </c>
      <c r="D15" s="125">
        <v>110</v>
      </c>
      <c r="E15" s="124"/>
      <c r="F15" s="125">
        <v>550</v>
      </c>
      <c r="G15" s="126">
        <v>595</v>
      </c>
      <c r="H15" s="126">
        <v>1101</v>
      </c>
      <c r="I15" s="126"/>
      <c r="J15" s="68"/>
      <c r="K15" s="68" t="s">
        <v>87</v>
      </c>
      <c r="L15" s="70" t="s">
        <v>88</v>
      </c>
      <c r="M15" s="70" t="s">
        <v>89</v>
      </c>
      <c r="N15" s="70" t="s">
        <v>90</v>
      </c>
    </row>
    <row r="16" spans="1:26" ht="20.100000000000001" customHeight="1" x14ac:dyDescent="0.2">
      <c r="A16" s="122">
        <v>43972</v>
      </c>
      <c r="B16" s="123" t="s">
        <v>45</v>
      </c>
      <c r="C16" s="124">
        <v>18</v>
      </c>
      <c r="D16" s="125">
        <v>3</v>
      </c>
      <c r="E16" s="124"/>
      <c r="F16" s="125">
        <v>15</v>
      </c>
      <c r="G16" s="126">
        <v>611</v>
      </c>
      <c r="H16" s="126">
        <v>4014</v>
      </c>
      <c r="I16" s="126">
        <v>61101</v>
      </c>
      <c r="J16" s="68"/>
      <c r="K16" s="68" t="s">
        <v>81</v>
      </c>
      <c r="L16" s="70" t="s">
        <v>91</v>
      </c>
      <c r="M16" s="70" t="s">
        <v>92</v>
      </c>
      <c r="N16" s="70" t="s">
        <v>93</v>
      </c>
    </row>
    <row r="17" spans="1:14" ht="20.100000000000001" customHeight="1" x14ac:dyDescent="0.2">
      <c r="A17" s="122">
        <v>43990</v>
      </c>
      <c r="B17" s="123" t="s">
        <v>45</v>
      </c>
      <c r="C17" s="124">
        <v>3.78</v>
      </c>
      <c r="D17" s="125">
        <v>0.64</v>
      </c>
      <c r="E17" s="124"/>
      <c r="F17" s="125">
        <v>3.14</v>
      </c>
      <c r="G17" s="126">
        <v>595</v>
      </c>
      <c r="H17" s="126">
        <v>4001</v>
      </c>
      <c r="I17" s="126"/>
      <c r="J17" s="68"/>
      <c r="K17" s="68" t="s">
        <v>87</v>
      </c>
      <c r="L17" s="70" t="s">
        <v>94</v>
      </c>
      <c r="M17" s="70" t="s">
        <v>83</v>
      </c>
      <c r="N17" s="70" t="s">
        <v>84</v>
      </c>
    </row>
    <row r="18" spans="1:14" ht="20.100000000000001" customHeight="1" x14ac:dyDescent="0.2">
      <c r="A18" s="122">
        <v>43990</v>
      </c>
      <c r="B18" s="123" t="s">
        <v>45</v>
      </c>
      <c r="C18" s="124">
        <v>20.49</v>
      </c>
      <c r="D18" s="125">
        <v>3.41</v>
      </c>
      <c r="E18" s="124"/>
      <c r="F18" s="125">
        <v>17.079999999999998</v>
      </c>
      <c r="G18" s="126">
        <v>595</v>
      </c>
      <c r="H18" s="126">
        <v>4001</v>
      </c>
      <c r="I18" s="126"/>
      <c r="J18" s="68"/>
      <c r="K18" s="68" t="s">
        <v>87</v>
      </c>
      <c r="L18" s="69" t="s">
        <v>95</v>
      </c>
      <c r="M18" s="70" t="s">
        <v>83</v>
      </c>
      <c r="N18" s="70" t="s">
        <v>84</v>
      </c>
    </row>
    <row r="19" spans="1:14" ht="20.100000000000001" customHeight="1" x14ac:dyDescent="0.2">
      <c r="A19" s="122">
        <v>43990</v>
      </c>
      <c r="B19" s="123" t="s">
        <v>45</v>
      </c>
      <c r="C19" s="124">
        <v>3.78</v>
      </c>
      <c r="D19" s="125">
        <v>0.64</v>
      </c>
      <c r="E19" s="124"/>
      <c r="F19" s="125">
        <v>3.14</v>
      </c>
      <c r="G19" s="126">
        <v>595</v>
      </c>
      <c r="H19" s="126">
        <v>4001</v>
      </c>
      <c r="I19" s="126"/>
      <c r="J19" s="68"/>
      <c r="K19" s="68" t="s">
        <v>87</v>
      </c>
      <c r="L19" s="69" t="s">
        <v>94</v>
      </c>
      <c r="M19" s="70" t="s">
        <v>83</v>
      </c>
      <c r="N19" s="70" t="s">
        <v>84</v>
      </c>
    </row>
    <row r="20" spans="1:14" ht="20.100000000000001" customHeight="1" x14ac:dyDescent="0.2">
      <c r="A20" s="122">
        <v>43990</v>
      </c>
      <c r="B20" s="123" t="s">
        <v>45</v>
      </c>
      <c r="C20" s="124">
        <v>20.49</v>
      </c>
      <c r="D20" s="125">
        <v>3.41</v>
      </c>
      <c r="E20" s="124"/>
      <c r="F20" s="125">
        <v>17.079999999999998</v>
      </c>
      <c r="G20" s="126">
        <v>595</v>
      </c>
      <c r="H20" s="126">
        <v>4001</v>
      </c>
      <c r="I20" s="126"/>
      <c r="J20" s="68"/>
      <c r="K20" s="68" t="s">
        <v>87</v>
      </c>
      <c r="L20" s="70" t="s">
        <v>96</v>
      </c>
      <c r="M20" s="70" t="s">
        <v>83</v>
      </c>
      <c r="N20" s="70" t="s">
        <v>84</v>
      </c>
    </row>
    <row r="21" spans="1:14" ht="21.6" customHeight="1" x14ac:dyDescent="0.2">
      <c r="A21" s="122">
        <v>43990</v>
      </c>
      <c r="B21" s="123" t="s">
        <v>45</v>
      </c>
      <c r="C21" s="124">
        <v>3.78</v>
      </c>
      <c r="D21" s="125">
        <v>0.64</v>
      </c>
      <c r="E21" s="124"/>
      <c r="F21" s="125">
        <v>3.14</v>
      </c>
      <c r="G21" s="126">
        <v>595</v>
      </c>
      <c r="H21" s="126">
        <v>4001</v>
      </c>
      <c r="I21" s="126"/>
      <c r="J21" s="127"/>
      <c r="K21" s="68" t="s">
        <v>87</v>
      </c>
      <c r="L21" s="70" t="s">
        <v>94</v>
      </c>
      <c r="M21" s="70" t="s">
        <v>83</v>
      </c>
      <c r="N21" s="70" t="s">
        <v>84</v>
      </c>
    </row>
    <row r="22" spans="1:14" ht="21.6" customHeight="1" x14ac:dyDescent="0.2">
      <c r="A22" s="122">
        <v>43990</v>
      </c>
      <c r="B22" s="123" t="s">
        <v>45</v>
      </c>
      <c r="C22" s="124">
        <v>6.98</v>
      </c>
      <c r="D22" s="128">
        <v>1.1599999999999999</v>
      </c>
      <c r="E22" s="124"/>
      <c r="F22" s="125">
        <v>5.82</v>
      </c>
      <c r="G22" s="126">
        <v>595</v>
      </c>
      <c r="H22" s="126">
        <v>4001</v>
      </c>
      <c r="I22" s="126"/>
      <c r="J22" s="127"/>
      <c r="K22" s="68" t="s">
        <v>87</v>
      </c>
      <c r="L22" s="70" t="s">
        <v>97</v>
      </c>
      <c r="M22" s="70" t="s">
        <v>83</v>
      </c>
      <c r="N22" s="70" t="s">
        <v>84</v>
      </c>
    </row>
    <row r="23" spans="1:14" ht="21.6" customHeight="1" x14ac:dyDescent="0.2">
      <c r="A23" s="122">
        <v>43991</v>
      </c>
      <c r="B23" s="123" t="s">
        <v>45</v>
      </c>
      <c r="C23" s="124">
        <v>6.98</v>
      </c>
      <c r="D23" s="128">
        <v>1.1599999999999999</v>
      </c>
      <c r="E23" s="124"/>
      <c r="F23" s="125">
        <v>5.82</v>
      </c>
      <c r="G23" s="126">
        <v>595</v>
      </c>
      <c r="H23" s="126">
        <v>4001</v>
      </c>
      <c r="I23" s="126"/>
      <c r="J23" s="127"/>
      <c r="K23" s="68" t="s">
        <v>87</v>
      </c>
      <c r="L23" s="70" t="s">
        <v>97</v>
      </c>
      <c r="M23" s="70" t="s">
        <v>83</v>
      </c>
      <c r="N23" s="70" t="s">
        <v>84</v>
      </c>
    </row>
    <row r="24" spans="1:14" ht="21.6" customHeight="1" x14ac:dyDescent="0.2">
      <c r="A24" s="122">
        <v>43991</v>
      </c>
      <c r="B24" s="123" t="s">
        <v>45</v>
      </c>
      <c r="C24" s="124">
        <v>6.98</v>
      </c>
      <c r="D24" s="128">
        <v>1.1599999999999999</v>
      </c>
      <c r="E24" s="124"/>
      <c r="F24" s="125">
        <v>5.82</v>
      </c>
      <c r="G24" s="126">
        <v>595</v>
      </c>
      <c r="H24" s="126">
        <v>4001</v>
      </c>
      <c r="I24" s="126"/>
      <c r="J24" s="127"/>
      <c r="K24" s="68" t="s">
        <v>87</v>
      </c>
      <c r="L24" s="70" t="s">
        <v>97</v>
      </c>
      <c r="M24" s="70" t="s">
        <v>83</v>
      </c>
      <c r="N24" s="70" t="s">
        <v>84</v>
      </c>
    </row>
    <row r="25" spans="1:14" ht="20.100000000000001" customHeight="1" x14ac:dyDescent="0.2">
      <c r="A25" s="122">
        <v>43992</v>
      </c>
      <c r="B25" s="123" t="s">
        <v>45</v>
      </c>
      <c r="C25" s="124">
        <v>17.989999999999998</v>
      </c>
      <c r="D25" s="128">
        <v>3</v>
      </c>
      <c r="E25" s="124"/>
      <c r="F25" s="125">
        <v>14.99</v>
      </c>
      <c r="G25" s="126">
        <v>595</v>
      </c>
      <c r="H25" s="126">
        <v>4001</v>
      </c>
      <c r="I25" s="126"/>
      <c r="J25" s="127"/>
      <c r="K25" s="68" t="s">
        <v>87</v>
      </c>
      <c r="L25" s="70" t="s">
        <v>98</v>
      </c>
      <c r="M25" s="70" t="s">
        <v>83</v>
      </c>
      <c r="N25" s="70" t="s">
        <v>84</v>
      </c>
    </row>
    <row r="26" spans="1:14" ht="20.100000000000001" customHeight="1" x14ac:dyDescent="0.2">
      <c r="A26" s="122">
        <v>43992</v>
      </c>
      <c r="B26" s="123" t="s">
        <v>45</v>
      </c>
      <c r="C26" s="124">
        <v>45.55</v>
      </c>
      <c r="D26" s="128">
        <v>7.6</v>
      </c>
      <c r="E26" s="124"/>
      <c r="F26" s="125">
        <v>37.950000000000003</v>
      </c>
      <c r="G26" s="126">
        <v>595</v>
      </c>
      <c r="H26" s="126">
        <v>4001</v>
      </c>
      <c r="I26" s="126"/>
      <c r="J26" s="127"/>
      <c r="K26" s="68" t="s">
        <v>87</v>
      </c>
      <c r="L26" s="70" t="s">
        <v>99</v>
      </c>
      <c r="M26" s="70" t="s">
        <v>83</v>
      </c>
      <c r="N26" s="70" t="s">
        <v>84</v>
      </c>
    </row>
    <row r="27" spans="1:14" ht="20.100000000000001" customHeight="1" x14ac:dyDescent="0.2">
      <c r="A27" s="122">
        <v>43992</v>
      </c>
      <c r="B27" s="123" t="s">
        <v>45</v>
      </c>
      <c r="C27" s="124">
        <v>29.98</v>
      </c>
      <c r="D27" s="128">
        <v>5</v>
      </c>
      <c r="E27" s="124"/>
      <c r="F27" s="125">
        <v>24.98</v>
      </c>
      <c r="G27" s="126">
        <v>595</v>
      </c>
      <c r="H27" s="126">
        <v>4001</v>
      </c>
      <c r="I27" s="126"/>
      <c r="J27" s="127"/>
      <c r="K27" s="68" t="s">
        <v>87</v>
      </c>
      <c r="L27" s="70" t="s">
        <v>100</v>
      </c>
      <c r="M27" s="70" t="s">
        <v>83</v>
      </c>
      <c r="N27" s="70" t="s">
        <v>84</v>
      </c>
    </row>
    <row r="28" spans="1:14" ht="20.100000000000001" customHeight="1" x14ac:dyDescent="0.2">
      <c r="A28" s="122">
        <v>43992</v>
      </c>
      <c r="B28" s="123" t="s">
        <v>45</v>
      </c>
      <c r="C28" s="124">
        <v>20.34</v>
      </c>
      <c r="D28" s="128">
        <v>3.39</v>
      </c>
      <c r="E28" s="124"/>
      <c r="F28" s="125">
        <v>16.95</v>
      </c>
      <c r="G28" s="126">
        <v>595</v>
      </c>
      <c r="H28" s="126">
        <v>4001</v>
      </c>
      <c r="I28" s="126"/>
      <c r="J28" s="127"/>
      <c r="K28" s="68" t="s">
        <v>87</v>
      </c>
      <c r="L28" s="70" t="s">
        <v>101</v>
      </c>
      <c r="M28" s="70" t="s">
        <v>83</v>
      </c>
      <c r="N28" s="70" t="s">
        <v>84</v>
      </c>
    </row>
    <row r="29" spans="1:14" ht="20.100000000000001" customHeight="1" x14ac:dyDescent="0.2">
      <c r="A29" s="122">
        <v>43992</v>
      </c>
      <c r="B29" s="123" t="s">
        <v>45</v>
      </c>
      <c r="C29" s="124">
        <v>12.45</v>
      </c>
      <c r="D29" s="128">
        <v>2.1</v>
      </c>
      <c r="E29" s="124"/>
      <c r="F29" s="125">
        <v>10.35</v>
      </c>
      <c r="G29" s="126">
        <v>595</v>
      </c>
      <c r="H29" s="126">
        <v>4001</v>
      </c>
      <c r="I29" s="126"/>
      <c r="J29" s="127"/>
      <c r="K29" s="68" t="s">
        <v>87</v>
      </c>
      <c r="L29" s="70" t="s">
        <v>102</v>
      </c>
      <c r="M29" s="70" t="s">
        <v>83</v>
      </c>
      <c r="N29" s="70" t="s">
        <v>84</v>
      </c>
    </row>
    <row r="30" spans="1:14" ht="20.100000000000001" customHeight="1" x14ac:dyDescent="0.2">
      <c r="A30" s="129">
        <v>43991</v>
      </c>
      <c r="B30" s="123" t="s">
        <v>45</v>
      </c>
      <c r="C30" s="124">
        <v>7.44</v>
      </c>
      <c r="D30" s="125">
        <v>1.24</v>
      </c>
      <c r="E30" s="124"/>
      <c r="F30" s="125">
        <v>6.2</v>
      </c>
      <c r="G30" s="126">
        <v>595</v>
      </c>
      <c r="H30" s="126">
        <v>4001</v>
      </c>
      <c r="I30" s="126"/>
      <c r="J30" s="127"/>
      <c r="K30" s="68" t="s">
        <v>87</v>
      </c>
      <c r="L30" s="70" t="s">
        <v>103</v>
      </c>
      <c r="M30" s="70" t="s">
        <v>83</v>
      </c>
      <c r="N30" s="70" t="s">
        <v>84</v>
      </c>
    </row>
    <row r="31" spans="1:14" ht="20.100000000000001" customHeight="1" x14ac:dyDescent="0.2">
      <c r="A31" s="129">
        <v>43991</v>
      </c>
      <c r="B31" s="123" t="s">
        <v>45</v>
      </c>
      <c r="C31" s="124">
        <v>23.5</v>
      </c>
      <c r="D31" s="125">
        <v>3.92</v>
      </c>
      <c r="E31" s="124"/>
      <c r="F31" s="125">
        <v>19.579999999999998</v>
      </c>
      <c r="G31" s="126">
        <v>595</v>
      </c>
      <c r="H31" s="126">
        <v>4001</v>
      </c>
      <c r="I31" s="126"/>
      <c r="J31" s="127"/>
      <c r="K31" s="68" t="s">
        <v>87</v>
      </c>
      <c r="L31" s="70" t="s">
        <v>104</v>
      </c>
      <c r="M31" s="70" t="s">
        <v>83</v>
      </c>
      <c r="N31" s="70" t="s">
        <v>84</v>
      </c>
    </row>
    <row r="32" spans="1:14" ht="20.100000000000001" customHeight="1" thickBot="1" x14ac:dyDescent="0.25">
      <c r="A32" s="166" t="s">
        <v>40</v>
      </c>
      <c r="B32" s="167"/>
      <c r="C32" s="130">
        <f>SUM(C12:C31)</f>
        <v>919.75000000000011</v>
      </c>
      <c r="D32" s="130">
        <f>SUM(D12:D31)</f>
        <v>153.34999999999994</v>
      </c>
      <c r="E32" s="130">
        <f t="shared" ref="E32" si="0">SUM(E12:E31)</f>
        <v>0</v>
      </c>
      <c r="F32" s="130">
        <f>SUM(F12:F31)</f>
        <v>766.40000000000043</v>
      </c>
      <c r="G32" s="131"/>
      <c r="H32" s="131"/>
      <c r="I32" s="131"/>
      <c r="J32" s="132"/>
      <c r="K32" s="132"/>
      <c r="L32" s="133"/>
      <c r="M32" s="134"/>
      <c r="N32" s="135"/>
    </row>
    <row r="34" spans="2:3" x14ac:dyDescent="0.2">
      <c r="B34" s="157" t="s">
        <v>41</v>
      </c>
      <c r="C34" s="158"/>
    </row>
    <row r="35" spans="2:3" x14ac:dyDescent="0.2">
      <c r="B35" s="136" t="s">
        <v>42</v>
      </c>
      <c r="C35" s="137" t="s">
        <v>43</v>
      </c>
    </row>
    <row r="36" spans="2:3" x14ac:dyDescent="0.2">
      <c r="B36" s="136" t="s">
        <v>39</v>
      </c>
      <c r="C36" s="137" t="s">
        <v>44</v>
      </c>
    </row>
    <row r="37" spans="2:3" x14ac:dyDescent="0.2">
      <c r="B37" s="136" t="s">
        <v>45</v>
      </c>
      <c r="C37" s="137" t="s">
        <v>46</v>
      </c>
    </row>
    <row r="38" spans="2:3" x14ac:dyDescent="0.2">
      <c r="B38" s="119" t="s">
        <v>47</v>
      </c>
      <c r="C38" s="138" t="s">
        <v>48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8" stopIfTrue="1">
      <formula>AND(SUM($P12:$T12)&gt;0,NOT(ISBLANK(J12)))</formula>
    </cfRule>
    <cfRule type="expression" dxfId="22" priority="9" stopIfTrue="1">
      <formula>SUM($P12:$T12)&gt;0</formula>
    </cfRule>
  </conditionalFormatting>
  <conditionalFormatting sqref="B1:E1 B3:E3 C12:C31">
    <cfRule type="expression" dxfId="21" priority="10" stopIfTrue="1">
      <formula>ISBLANK(B1)</formula>
    </cfRule>
  </conditionalFormatting>
  <conditionalFormatting sqref="L20:L23 M12:N13 L24:N31">
    <cfRule type="expression" dxfId="20" priority="11" stopIfTrue="1">
      <formula>AND(NOT(ISBLANK($C12)),ISBLANK(L12))</formula>
    </cfRule>
  </conditionalFormatting>
  <conditionalFormatting sqref="B14:B29">
    <cfRule type="expression" dxfId="19" priority="12" stopIfTrue="1">
      <formula>AND(NOT(ISBLANK(C14)),ISBLANK(B14))</formula>
    </cfRule>
  </conditionalFormatting>
  <conditionalFormatting sqref="A14:A29">
    <cfRule type="expression" dxfId="18" priority="13" stopIfTrue="1">
      <formula>AND(NOT(ISBLANK(C14)),ISBLANK(A14))</formula>
    </cfRule>
  </conditionalFormatting>
  <conditionalFormatting sqref="E12:E31">
    <cfRule type="expression" dxfId="17" priority="14" stopIfTrue="1">
      <formula>AND(NOT(ISBLANK(C12)),ISBLANK(E12),B12="S")</formula>
    </cfRule>
  </conditionalFormatting>
  <conditionalFormatting sqref="L18">
    <cfRule type="expression" priority="6" stopIfTrue="1">
      <formula>AND(SUM($P18:$T18)&gt;0,NOT(ISBLANK(L18)))</formula>
    </cfRule>
    <cfRule type="expression" dxfId="16" priority="7" stopIfTrue="1">
      <formula>SUM($P18:$T18)&gt;0</formula>
    </cfRule>
  </conditionalFormatting>
  <conditionalFormatting sqref="L17:N17 M18:N23">
    <cfRule type="expression" dxfId="15" priority="15" stopIfTrue="1">
      <formula>AND(NOT(ISBLANK(#REF!)),ISBLANK(L17))</formula>
    </cfRule>
  </conditionalFormatting>
  <conditionalFormatting sqref="L16:N16 L14:N14">
    <cfRule type="expression" dxfId="14" priority="16" stopIfTrue="1">
      <formula>AND(NOT(ISBLANK(#REF!)),ISBLANK(L14))</formula>
    </cfRule>
  </conditionalFormatting>
  <conditionalFormatting sqref="L19">
    <cfRule type="expression" priority="4" stopIfTrue="1">
      <formula>AND(SUM($P19:$T19)&gt;0,NOT(ISBLANK(L19)))</formula>
    </cfRule>
    <cfRule type="expression" dxfId="13" priority="5" stopIfTrue="1">
      <formula>SUM($P19:$T19)&gt;0</formula>
    </cfRule>
  </conditionalFormatting>
  <conditionalFormatting sqref="L15:N15">
    <cfRule type="expression" dxfId="12" priority="17" stopIfTrue="1">
      <formula>AND(NOT(ISBLANK(#REF!)),ISBLANK(L15))</formula>
    </cfRule>
  </conditionalFormatting>
  <conditionalFormatting sqref="B30:B31">
    <cfRule type="expression" dxfId="11" priority="3" stopIfTrue="1">
      <formula>AND(NOT(ISBLANK(C30)),ISBLANK(B30))</formula>
    </cfRule>
  </conditionalFormatting>
  <conditionalFormatting sqref="E5 C5">
    <cfRule type="expression" dxfId="10" priority="1" stopIfTrue="1">
      <formula>ISBLANK(C5)</formula>
    </cfRule>
  </conditionalFormatting>
  <dataValidations count="4">
    <dataValidation type="list" allowBlank="1" showInputMessage="1" showErrorMessage="1" sqref="B12:B31">
      <formula1>$B$35:$B$38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14" sqref="C14"/>
    </sheetView>
  </sheetViews>
  <sheetFormatPr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40.140625" style="8" bestFit="1" customWidth="1"/>
    <col min="12" max="12" width="64.28515625" style="8" bestFit="1" customWidth="1"/>
    <col min="13" max="13" width="36.85546875" style="8" bestFit="1" customWidth="1"/>
    <col min="14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75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1</v>
      </c>
      <c r="C3" s="149"/>
      <c r="D3" s="149"/>
      <c r="E3" s="150"/>
      <c r="F3" s="13"/>
      <c r="G3" s="13"/>
      <c r="H3" s="13"/>
      <c r="I3" s="13"/>
      <c r="J3" s="13"/>
      <c r="K3" s="13"/>
      <c r="L3" s="168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143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143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34</v>
      </c>
      <c r="H10" s="29" t="s">
        <v>35</v>
      </c>
      <c r="I10" s="29" t="s">
        <v>36</v>
      </c>
      <c r="J10" s="29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32"/>
      <c r="M11" s="33"/>
      <c r="N11" s="33"/>
    </row>
    <row r="12" spans="1:26" ht="20.100000000000001" customHeight="1" x14ac:dyDescent="0.25">
      <c r="A12" s="87">
        <v>43969</v>
      </c>
      <c r="B12" s="49" t="s">
        <v>39</v>
      </c>
      <c r="C12" s="50">
        <v>9.0500000000000007</v>
      </c>
      <c r="D12" s="51">
        <v>0</v>
      </c>
      <c r="E12" s="50"/>
      <c r="F12" s="67">
        <v>9.0500000000000007</v>
      </c>
      <c r="G12" s="41">
        <v>203</v>
      </c>
      <c r="H12" s="41">
        <v>4020</v>
      </c>
      <c r="I12" s="41"/>
      <c r="J12" s="72" t="s">
        <v>45</v>
      </c>
      <c r="K12" s="169" t="s">
        <v>136</v>
      </c>
      <c r="L12" s="170" t="s">
        <v>137</v>
      </c>
      <c r="M12" s="170" t="s">
        <v>138</v>
      </c>
      <c r="N12" s="170" t="s">
        <v>51</v>
      </c>
      <c r="P12" s="8" t="e">
        <f>OR(#REF!&lt;100,LEN(#REF!)=2)</f>
        <v>#REF!</v>
      </c>
      <c r="Q12" s="8" t="e">
        <f>OR(#REF!&lt;1000,LEN(#REF!)=3)</f>
        <v>#REF!</v>
      </c>
      <c r="R12" s="8" t="b">
        <f>IF(I13&lt;1000,TRUE)</f>
        <v>0</v>
      </c>
      <c r="S12" s="8" t="e">
        <f>OR(#REF!&lt;100000,LEN(#REF!)=5)</f>
        <v>#REF!</v>
      </c>
    </row>
    <row r="13" spans="1:26" ht="20.100000000000001" customHeight="1" x14ac:dyDescent="0.25">
      <c r="A13" s="87">
        <v>43982</v>
      </c>
      <c r="B13" s="49" t="s">
        <v>39</v>
      </c>
      <c r="C13" s="50">
        <v>42.49</v>
      </c>
      <c r="D13" s="51">
        <v>0</v>
      </c>
      <c r="E13" s="50"/>
      <c r="F13" s="67">
        <v>42.49</v>
      </c>
      <c r="G13" s="41">
        <v>112</v>
      </c>
      <c r="H13" s="41">
        <v>4207</v>
      </c>
      <c r="I13" s="41" t="s">
        <v>49</v>
      </c>
      <c r="J13" s="72" t="s">
        <v>45</v>
      </c>
      <c r="K13" s="169" t="s">
        <v>139</v>
      </c>
      <c r="L13" s="170" t="s">
        <v>140</v>
      </c>
      <c r="M13" s="170" t="s">
        <v>141</v>
      </c>
      <c r="N13" s="170" t="s">
        <v>142</v>
      </c>
      <c r="P13" s="8" t="e">
        <f>OR(#REF!&lt;100,LEN(#REF!)=2)</f>
        <v>#REF!</v>
      </c>
      <c r="Q13" s="8" t="e">
        <f>OR(#REF!&lt;1000,LEN(#REF!)=3)</f>
        <v>#REF!</v>
      </c>
      <c r="R13" s="8" t="e">
        <f>IF(#REF!&lt;1000,TRUE)</f>
        <v>#REF!</v>
      </c>
      <c r="S13" s="8" t="e">
        <f>OR(#REF!&lt;100000,LEN(#REF!)=5)</f>
        <v>#REF!</v>
      </c>
    </row>
    <row r="14" spans="1:26" ht="13.5" thickBot="1" x14ac:dyDescent="0.25">
      <c r="A14" s="144" t="s">
        <v>40</v>
      </c>
      <c r="B14" s="145"/>
      <c r="C14" s="52">
        <f>SUM(C12:C13)</f>
        <v>51.540000000000006</v>
      </c>
      <c r="D14" s="52">
        <f>SUM(D12:D13)</f>
        <v>0</v>
      </c>
      <c r="E14" s="52"/>
      <c r="F14" s="52">
        <f>SUM(F12:F13)</f>
        <v>51.540000000000006</v>
      </c>
      <c r="G14" s="55"/>
      <c r="H14" s="55"/>
      <c r="I14" s="55"/>
      <c r="J14" s="73"/>
      <c r="K14" s="73"/>
      <c r="L14" s="58"/>
      <c r="M14" s="59"/>
      <c r="N14" s="60"/>
    </row>
    <row r="16" spans="1:26" x14ac:dyDescent="0.2">
      <c r="B16" s="146" t="s">
        <v>41</v>
      </c>
      <c r="C16" s="147"/>
      <c r="F16" s="79"/>
    </row>
    <row r="17" spans="2:3" x14ac:dyDescent="0.2">
      <c r="B17" s="62" t="s">
        <v>42</v>
      </c>
      <c r="C17" s="63" t="s">
        <v>43</v>
      </c>
    </row>
    <row r="18" spans="2:3" x14ac:dyDescent="0.2">
      <c r="B18" s="62" t="s">
        <v>39</v>
      </c>
      <c r="C18" s="63" t="s">
        <v>44</v>
      </c>
    </row>
    <row r="19" spans="2:3" x14ac:dyDescent="0.2">
      <c r="B19" s="62" t="s">
        <v>45</v>
      </c>
      <c r="C19" s="63" t="s">
        <v>46</v>
      </c>
    </row>
    <row r="20" spans="2:3" x14ac:dyDescent="0.2">
      <c r="B20" s="33" t="s">
        <v>47</v>
      </c>
      <c r="C20" s="64" t="s">
        <v>48</v>
      </c>
    </row>
  </sheetData>
  <mergeCells count="5">
    <mergeCell ref="B1:E1"/>
    <mergeCell ref="B3:E3"/>
    <mergeCell ref="G8:J8"/>
    <mergeCell ref="G9:J9"/>
    <mergeCell ref="B16:C16"/>
  </mergeCells>
  <conditionalFormatting sqref="J12:J13">
    <cfRule type="expression" priority="5" stopIfTrue="1">
      <formula>AND(SUM($P12:$T12)&gt;0,NOT(ISBLANK(J12)))</formula>
    </cfRule>
    <cfRule type="expression" dxfId="42" priority="6" stopIfTrue="1">
      <formula>SUM($P12:$T12)&gt;0</formula>
    </cfRule>
  </conditionalFormatting>
  <conditionalFormatting sqref="B1:E1 B3:E3">
    <cfRule type="expression" dxfId="41" priority="7" stopIfTrue="1">
      <formula>ISBLANK(B1)</formula>
    </cfRule>
  </conditionalFormatting>
  <conditionalFormatting sqref="C12:C13">
    <cfRule type="expression" dxfId="40" priority="2" stopIfTrue="1">
      <formula>ISBLANK(C12)</formula>
    </cfRule>
  </conditionalFormatting>
  <conditionalFormatting sqref="B12">
    <cfRule type="expression" dxfId="39" priority="3" stopIfTrue="1">
      <formula>AND(NOT(ISBLANK(#REF!)),ISBLANK(B12))</formula>
    </cfRule>
  </conditionalFormatting>
  <conditionalFormatting sqref="E12:E13">
    <cfRule type="expression" dxfId="38" priority="4" stopIfTrue="1">
      <formula>AND(NOT(ISBLANK(C12)),ISBLANK(E12),#REF!="S")</formula>
    </cfRule>
  </conditionalFormatting>
  <conditionalFormatting sqref="E5 C5">
    <cfRule type="expression" dxfId="37" priority="1" stopIfTrue="1">
      <formula>ISBLANK(C5)</formula>
    </cfRule>
  </conditionalFormatting>
  <conditionalFormatting sqref="A12:A13">
    <cfRule type="expression" dxfId="36" priority="114" stopIfTrue="1">
      <formula>AND(NOT(ISBLANK(#REF!)),ISBLANK(A12))</formula>
    </cfRule>
  </conditionalFormatting>
  <conditionalFormatting sqref="B13">
    <cfRule type="expression" dxfId="35" priority="115" stopIfTrue="1">
      <formula>AND(NOT(ISBLANK(#REF!)),ISBLANK(B13))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80" zoomScaleNormal="80" workbookViewId="0">
      <selection activeCell="A13" sqref="A13:XFD29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50.7109375" style="8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6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74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19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19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34</v>
      </c>
      <c r="H10" s="29" t="s">
        <v>35</v>
      </c>
      <c r="I10" s="29" t="s">
        <v>36</v>
      </c>
      <c r="J10" s="29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32"/>
      <c r="M11" s="33"/>
      <c r="N11" s="33"/>
    </row>
    <row r="12" spans="1:26" ht="20.100000000000001" customHeight="1" x14ac:dyDescent="0.25">
      <c r="A12" s="48" t="s">
        <v>59</v>
      </c>
      <c r="B12" s="49" t="s">
        <v>45</v>
      </c>
      <c r="C12" s="50">
        <v>29.77</v>
      </c>
      <c r="D12" s="51">
        <v>4.96</v>
      </c>
      <c r="E12" s="75"/>
      <c r="F12" s="67">
        <v>24.81</v>
      </c>
      <c r="G12" s="41">
        <v>490</v>
      </c>
      <c r="H12" s="41">
        <v>0</v>
      </c>
      <c r="I12" s="76">
        <v>4011</v>
      </c>
      <c r="J12" s="72"/>
      <c r="K12" s="72" t="s">
        <v>6</v>
      </c>
      <c r="L12" s="3" t="s">
        <v>60</v>
      </c>
      <c r="M12" s="3" t="s">
        <v>61</v>
      </c>
      <c r="N12" s="3" t="s">
        <v>51</v>
      </c>
      <c r="P12" s="8" t="b">
        <f t="shared" ref="P12" si="0">OR(G12&lt;100,LEN(G12)=2)</f>
        <v>0</v>
      </c>
      <c r="Q12" s="8" t="b">
        <f t="shared" ref="Q12" si="1">OR(H12&lt;1000,LEN(H12)=3)</f>
        <v>1</v>
      </c>
      <c r="R12" s="8" t="b">
        <f t="shared" ref="R12" si="2">IF(I12&lt;1000,TRUE)</f>
        <v>0</v>
      </c>
      <c r="S12" s="8" t="e">
        <f>OR(#REF!&lt;100000,LEN(#REF!)=5)</f>
        <v>#REF!</v>
      </c>
    </row>
    <row r="13" spans="1:26" ht="20.100000000000001" customHeight="1" thickBot="1" x14ac:dyDescent="0.25">
      <c r="A13" s="155" t="s">
        <v>40</v>
      </c>
      <c r="B13" s="156"/>
      <c r="C13" s="52">
        <f>SUM(C12:C12)</f>
        <v>29.77</v>
      </c>
      <c r="D13" s="52">
        <f>SUM(D12:D12)</f>
        <v>4.96</v>
      </c>
      <c r="E13" s="52"/>
      <c r="F13" s="77">
        <f t="shared" ref="F13" si="3">C13-D13</f>
        <v>24.81</v>
      </c>
      <c r="G13" s="55"/>
      <c r="H13" s="55"/>
      <c r="I13" s="55"/>
      <c r="J13" s="73"/>
      <c r="K13" s="73"/>
      <c r="L13" s="58"/>
      <c r="M13" s="59"/>
      <c r="N13" s="60"/>
    </row>
    <row r="15" spans="1:26" x14ac:dyDescent="0.2">
      <c r="B15" s="146" t="s">
        <v>41</v>
      </c>
      <c r="C15" s="147"/>
    </row>
    <row r="16" spans="1:26" x14ac:dyDescent="0.2">
      <c r="B16" s="62" t="s">
        <v>42</v>
      </c>
      <c r="C16" s="63" t="s">
        <v>43</v>
      </c>
    </row>
    <row r="17" spans="2:11" x14ac:dyDescent="0.2">
      <c r="B17" s="62" t="s">
        <v>39</v>
      </c>
      <c r="C17" s="63" t="s">
        <v>44</v>
      </c>
      <c r="I17" s="78"/>
      <c r="K17" s="79"/>
    </row>
    <row r="18" spans="2:11" x14ac:dyDescent="0.2">
      <c r="B18" s="62" t="s">
        <v>45</v>
      </c>
      <c r="C18" s="63" t="s">
        <v>46</v>
      </c>
      <c r="I18" s="78"/>
      <c r="K18" s="79"/>
    </row>
    <row r="19" spans="2:11" x14ac:dyDescent="0.2">
      <c r="B19" s="33" t="s">
        <v>47</v>
      </c>
      <c r="C19" s="64" t="s">
        <v>48</v>
      </c>
      <c r="I19" s="78"/>
      <c r="K19" s="79"/>
    </row>
    <row r="20" spans="2:11" x14ac:dyDescent="0.2">
      <c r="I20" s="78"/>
      <c r="K20" s="79"/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">
    <cfRule type="expression" priority="99" stopIfTrue="1">
      <formula>AND(SUM($P12:$T12)&gt;0,NOT(ISBLANK(J12)))</formula>
    </cfRule>
    <cfRule type="expression" dxfId="157" priority="100" stopIfTrue="1">
      <formula>SUM($P12:$T12)&gt;0</formula>
    </cfRule>
  </conditionalFormatting>
  <conditionalFormatting sqref="B1:E1 B3:E3 C12">
    <cfRule type="expression" dxfId="156" priority="101" stopIfTrue="1">
      <formula>ISBLANK(B1)</formula>
    </cfRule>
  </conditionalFormatting>
  <conditionalFormatting sqref="B12">
    <cfRule type="expression" dxfId="155" priority="103" stopIfTrue="1">
      <formula>AND(NOT(ISBLANK(C12)),ISBLANK(B12))</formula>
    </cfRule>
  </conditionalFormatting>
  <conditionalFormatting sqref="A12">
    <cfRule type="expression" dxfId="154" priority="104" stopIfTrue="1">
      <formula>AND(NOT(ISBLANK(C12)),ISBLANK(A12))</formula>
    </cfRule>
  </conditionalFormatting>
  <conditionalFormatting sqref="E12">
    <cfRule type="expression" dxfId="153" priority="105" stopIfTrue="1">
      <formula>AND(NOT(ISBLANK(C12)),ISBLANK(E12),B12="S")</formula>
    </cfRule>
  </conditionalFormatting>
  <conditionalFormatting sqref="K12">
    <cfRule type="expression" priority="83" stopIfTrue="1">
      <formula>AND(SUM($P12:$T12)&gt;0,NOT(ISBLANK(K12)))</formula>
    </cfRule>
    <cfRule type="expression" dxfId="152" priority="84" stopIfTrue="1">
      <formula>SUM($P12:$T12)&gt;0</formula>
    </cfRule>
  </conditionalFormatting>
  <conditionalFormatting sqref="N12">
    <cfRule type="expression" dxfId="151" priority="85" stopIfTrue="1">
      <formula>AND(NOT(ISBLANK($C12)),ISBLANK(N12))</formula>
    </cfRule>
  </conditionalFormatting>
  <conditionalFormatting sqref="M12">
    <cfRule type="expression" dxfId="150" priority="82" stopIfTrue="1">
      <formula>AND(NOT(ISBLANK($C12)),ISBLANK(M12))</formula>
    </cfRule>
  </conditionalFormatting>
  <conditionalFormatting sqref="L12">
    <cfRule type="expression" dxfId="149" priority="81" stopIfTrue="1">
      <formula>AND(NOT(ISBLANK($C12)),ISBLANK(L12))</formula>
    </cfRule>
  </conditionalFormatting>
  <conditionalFormatting sqref="E5 C5">
    <cfRule type="expression" dxfId="148" priority="1" stopIfTrue="1">
      <formula>ISBLANK(C5)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">
      <formula1>$B$16:$B$19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="90" workbookViewId="0">
      <selection activeCell="A14" sqref="A14:XFD40"/>
    </sheetView>
  </sheetViews>
  <sheetFormatPr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29.7109375" style="8" customWidth="1"/>
    <col min="11" max="11" width="50.7109375" style="8" customWidth="1"/>
    <col min="12" max="13" width="27.42578125" style="8" customWidth="1"/>
    <col min="14" max="14" width="9.140625" style="8"/>
    <col min="15" max="18" width="0" style="8" hidden="1" customWidth="1" outlineLevel="1"/>
    <col min="19" max="19" width="9.140625" style="8" collapsed="1"/>
    <col min="20" max="16384" width="9.140625" style="8"/>
  </cols>
  <sheetData>
    <row r="1" spans="1:25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6"/>
      <c r="L1" s="6"/>
      <c r="M1" s="7"/>
    </row>
    <row r="2" spans="1:25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5" ht="36.75" customHeight="1" x14ac:dyDescent="0.2">
      <c r="A3" s="12" t="s">
        <v>10</v>
      </c>
      <c r="B3" s="148" t="s">
        <v>3</v>
      </c>
      <c r="C3" s="149"/>
      <c r="D3" s="149"/>
      <c r="E3" s="150"/>
      <c r="F3" s="13"/>
      <c r="G3" s="13"/>
      <c r="H3" s="13"/>
      <c r="I3" s="13"/>
      <c r="J3" s="13"/>
      <c r="K3" s="10"/>
      <c r="L3" s="10"/>
      <c r="M3" s="11"/>
    </row>
    <row r="4" spans="1:2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25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0"/>
      <c r="L5" s="10"/>
      <c r="M5" s="11"/>
    </row>
    <row r="6" spans="1:25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5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25" x14ac:dyDescent="0.2">
      <c r="A8" s="19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20" t="s">
        <v>20</v>
      </c>
      <c r="K8" s="20" t="s">
        <v>21</v>
      </c>
      <c r="L8" s="21" t="s">
        <v>22</v>
      </c>
      <c r="M8" s="21" t="s">
        <v>23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24" t="s">
        <v>28</v>
      </c>
      <c r="K9" s="24" t="s">
        <v>29</v>
      </c>
      <c r="L9" s="25"/>
      <c r="M9" s="26" t="s">
        <v>30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34</v>
      </c>
      <c r="H10" s="29" t="s">
        <v>35</v>
      </c>
      <c r="I10" s="30" t="s">
        <v>36</v>
      </c>
      <c r="J10" s="31" t="s">
        <v>37</v>
      </c>
      <c r="K10" s="32"/>
      <c r="L10" s="33"/>
      <c r="M10" s="34"/>
    </row>
    <row r="11" spans="1:25" ht="0.75" customHeight="1" x14ac:dyDescent="0.2">
      <c r="A11" s="35"/>
      <c r="B11" s="28"/>
      <c r="C11" s="28"/>
      <c r="D11" s="28"/>
      <c r="E11" s="28"/>
      <c r="F11" s="28"/>
      <c r="G11" s="36"/>
      <c r="H11" s="36"/>
      <c r="I11" s="36"/>
      <c r="J11" s="29" t="s">
        <v>38</v>
      </c>
      <c r="K11" s="32"/>
      <c r="L11" s="33"/>
      <c r="M11" s="33"/>
    </row>
    <row r="12" spans="1:25" ht="15.75" x14ac:dyDescent="0.25">
      <c r="A12" s="37">
        <v>43969</v>
      </c>
      <c r="B12" s="38" t="s">
        <v>39</v>
      </c>
      <c r="C12" s="39">
        <v>103.49</v>
      </c>
      <c r="D12" s="39"/>
      <c r="E12" s="39"/>
      <c r="F12" s="39">
        <v>103.49</v>
      </c>
      <c r="G12" s="40">
        <v>110</v>
      </c>
      <c r="H12" s="41">
        <v>4001</v>
      </c>
      <c r="I12" s="42"/>
      <c r="J12" s="1" t="s">
        <v>3</v>
      </c>
      <c r="K12" s="2" t="s">
        <v>52</v>
      </c>
      <c r="L12" s="3" t="s">
        <v>53</v>
      </c>
      <c r="M12" s="3" t="s">
        <v>51</v>
      </c>
      <c r="O12" s="8" t="b">
        <f t="shared" ref="O12:O13" si="0">OR(G12&lt;100,LEN(G12)=2)</f>
        <v>0</v>
      </c>
      <c r="P12" s="8" t="b">
        <f t="shared" ref="P12:P13" si="1">OR(H12&lt;1000,LEN(H12)=3)</f>
        <v>0</v>
      </c>
      <c r="Q12" s="8" t="b">
        <f t="shared" ref="Q12:Q13" si="2">IF(I12&lt;1000,TRUE)</f>
        <v>1</v>
      </c>
      <c r="R12" s="8" t="e">
        <f>OR(#REF!&lt;100000,LEN(#REF!)=5)</f>
        <v>#REF!</v>
      </c>
    </row>
    <row r="13" spans="1:25" ht="20.100000000000001" customHeight="1" x14ac:dyDescent="0.25">
      <c r="A13" s="37">
        <v>43973</v>
      </c>
      <c r="B13" s="38" t="s">
        <v>39</v>
      </c>
      <c r="C13" s="39">
        <v>142.63999999999999</v>
      </c>
      <c r="D13" s="39"/>
      <c r="E13" s="39"/>
      <c r="F13" s="39">
        <v>142.63999999999999</v>
      </c>
      <c r="G13" s="43">
        <v>110</v>
      </c>
      <c r="H13" s="41">
        <v>4001</v>
      </c>
      <c r="I13" s="44"/>
      <c r="J13" s="1" t="s">
        <v>3</v>
      </c>
      <c r="K13" s="2" t="s">
        <v>54</v>
      </c>
      <c r="L13" s="3" t="s">
        <v>55</v>
      </c>
      <c r="M13" s="45" t="s">
        <v>51</v>
      </c>
      <c r="N13" s="46"/>
      <c r="O13" s="8" t="b">
        <f t="shared" si="0"/>
        <v>0</v>
      </c>
      <c r="P13" s="8" t="b">
        <f t="shared" si="1"/>
        <v>0</v>
      </c>
      <c r="Q13" s="8" t="b">
        <f t="shared" si="2"/>
        <v>1</v>
      </c>
      <c r="R13" s="8" t="e">
        <f>OR(#REF!&lt;100000,LEN(#REF!)=5)</f>
        <v>#REF!</v>
      </c>
    </row>
    <row r="14" spans="1:25" ht="20.100000000000001" customHeight="1" thickBot="1" x14ac:dyDescent="0.25">
      <c r="A14" s="155" t="s">
        <v>40</v>
      </c>
      <c r="B14" s="156"/>
      <c r="C14" s="52">
        <f>SUM(C12:C13)</f>
        <v>246.13</v>
      </c>
      <c r="D14" s="52">
        <f>SUM(D12:D13)</f>
        <v>0</v>
      </c>
      <c r="E14" s="52"/>
      <c r="F14" s="53">
        <f>SUM(F12:F13)</f>
        <v>246.13</v>
      </c>
      <c r="G14" s="54"/>
      <c r="H14" s="55"/>
      <c r="I14" s="56"/>
      <c r="J14" s="57"/>
      <c r="K14" s="58"/>
      <c r="L14" s="59"/>
      <c r="M14" s="60"/>
    </row>
    <row r="16" spans="1:25" x14ac:dyDescent="0.2">
      <c r="B16" s="146" t="s">
        <v>41</v>
      </c>
      <c r="C16" s="147"/>
    </row>
    <row r="17" spans="2:3" x14ac:dyDescent="0.2">
      <c r="B17" s="62" t="s">
        <v>42</v>
      </c>
      <c r="C17" s="63" t="s">
        <v>43</v>
      </c>
    </row>
    <row r="18" spans="2:3" x14ac:dyDescent="0.2">
      <c r="B18" s="62" t="s">
        <v>39</v>
      </c>
      <c r="C18" s="63" t="s">
        <v>44</v>
      </c>
    </row>
    <row r="19" spans="2:3" x14ac:dyDescent="0.2">
      <c r="B19" s="62" t="s">
        <v>45</v>
      </c>
      <c r="C19" s="63" t="s">
        <v>46</v>
      </c>
    </row>
    <row r="20" spans="2:3" x14ac:dyDescent="0.2">
      <c r="B20" s="33" t="s">
        <v>47</v>
      </c>
      <c r="C20" s="64" t="s">
        <v>48</v>
      </c>
    </row>
  </sheetData>
  <mergeCells count="6">
    <mergeCell ref="B16:C16"/>
    <mergeCell ref="B1:E1"/>
    <mergeCell ref="B3:E3"/>
    <mergeCell ref="G8:I8"/>
    <mergeCell ref="G9:I9"/>
    <mergeCell ref="A14:B14"/>
  </mergeCells>
  <conditionalFormatting sqref="B1:E1 B3:E3 F12:F13 C12:C13">
    <cfRule type="expression" dxfId="167" priority="53" stopIfTrue="1">
      <formula>ISBLANK(B1)</formula>
    </cfRule>
  </conditionalFormatting>
  <conditionalFormatting sqref="K12:L12 L13">
    <cfRule type="expression" dxfId="166" priority="54" stopIfTrue="1">
      <formula>AND(NOT(ISBLANK($C12)),ISBLANK(K12))</formula>
    </cfRule>
  </conditionalFormatting>
  <conditionalFormatting sqref="B12:B13">
    <cfRule type="expression" dxfId="165" priority="55" stopIfTrue="1">
      <formula>AND(NOT(ISBLANK(C12)),ISBLANK(B12))</formula>
    </cfRule>
  </conditionalFormatting>
  <conditionalFormatting sqref="A12:A13">
    <cfRule type="expression" dxfId="164" priority="56" stopIfTrue="1">
      <formula>AND(NOT(ISBLANK(C12)),ISBLANK(A12))</formula>
    </cfRule>
  </conditionalFormatting>
  <conditionalFormatting sqref="D12:E13">
    <cfRule type="expression" dxfId="163" priority="57" stopIfTrue="1">
      <formula>AND(NOT(ISBLANK(B12)),ISBLANK(D12),A12="S")</formula>
    </cfRule>
  </conditionalFormatting>
  <conditionalFormatting sqref="J13">
    <cfRule type="expression" priority="58" stopIfTrue="1">
      <formula>AND(SUM($O13:$S13)&gt;0,NOT(ISBLANK(J13)))</formula>
    </cfRule>
    <cfRule type="expression" dxfId="162" priority="59" stopIfTrue="1">
      <formula>SUM($O13:$S13)&gt;0</formula>
    </cfRule>
  </conditionalFormatting>
  <conditionalFormatting sqref="M12">
    <cfRule type="expression" dxfId="161" priority="50" stopIfTrue="1">
      <formula>AND(NOT(ISBLANK($C12)),ISBLANK(M12))</formula>
    </cfRule>
  </conditionalFormatting>
  <conditionalFormatting sqref="K13">
    <cfRule type="expression" dxfId="160" priority="43" stopIfTrue="1">
      <formula>AND(NOT(ISBLANK($C13)),ISBLANK(K13))</formula>
    </cfRule>
  </conditionalFormatting>
  <conditionalFormatting sqref="J12:J13">
    <cfRule type="expression" priority="20" stopIfTrue="1">
      <formula>AND(SUM($O12:$S12)&gt;0,NOT(ISBLANK(J12)))</formula>
    </cfRule>
    <cfRule type="expression" dxfId="159" priority="21" stopIfTrue="1">
      <formula>SUM($O12:$S12)&gt;0</formula>
    </cfRule>
  </conditionalFormatting>
  <conditionalFormatting sqref="E5 C5">
    <cfRule type="expression" dxfId="158" priority="1" stopIfTrue="1">
      <formula>ISBLANK(C5)</formula>
    </cfRule>
  </conditionalFormatting>
  <dataValidations count="4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Normal="100" workbookViewId="0">
      <selection activeCell="A13" sqref="A13:XFD31"/>
    </sheetView>
  </sheetViews>
  <sheetFormatPr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29.7109375" style="8" customWidth="1"/>
    <col min="11" max="11" width="50.7109375" style="8" customWidth="1"/>
    <col min="12" max="13" width="27.42578125" style="8" customWidth="1"/>
    <col min="14" max="14" width="9.140625" style="8"/>
    <col min="15" max="18" width="0" style="8" hidden="1" customWidth="1" outlineLevel="1"/>
    <col min="19" max="19" width="9.140625" style="8" collapsed="1"/>
    <col min="20" max="16384" width="9.140625" style="8"/>
  </cols>
  <sheetData>
    <row r="1" spans="1:25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6"/>
      <c r="L1" s="6"/>
      <c r="M1" s="7"/>
    </row>
    <row r="2" spans="1:25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5" ht="36.75" customHeight="1" x14ac:dyDescent="0.2">
      <c r="A3" s="12" t="s">
        <v>10</v>
      </c>
      <c r="B3" s="148" t="s">
        <v>159</v>
      </c>
      <c r="C3" s="149"/>
      <c r="D3" s="149"/>
      <c r="E3" s="150"/>
      <c r="F3" s="13"/>
      <c r="G3" s="13"/>
      <c r="H3" s="13"/>
      <c r="I3" s="13"/>
      <c r="J3" s="13"/>
      <c r="K3" s="10"/>
      <c r="L3" s="10"/>
      <c r="M3" s="11"/>
    </row>
    <row r="4" spans="1:2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25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0"/>
      <c r="L5" s="10"/>
      <c r="M5" s="11"/>
    </row>
    <row r="6" spans="1:25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5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25" x14ac:dyDescent="0.2">
      <c r="A8" s="80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20" t="s">
        <v>20</v>
      </c>
      <c r="K8" s="20" t="s">
        <v>21</v>
      </c>
      <c r="L8" s="21" t="s">
        <v>22</v>
      </c>
      <c r="M8" s="21" t="s">
        <v>23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24" t="s">
        <v>28</v>
      </c>
      <c r="K9" s="24" t="s">
        <v>29</v>
      </c>
      <c r="L9" s="25"/>
      <c r="M9" s="26" t="s">
        <v>30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34</v>
      </c>
      <c r="H10" s="29" t="s">
        <v>35</v>
      </c>
      <c r="I10" s="30" t="s">
        <v>36</v>
      </c>
      <c r="J10" s="31" t="s">
        <v>37</v>
      </c>
      <c r="K10" s="32"/>
      <c r="L10" s="33"/>
      <c r="M10" s="34"/>
    </row>
    <row r="11" spans="1:25" ht="0.75" customHeight="1" x14ac:dyDescent="0.2">
      <c r="A11" s="35"/>
      <c r="B11" s="28"/>
      <c r="C11" s="28"/>
      <c r="D11" s="28"/>
      <c r="E11" s="28"/>
      <c r="F11" s="28"/>
      <c r="G11" s="36"/>
      <c r="H11" s="36"/>
      <c r="I11" s="36"/>
      <c r="J11" s="29"/>
      <c r="K11" s="32"/>
      <c r="L11" s="33"/>
      <c r="M11" s="33"/>
    </row>
    <row r="12" spans="1:25" ht="20.100000000000001" customHeight="1" x14ac:dyDescent="0.25">
      <c r="A12" s="48">
        <v>43990</v>
      </c>
      <c r="B12" s="49" t="s">
        <v>39</v>
      </c>
      <c r="C12" s="50">
        <v>9.99</v>
      </c>
      <c r="D12" s="51"/>
      <c r="E12" s="86"/>
      <c r="F12" s="47">
        <v>9.99</v>
      </c>
      <c r="G12" s="43">
        <v>110</v>
      </c>
      <c r="H12" s="41">
        <v>4400</v>
      </c>
      <c r="I12" s="42" t="s">
        <v>71</v>
      </c>
      <c r="J12" s="1" t="s">
        <v>3</v>
      </c>
      <c r="K12" s="3" t="s">
        <v>72</v>
      </c>
      <c r="L12" s="3" t="s">
        <v>73</v>
      </c>
      <c r="M12" s="3" t="s">
        <v>74</v>
      </c>
      <c r="O12" s="8" t="b">
        <f>OR(G12&lt;100,LEN(G12)=2)</f>
        <v>0</v>
      </c>
      <c r="P12" s="8" t="b">
        <f>OR(H12&lt;1000,LEN(H12)=3)</f>
        <v>0</v>
      </c>
    </row>
    <row r="13" spans="1:25" ht="20.100000000000001" customHeight="1" thickBot="1" x14ac:dyDescent="0.25">
      <c r="A13" s="155" t="s">
        <v>40</v>
      </c>
      <c r="B13" s="156"/>
      <c r="C13" s="52">
        <f>SUM(C12:C12)</f>
        <v>9.99</v>
      </c>
      <c r="D13" s="52">
        <f>SUM(D12:D12)</f>
        <v>0</v>
      </c>
      <c r="E13" s="52"/>
      <c r="F13" s="53">
        <f>SUM(F12:F12)</f>
        <v>9.99</v>
      </c>
      <c r="G13" s="54"/>
      <c r="H13" s="55"/>
      <c r="I13" s="56"/>
      <c r="J13" s="57"/>
      <c r="K13" s="58"/>
      <c r="L13" s="59"/>
      <c r="M13" s="60"/>
    </row>
    <row r="15" spans="1:25" x14ac:dyDescent="0.2">
      <c r="B15" s="146" t="s">
        <v>41</v>
      </c>
      <c r="C15" s="147"/>
    </row>
    <row r="16" spans="1:25" x14ac:dyDescent="0.2">
      <c r="B16" s="62" t="s">
        <v>42</v>
      </c>
      <c r="C16" s="63" t="s">
        <v>43</v>
      </c>
    </row>
    <row r="17" spans="2:3" x14ac:dyDescent="0.2">
      <c r="B17" s="62" t="s">
        <v>39</v>
      </c>
      <c r="C17" s="63" t="s">
        <v>44</v>
      </c>
    </row>
    <row r="18" spans="2:3" x14ac:dyDescent="0.2">
      <c r="B18" s="62" t="s">
        <v>45</v>
      </c>
      <c r="C18" s="63" t="s">
        <v>46</v>
      </c>
    </row>
    <row r="19" spans="2:3" x14ac:dyDescent="0.2">
      <c r="B19" s="33" t="s">
        <v>47</v>
      </c>
      <c r="C19" s="64" t="s">
        <v>48</v>
      </c>
    </row>
  </sheetData>
  <autoFilter ref="G1:G19"/>
  <mergeCells count="6">
    <mergeCell ref="B15:C15"/>
    <mergeCell ref="B1:E1"/>
    <mergeCell ref="B3:E3"/>
    <mergeCell ref="G8:I8"/>
    <mergeCell ref="G9:I9"/>
    <mergeCell ref="A13:B13"/>
  </mergeCells>
  <conditionalFormatting sqref="E5 C5 B1:E1 B3:E3 C12">
    <cfRule type="expression" dxfId="34" priority="3" stopIfTrue="1">
      <formula>ISBLANK(B1)</formula>
    </cfRule>
  </conditionalFormatting>
  <conditionalFormatting sqref="K12:M12">
    <cfRule type="expression" dxfId="33" priority="4" stopIfTrue="1">
      <formula>AND(NOT(ISBLANK($C12)),ISBLANK(K12))</formula>
    </cfRule>
  </conditionalFormatting>
  <conditionalFormatting sqref="B12">
    <cfRule type="expression" dxfId="32" priority="5" stopIfTrue="1">
      <formula>AND(NOT(ISBLANK(C12)),ISBLANK(B12))</formula>
    </cfRule>
  </conditionalFormatting>
  <conditionalFormatting sqref="A12">
    <cfRule type="expression" dxfId="31" priority="6" stopIfTrue="1">
      <formula>AND(NOT(ISBLANK(C12)),ISBLANK(A12))</formula>
    </cfRule>
  </conditionalFormatting>
  <conditionalFormatting sqref="J12">
    <cfRule type="expression" priority="1" stopIfTrue="1">
      <formula>AND(SUM($O12:$S12)&gt;0,NOT(ISBLANK(J12)))</formula>
    </cfRule>
    <cfRule type="expression" dxfId="30" priority="2" stopIfTrue="1">
      <formula>SUM($O12:$S12)&gt;0</formula>
    </cfRule>
  </conditionalFormatting>
  <conditionalFormatting sqref="E12">
    <cfRule type="expression" dxfId="29" priority="8" stopIfTrue="1">
      <formula>AND(NOT(ISBLANK(#REF!)),ISBLANK(E12),#REF!="S")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45"/>
  <sheetViews>
    <sheetView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50.7109375" style="8" customWidth="1"/>
    <col min="13" max="14" width="27.42578125" style="8" customWidth="1"/>
    <col min="15" max="15" width="9.140625" style="8"/>
    <col min="16" max="19" width="9.140625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75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164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85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85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34</v>
      </c>
      <c r="H10" s="29" t="s">
        <v>35</v>
      </c>
      <c r="I10" s="29" t="s">
        <v>36</v>
      </c>
      <c r="J10" s="29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32"/>
      <c r="M11" s="33"/>
      <c r="N11" s="33"/>
    </row>
    <row r="12" spans="1:26" ht="15.75" x14ac:dyDescent="0.25">
      <c r="A12" s="48">
        <v>43962</v>
      </c>
      <c r="B12" s="38" t="s">
        <v>47</v>
      </c>
      <c r="C12" s="50">
        <v>148.09</v>
      </c>
      <c r="D12" s="51">
        <v>0</v>
      </c>
      <c r="E12" s="50"/>
      <c r="F12" s="67">
        <f>C12-D12</f>
        <v>148.09</v>
      </c>
      <c r="G12" s="41">
        <v>110</v>
      </c>
      <c r="H12" s="41">
        <v>4001</v>
      </c>
      <c r="I12" s="76"/>
      <c r="J12" s="139" t="s">
        <v>45</v>
      </c>
      <c r="K12" s="139" t="s">
        <v>3</v>
      </c>
      <c r="L12" s="140" t="s">
        <v>105</v>
      </c>
      <c r="M12" s="140" t="s">
        <v>106</v>
      </c>
      <c r="N12" s="141" t="s">
        <v>107</v>
      </c>
    </row>
    <row r="13" spans="1:26" ht="33" customHeight="1" x14ac:dyDescent="0.25">
      <c r="A13" s="48">
        <v>43963</v>
      </c>
      <c r="B13" s="38" t="s">
        <v>45</v>
      </c>
      <c r="C13" s="50">
        <v>1626.98</v>
      </c>
      <c r="D13" s="51">
        <v>271.17</v>
      </c>
      <c r="E13" s="50"/>
      <c r="F13" s="67">
        <f t="shared" ref="F13:F25" si="0">C13-D13</f>
        <v>1355.81</v>
      </c>
      <c r="G13" s="41">
        <v>110</v>
      </c>
      <c r="H13" s="41">
        <v>4001</v>
      </c>
      <c r="I13" s="76"/>
      <c r="J13" s="139" t="s">
        <v>45</v>
      </c>
      <c r="K13" s="139" t="s">
        <v>3</v>
      </c>
      <c r="L13" s="140" t="s">
        <v>108</v>
      </c>
      <c r="M13" s="140" t="s">
        <v>109</v>
      </c>
      <c r="N13" s="141" t="s">
        <v>110</v>
      </c>
      <c r="P13" s="8" t="b">
        <f t="shared" ref="P13" si="1">OR(G13&lt;100,LEN(G13)=2)</f>
        <v>0</v>
      </c>
      <c r="Q13" s="8" t="b">
        <f t="shared" ref="Q13" si="2">OR(H13&lt;1000,LEN(H13)=3)</f>
        <v>0</v>
      </c>
      <c r="R13" s="8" t="b">
        <f t="shared" ref="R13" si="3">IF(I13&lt;1000,TRUE)</f>
        <v>1</v>
      </c>
      <c r="S13" s="8" t="e">
        <f>OR(#REF!&lt;100000,LEN(#REF!)=5)</f>
        <v>#REF!</v>
      </c>
      <c r="T13" s="142"/>
    </row>
    <row r="14" spans="1:26" ht="20.100000000000001" customHeight="1" x14ac:dyDescent="0.25">
      <c r="A14" s="48">
        <v>43964</v>
      </c>
      <c r="B14" s="49" t="s">
        <v>45</v>
      </c>
      <c r="C14" s="50">
        <v>372.65</v>
      </c>
      <c r="D14" s="51">
        <v>62.11</v>
      </c>
      <c r="E14" s="50"/>
      <c r="F14" s="67">
        <f t="shared" si="0"/>
        <v>310.53999999999996</v>
      </c>
      <c r="G14" s="41">
        <v>110</v>
      </c>
      <c r="H14" s="41">
        <v>4001</v>
      </c>
      <c r="I14" s="41"/>
      <c r="J14" s="139" t="s">
        <v>45</v>
      </c>
      <c r="K14" s="139" t="s">
        <v>3</v>
      </c>
      <c r="L14" s="140" t="s">
        <v>105</v>
      </c>
      <c r="M14" s="140" t="s">
        <v>111</v>
      </c>
      <c r="N14" s="141" t="s">
        <v>107</v>
      </c>
    </row>
    <row r="15" spans="1:26" ht="20.100000000000001" customHeight="1" x14ac:dyDescent="0.25">
      <c r="A15" s="48">
        <v>43969</v>
      </c>
      <c r="B15" s="49" t="s">
        <v>45</v>
      </c>
      <c r="C15" s="50">
        <v>2.1800000000000002</v>
      </c>
      <c r="D15" s="51">
        <v>0.36</v>
      </c>
      <c r="E15" s="50"/>
      <c r="F15" s="67">
        <f t="shared" si="0"/>
        <v>1.8200000000000003</v>
      </c>
      <c r="G15" s="41">
        <v>110</v>
      </c>
      <c r="H15" s="41">
        <v>2001</v>
      </c>
      <c r="I15" s="41"/>
      <c r="J15" s="139" t="s">
        <v>45</v>
      </c>
      <c r="K15" s="139" t="s">
        <v>3</v>
      </c>
      <c r="L15" s="140" t="s">
        <v>112</v>
      </c>
      <c r="M15" s="140" t="s">
        <v>113</v>
      </c>
      <c r="N15" s="140" t="s">
        <v>114</v>
      </c>
    </row>
    <row r="16" spans="1:26" ht="20.100000000000001" customHeight="1" x14ac:dyDescent="0.25">
      <c r="A16" s="48">
        <v>43969</v>
      </c>
      <c r="B16" s="49" t="s">
        <v>45</v>
      </c>
      <c r="C16" s="50">
        <v>24.6</v>
      </c>
      <c r="D16" s="51">
        <v>4.0999999999999996</v>
      </c>
      <c r="E16" s="50"/>
      <c r="F16" s="67">
        <f t="shared" si="0"/>
        <v>20.5</v>
      </c>
      <c r="G16" s="41">
        <v>110</v>
      </c>
      <c r="H16" s="41">
        <v>2001</v>
      </c>
      <c r="I16" s="41"/>
      <c r="J16" s="139" t="s">
        <v>45</v>
      </c>
      <c r="K16" s="139" t="s">
        <v>3</v>
      </c>
      <c r="L16" s="140" t="s">
        <v>115</v>
      </c>
      <c r="M16" s="140" t="s">
        <v>116</v>
      </c>
      <c r="N16" s="140" t="s">
        <v>117</v>
      </c>
    </row>
    <row r="17" spans="1:14" ht="20.100000000000001" customHeight="1" x14ac:dyDescent="0.25">
      <c r="A17" s="48">
        <v>43969</v>
      </c>
      <c r="B17" s="49" t="s">
        <v>45</v>
      </c>
      <c r="C17" s="50">
        <v>38.340000000000003</v>
      </c>
      <c r="D17" s="51">
        <v>6.39</v>
      </c>
      <c r="E17" s="50"/>
      <c r="F17" s="67">
        <f t="shared" si="0"/>
        <v>31.950000000000003</v>
      </c>
      <c r="G17" s="41">
        <v>110</v>
      </c>
      <c r="H17" s="41">
        <v>2001</v>
      </c>
      <c r="I17" s="41"/>
      <c r="J17" s="139" t="s">
        <v>45</v>
      </c>
      <c r="K17" s="139" t="s">
        <v>3</v>
      </c>
      <c r="L17" s="140" t="s">
        <v>118</v>
      </c>
      <c r="M17" s="140" t="s">
        <v>119</v>
      </c>
      <c r="N17" s="140" t="s">
        <v>120</v>
      </c>
    </row>
    <row r="18" spans="1:14" ht="20.100000000000001" customHeight="1" x14ac:dyDescent="0.25">
      <c r="A18" s="48">
        <v>43970</v>
      </c>
      <c r="B18" s="49" t="s">
        <v>45</v>
      </c>
      <c r="C18" s="50">
        <v>197.82</v>
      </c>
      <c r="D18" s="51">
        <v>32.94</v>
      </c>
      <c r="E18" s="50"/>
      <c r="F18" s="67">
        <f t="shared" si="0"/>
        <v>164.88</v>
      </c>
      <c r="G18" s="41">
        <v>110</v>
      </c>
      <c r="H18" s="41">
        <v>2001</v>
      </c>
      <c r="I18" s="41"/>
      <c r="J18" s="139" t="s">
        <v>45</v>
      </c>
      <c r="K18" s="139" t="s">
        <v>3</v>
      </c>
      <c r="L18" s="140" t="s">
        <v>121</v>
      </c>
      <c r="M18" s="140" t="s">
        <v>113</v>
      </c>
      <c r="N18" s="140" t="s">
        <v>122</v>
      </c>
    </row>
    <row r="19" spans="1:14" ht="20.100000000000001" customHeight="1" x14ac:dyDescent="0.25">
      <c r="A19" s="48">
        <v>43970</v>
      </c>
      <c r="B19" s="49" t="s">
        <v>45</v>
      </c>
      <c r="C19" s="50">
        <v>28.45</v>
      </c>
      <c r="D19" s="51">
        <v>4.74</v>
      </c>
      <c r="E19" s="50"/>
      <c r="F19" s="67">
        <f t="shared" si="0"/>
        <v>23.71</v>
      </c>
      <c r="G19" s="41">
        <v>110</v>
      </c>
      <c r="H19" s="41">
        <v>2001</v>
      </c>
      <c r="I19" s="41"/>
      <c r="J19" s="139" t="s">
        <v>45</v>
      </c>
      <c r="K19" s="139" t="s">
        <v>3</v>
      </c>
      <c r="L19" s="140" t="s">
        <v>123</v>
      </c>
      <c r="M19" s="140" t="s">
        <v>124</v>
      </c>
      <c r="N19" s="140" t="s">
        <v>107</v>
      </c>
    </row>
    <row r="20" spans="1:14" ht="20.100000000000001" customHeight="1" x14ac:dyDescent="0.25">
      <c r="A20" s="48">
        <v>43978</v>
      </c>
      <c r="B20" s="49" t="s">
        <v>47</v>
      </c>
      <c r="C20" s="50">
        <v>40</v>
      </c>
      <c r="D20" s="51">
        <v>0</v>
      </c>
      <c r="E20" s="50"/>
      <c r="F20" s="67">
        <f t="shared" si="0"/>
        <v>40</v>
      </c>
      <c r="G20" s="41">
        <v>110</v>
      </c>
      <c r="H20" s="41">
        <v>2001</v>
      </c>
      <c r="I20" s="41"/>
      <c r="J20" s="139" t="s">
        <v>45</v>
      </c>
      <c r="K20" s="139" t="s">
        <v>3</v>
      </c>
      <c r="L20" s="140" t="s">
        <v>125</v>
      </c>
      <c r="M20" s="140" t="s">
        <v>126</v>
      </c>
      <c r="N20" s="140" t="s">
        <v>127</v>
      </c>
    </row>
    <row r="21" spans="1:14" ht="20.100000000000001" customHeight="1" x14ac:dyDescent="0.25">
      <c r="A21" s="48">
        <v>43979</v>
      </c>
      <c r="B21" s="49" t="s">
        <v>45</v>
      </c>
      <c r="C21" s="50">
        <v>23.95</v>
      </c>
      <c r="D21" s="51">
        <v>3.99</v>
      </c>
      <c r="E21" s="50"/>
      <c r="F21" s="67">
        <f t="shared" si="0"/>
        <v>19.96</v>
      </c>
      <c r="G21" s="41">
        <v>110</v>
      </c>
      <c r="H21" s="41">
        <v>2001</v>
      </c>
      <c r="I21" s="41"/>
      <c r="J21" s="139" t="s">
        <v>45</v>
      </c>
      <c r="K21" s="139" t="s">
        <v>3</v>
      </c>
      <c r="L21" s="140" t="s">
        <v>123</v>
      </c>
      <c r="M21" s="140" t="s">
        <v>124</v>
      </c>
      <c r="N21" s="140" t="s">
        <v>107</v>
      </c>
    </row>
    <row r="22" spans="1:14" ht="20.100000000000001" customHeight="1" x14ac:dyDescent="0.25">
      <c r="A22" s="48">
        <v>43979</v>
      </c>
      <c r="B22" s="49" t="s">
        <v>45</v>
      </c>
      <c r="C22" s="50">
        <v>44.61</v>
      </c>
      <c r="D22" s="51">
        <v>7.44</v>
      </c>
      <c r="E22" s="50"/>
      <c r="F22" s="67">
        <f t="shared" si="0"/>
        <v>37.17</v>
      </c>
      <c r="G22" s="41">
        <v>110</v>
      </c>
      <c r="H22" s="41">
        <v>2001</v>
      </c>
      <c r="I22" s="41"/>
      <c r="J22" s="139" t="s">
        <v>45</v>
      </c>
      <c r="K22" s="139" t="s">
        <v>3</v>
      </c>
      <c r="L22" s="140" t="s">
        <v>128</v>
      </c>
      <c r="M22" s="140" t="s">
        <v>129</v>
      </c>
      <c r="N22" s="140" t="s">
        <v>122</v>
      </c>
    </row>
    <row r="23" spans="1:14" ht="20.100000000000001" customHeight="1" x14ac:dyDescent="0.25">
      <c r="A23" s="48">
        <v>43980</v>
      </c>
      <c r="B23" s="49" t="s">
        <v>45</v>
      </c>
      <c r="C23" s="50">
        <v>27.98</v>
      </c>
      <c r="D23" s="51">
        <v>4.66</v>
      </c>
      <c r="E23" s="50"/>
      <c r="F23" s="67">
        <f t="shared" si="0"/>
        <v>23.32</v>
      </c>
      <c r="G23" s="41">
        <v>110</v>
      </c>
      <c r="H23" s="41">
        <v>2001</v>
      </c>
      <c r="I23" s="41"/>
      <c r="J23" s="139" t="s">
        <v>45</v>
      </c>
      <c r="K23" s="139" t="s">
        <v>3</v>
      </c>
      <c r="L23" s="140" t="s">
        <v>130</v>
      </c>
      <c r="M23" s="140" t="s">
        <v>113</v>
      </c>
      <c r="N23" s="140" t="s">
        <v>122</v>
      </c>
    </row>
    <row r="24" spans="1:14" ht="20.100000000000001" customHeight="1" x14ac:dyDescent="0.25">
      <c r="A24" s="48">
        <v>43984</v>
      </c>
      <c r="B24" s="49" t="s">
        <v>45</v>
      </c>
      <c r="C24" s="50">
        <v>143.46</v>
      </c>
      <c r="D24" s="51">
        <v>23.91</v>
      </c>
      <c r="E24" s="50"/>
      <c r="F24" s="67">
        <f t="shared" si="0"/>
        <v>119.55000000000001</v>
      </c>
      <c r="G24" s="41">
        <v>110</v>
      </c>
      <c r="H24" s="41">
        <v>2001</v>
      </c>
      <c r="I24" s="41"/>
      <c r="J24" s="139" t="s">
        <v>45</v>
      </c>
      <c r="K24" s="139" t="s">
        <v>3</v>
      </c>
      <c r="L24" s="140" t="s">
        <v>131</v>
      </c>
      <c r="M24" s="140" t="s">
        <v>132</v>
      </c>
      <c r="N24" s="140" t="s">
        <v>122</v>
      </c>
    </row>
    <row r="25" spans="1:14" ht="20.100000000000001" customHeight="1" x14ac:dyDescent="0.25">
      <c r="A25" s="48">
        <v>43987</v>
      </c>
      <c r="B25" s="49" t="s">
        <v>45</v>
      </c>
      <c r="C25" s="50">
        <v>20.059999999999999</v>
      </c>
      <c r="D25" s="51">
        <v>3.34</v>
      </c>
      <c r="E25" s="50"/>
      <c r="F25" s="67">
        <f t="shared" si="0"/>
        <v>16.72</v>
      </c>
      <c r="G25" s="41">
        <v>110</v>
      </c>
      <c r="H25" s="41">
        <v>4001</v>
      </c>
      <c r="I25" s="41"/>
      <c r="J25" s="139" t="s">
        <v>45</v>
      </c>
      <c r="K25" s="139" t="s">
        <v>3</v>
      </c>
      <c r="L25" s="140" t="s">
        <v>133</v>
      </c>
      <c r="M25" s="140" t="s">
        <v>116</v>
      </c>
      <c r="N25" s="140" t="s">
        <v>122</v>
      </c>
    </row>
    <row r="26" spans="1:14" ht="20.100000000000001" customHeight="1" thickBot="1" x14ac:dyDescent="0.25">
      <c r="A26" s="155" t="s">
        <v>40</v>
      </c>
      <c r="B26" s="156"/>
      <c r="C26" s="52">
        <f>SUM(C12:C25)</f>
        <v>2739.1699999999996</v>
      </c>
      <c r="D26" s="52">
        <f>SUM(D12:D25)</f>
        <v>425.15000000000009</v>
      </c>
      <c r="E26" s="52"/>
      <c r="F26" s="52">
        <f>SUM(F12:F25)</f>
        <v>2314.02</v>
      </c>
      <c r="G26" s="55"/>
      <c r="H26" s="55"/>
      <c r="I26" s="55"/>
      <c r="J26" s="73"/>
      <c r="K26" s="73"/>
      <c r="L26" s="58"/>
      <c r="M26" s="59"/>
      <c r="N26" s="60"/>
    </row>
    <row r="28" spans="1:14" x14ac:dyDescent="0.2">
      <c r="B28" s="146" t="s">
        <v>41</v>
      </c>
      <c r="C28" s="147"/>
    </row>
    <row r="29" spans="1:14" x14ac:dyDescent="0.2">
      <c r="B29" s="62" t="s">
        <v>42</v>
      </c>
      <c r="C29" s="63" t="s">
        <v>43</v>
      </c>
    </row>
    <row r="30" spans="1:14" x14ac:dyDescent="0.2">
      <c r="B30" s="62" t="s">
        <v>39</v>
      </c>
      <c r="C30" s="63" t="s">
        <v>44</v>
      </c>
    </row>
    <row r="31" spans="1:14" x14ac:dyDescent="0.2">
      <c r="B31" s="62" t="s">
        <v>45</v>
      </c>
      <c r="C31" s="63" t="s">
        <v>46</v>
      </c>
    </row>
    <row r="32" spans="1:14" x14ac:dyDescent="0.2">
      <c r="B32" s="33" t="s">
        <v>47</v>
      </c>
      <c r="C32" s="64" t="s">
        <v>48</v>
      </c>
    </row>
    <row r="1048545" spans="8:8" x14ac:dyDescent="0.2">
      <c r="H1048545" s="41"/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3" stopIfTrue="1">
      <formula>AND(SUM($P12:$T12)&gt;0,NOT(ISBLANK(J12)))</formula>
    </cfRule>
    <cfRule type="expression" dxfId="9" priority="4" stopIfTrue="1">
      <formula>SUM($P12:$T12)&gt;0</formula>
    </cfRule>
  </conditionalFormatting>
  <conditionalFormatting sqref="B1:E1 B3:E3 C12:C25">
    <cfRule type="expression" dxfId="8" priority="5" stopIfTrue="1">
      <formula>ISBLANK(B1)</formula>
    </cfRule>
  </conditionalFormatting>
  <conditionalFormatting sqref="M16:M19 N16:N25 L16:L25 L12:N15">
    <cfRule type="expression" dxfId="7" priority="6" stopIfTrue="1">
      <formula>AND(NOT(ISBLANK($C12)),ISBLANK(L12))</formula>
    </cfRule>
  </conditionalFormatting>
  <conditionalFormatting sqref="B12:B25">
    <cfRule type="expression" dxfId="6" priority="7" stopIfTrue="1">
      <formula>AND(NOT(ISBLANK(C12)),ISBLANK(B12))</formula>
    </cfRule>
  </conditionalFormatting>
  <conditionalFormatting sqref="A12:A25">
    <cfRule type="expression" dxfId="5" priority="8" stopIfTrue="1">
      <formula>AND(NOT(ISBLANK(C12)),ISBLANK(A12))</formula>
    </cfRule>
  </conditionalFormatting>
  <conditionalFormatting sqref="E13:E25">
    <cfRule type="expression" dxfId="4" priority="9" stopIfTrue="1">
      <formula>AND(NOT(ISBLANK(C13)),ISBLANK(E13),B13="S")</formula>
    </cfRule>
  </conditionalFormatting>
  <conditionalFormatting sqref="E12">
    <cfRule type="expression" dxfId="3" priority="2" stopIfTrue="1">
      <formula>AND(NOT(ISBLANK(C12)),ISBLANK(E12),B12="S")</formula>
    </cfRule>
  </conditionalFormatting>
  <conditionalFormatting sqref="M20:M25">
    <cfRule type="expression" dxfId="2" priority="10" stopIfTrue="1">
      <formula>AND(NOT(ISBLANK($C19)),ISBLANK(M20))</formula>
    </cfRule>
  </conditionalFormatting>
  <conditionalFormatting sqref="E5 C5">
    <cfRule type="expression" dxfId="1" priority="1" stopIfTrue="1">
      <formula>ISBLANK(C5)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2:B25">
      <formula1>$B$29:$B$32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opLeftCell="A3"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" bestFit="1" customWidth="1"/>
    <col min="2" max="2" width="10.42578125" style="8" customWidth="1"/>
    <col min="3" max="6" width="15.7109375" style="8" customWidth="1"/>
    <col min="7" max="7" width="8.42578125" style="8" customWidth="1"/>
    <col min="8" max="8" width="9" style="8" customWidth="1"/>
    <col min="9" max="9" width="11.7109375" style="8" bestFit="1" customWidth="1"/>
    <col min="10" max="10" width="3" style="8" customWidth="1"/>
    <col min="11" max="11" width="29.7109375" style="8" customWidth="1"/>
    <col min="12" max="12" width="50.7109375" style="8" customWidth="1"/>
    <col min="13" max="14" width="27.42578125" style="8" customWidth="1"/>
    <col min="15" max="15" width="9.140625" style="8"/>
    <col min="16" max="19" width="0" style="8" hidden="1" customWidth="1" outlineLevel="1"/>
    <col min="20" max="20" width="9.140625" style="8" collapsed="1"/>
    <col min="21" max="16384" width="9.140625" style="8"/>
  </cols>
  <sheetData>
    <row r="1" spans="1:26" ht="36.75" customHeight="1" x14ac:dyDescent="0.2">
      <c r="A1" s="4" t="s">
        <v>8</v>
      </c>
      <c r="B1" s="148" t="s">
        <v>9</v>
      </c>
      <c r="C1" s="149"/>
      <c r="D1" s="149"/>
      <c r="E1" s="150"/>
      <c r="F1" s="5"/>
      <c r="G1" s="5"/>
      <c r="H1" s="5"/>
      <c r="I1" s="5"/>
      <c r="J1" s="5"/>
      <c r="K1" s="5"/>
      <c r="L1" s="6"/>
      <c r="M1" s="6"/>
      <c r="N1" s="7"/>
    </row>
    <row r="2" spans="1:26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26" ht="36.75" customHeight="1" x14ac:dyDescent="0.2">
      <c r="A3" s="12" t="s">
        <v>10</v>
      </c>
      <c r="B3" s="148" t="s">
        <v>4</v>
      </c>
      <c r="C3" s="149"/>
      <c r="D3" s="149"/>
      <c r="E3" s="150"/>
      <c r="F3" s="13"/>
      <c r="G3" s="13"/>
      <c r="H3" s="13"/>
      <c r="I3" s="13"/>
      <c r="J3" s="13"/>
      <c r="K3" s="13"/>
      <c r="L3" s="10"/>
      <c r="M3" s="10"/>
      <c r="N3" s="11"/>
    </row>
    <row r="4" spans="1:26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26" ht="36" customHeight="1" x14ac:dyDescent="0.2">
      <c r="A5" s="14" t="s">
        <v>11</v>
      </c>
      <c r="B5" s="15" t="s">
        <v>12</v>
      </c>
      <c r="C5" s="65">
        <v>43963</v>
      </c>
      <c r="D5" s="15" t="s">
        <v>13</v>
      </c>
      <c r="E5" s="65">
        <v>43993</v>
      </c>
      <c r="F5" s="16"/>
      <c r="G5" s="17"/>
      <c r="H5" s="18"/>
      <c r="I5" s="18"/>
      <c r="J5" s="18"/>
      <c r="K5" s="18"/>
      <c r="L5" s="10"/>
      <c r="M5" s="10"/>
      <c r="N5" s="11"/>
    </row>
    <row r="6" spans="1:26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2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26" x14ac:dyDescent="0.2">
      <c r="A8" s="61" t="s">
        <v>14</v>
      </c>
      <c r="B8" s="20" t="s">
        <v>15</v>
      </c>
      <c r="C8" s="20" t="s">
        <v>16</v>
      </c>
      <c r="D8" s="20" t="s">
        <v>15</v>
      </c>
      <c r="E8" s="20" t="s">
        <v>17</v>
      </c>
      <c r="F8" s="20" t="s">
        <v>18</v>
      </c>
      <c r="G8" s="146" t="s">
        <v>19</v>
      </c>
      <c r="H8" s="151"/>
      <c r="I8" s="151"/>
      <c r="J8" s="147"/>
      <c r="K8" s="61" t="s">
        <v>20</v>
      </c>
      <c r="L8" s="20" t="s">
        <v>21</v>
      </c>
      <c r="M8" s="21" t="s">
        <v>22</v>
      </c>
      <c r="N8" s="21" t="s">
        <v>23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">
      <c r="A9" s="23" t="s">
        <v>24</v>
      </c>
      <c r="B9" s="24" t="s">
        <v>25</v>
      </c>
      <c r="C9" s="24" t="s">
        <v>26</v>
      </c>
      <c r="D9" s="24" t="s">
        <v>26</v>
      </c>
      <c r="E9" s="24" t="s">
        <v>27</v>
      </c>
      <c r="F9" s="24" t="s">
        <v>26</v>
      </c>
      <c r="G9" s="152"/>
      <c r="H9" s="153"/>
      <c r="I9" s="153"/>
      <c r="J9" s="154"/>
      <c r="K9" s="23" t="s">
        <v>28</v>
      </c>
      <c r="L9" s="24" t="s">
        <v>29</v>
      </c>
      <c r="M9" s="25"/>
      <c r="N9" s="26" t="s">
        <v>30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">
      <c r="A10" s="27" t="s">
        <v>31</v>
      </c>
      <c r="B10" s="28" t="s">
        <v>32</v>
      </c>
      <c r="C10" s="28" t="s">
        <v>33</v>
      </c>
      <c r="D10" s="28" t="s">
        <v>33</v>
      </c>
      <c r="E10" s="28" t="s">
        <v>33</v>
      </c>
      <c r="F10" s="28" t="s">
        <v>33</v>
      </c>
      <c r="G10" s="81" t="s">
        <v>34</v>
      </c>
      <c r="H10" s="81" t="s">
        <v>35</v>
      </c>
      <c r="I10" s="81" t="s">
        <v>36</v>
      </c>
      <c r="J10" s="81"/>
      <c r="K10" s="31" t="s">
        <v>37</v>
      </c>
      <c r="L10" s="32"/>
      <c r="M10" s="33"/>
      <c r="N10" s="34"/>
    </row>
    <row r="11" spans="1:26" ht="0.75" customHeight="1" x14ac:dyDescent="0.2">
      <c r="A11" s="35"/>
      <c r="B11" s="28"/>
      <c r="C11" s="28"/>
      <c r="D11" s="28"/>
      <c r="E11" s="28"/>
      <c r="F11" s="28"/>
      <c r="G11" s="81"/>
      <c r="H11" s="81"/>
      <c r="I11" s="81"/>
      <c r="J11" s="81"/>
      <c r="K11" s="81"/>
      <c r="L11" s="32"/>
      <c r="M11" s="33"/>
      <c r="N11" s="33"/>
    </row>
    <row r="12" spans="1:26" ht="20.100000000000001" customHeight="1" x14ac:dyDescent="0.25">
      <c r="A12" s="37" t="s">
        <v>68</v>
      </c>
      <c r="B12" s="49" t="s">
        <v>45</v>
      </c>
      <c r="C12" s="50">
        <v>37.380000000000003</v>
      </c>
      <c r="D12" s="51">
        <v>6.23</v>
      </c>
      <c r="E12" s="50"/>
      <c r="F12" s="67">
        <f>C12-D12</f>
        <v>31.150000000000002</v>
      </c>
      <c r="G12" s="41"/>
      <c r="H12" s="41">
        <v>690</v>
      </c>
      <c r="I12" s="41">
        <v>4001</v>
      </c>
      <c r="J12" s="82" t="s">
        <v>45</v>
      </c>
      <c r="K12" s="82" t="s">
        <v>7</v>
      </c>
      <c r="L12" s="82" t="s">
        <v>69</v>
      </c>
      <c r="M12" s="84" t="s">
        <v>70</v>
      </c>
      <c r="N12" s="84" t="s">
        <v>51</v>
      </c>
      <c r="P12" s="8" t="b">
        <f t="shared" ref="P12" si="0">OR(G12&lt;100,LEN(G12)=2)</f>
        <v>1</v>
      </c>
      <c r="Q12" s="8" t="b">
        <f t="shared" ref="Q12" si="1">OR(H12&lt;1000,LEN(H12)=3)</f>
        <v>1</v>
      </c>
      <c r="R12" s="8" t="b">
        <f t="shared" ref="R12" si="2">IF(I12&lt;1000,TRUE)</f>
        <v>0</v>
      </c>
      <c r="S12" s="8" t="e">
        <f>OR(#REF!&lt;100000,LEN(#REF!)=5)</f>
        <v>#REF!</v>
      </c>
    </row>
    <row r="13" spans="1:26" ht="20.100000000000001" customHeight="1" thickBot="1" x14ac:dyDescent="0.25">
      <c r="A13" s="155" t="s">
        <v>40</v>
      </c>
      <c r="B13" s="156"/>
      <c r="C13" s="52">
        <f>SUM(C12:C12)</f>
        <v>37.380000000000003</v>
      </c>
      <c r="D13" s="52">
        <f>SUM(D12:D12)</f>
        <v>6.23</v>
      </c>
      <c r="E13" s="52"/>
      <c r="F13" s="52">
        <f>SUM(F12:F12)</f>
        <v>31.150000000000002</v>
      </c>
      <c r="G13" s="55"/>
      <c r="H13" s="55"/>
      <c r="I13" s="55"/>
      <c r="J13" s="73"/>
      <c r="K13" s="73"/>
      <c r="L13" s="58"/>
      <c r="M13" s="59"/>
      <c r="N13" s="60"/>
    </row>
    <row r="15" spans="1:26" x14ac:dyDescent="0.2">
      <c r="B15" s="146" t="s">
        <v>41</v>
      </c>
      <c r="C15" s="147"/>
    </row>
    <row r="16" spans="1:26" x14ac:dyDescent="0.2">
      <c r="B16" s="62" t="s">
        <v>42</v>
      </c>
      <c r="C16" s="63" t="s">
        <v>43</v>
      </c>
    </row>
    <row r="17" spans="2:3" x14ac:dyDescent="0.2">
      <c r="B17" s="62" t="s">
        <v>39</v>
      </c>
      <c r="C17" s="63" t="s">
        <v>44</v>
      </c>
    </row>
    <row r="18" spans="2:3" x14ac:dyDescent="0.2">
      <c r="B18" s="62" t="s">
        <v>45</v>
      </c>
      <c r="C18" s="63" t="s">
        <v>46</v>
      </c>
    </row>
    <row r="19" spans="2:3" x14ac:dyDescent="0.2">
      <c r="B19" s="33" t="s">
        <v>47</v>
      </c>
      <c r="C19" s="64" t="s">
        <v>48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10" stopIfTrue="1">
      <formula>AND(SUM($P12:$T12)&gt;0,NOT(ISBLANK(J12)))</formula>
    </cfRule>
    <cfRule type="expression" dxfId="128" priority="11" stopIfTrue="1">
      <formula>SUM($P12:$T12)&gt;0</formula>
    </cfRule>
  </conditionalFormatting>
  <conditionalFormatting sqref="C12 B1:E1 B3:E3">
    <cfRule type="expression" dxfId="127" priority="12" stopIfTrue="1">
      <formula>ISBLANK(B1)</formula>
    </cfRule>
  </conditionalFormatting>
  <conditionalFormatting sqref="M12:N12">
    <cfRule type="expression" dxfId="126" priority="13" stopIfTrue="1">
      <formula>AND(NOT(ISBLANK($C12)),ISBLANK(M12))</formula>
    </cfRule>
  </conditionalFormatting>
  <conditionalFormatting sqref="B12">
    <cfRule type="expression" dxfId="125" priority="14" stopIfTrue="1">
      <formula>AND(NOT(ISBLANK(C12)),ISBLANK(B12))</formula>
    </cfRule>
  </conditionalFormatting>
  <conditionalFormatting sqref="A12">
    <cfRule type="expression" dxfId="124" priority="15" stopIfTrue="1">
      <formula>AND(NOT(ISBLANK(C12)),ISBLANK(A12))</formula>
    </cfRule>
  </conditionalFormatting>
  <conditionalFormatting sqref="E12">
    <cfRule type="expression" dxfId="123" priority="16" stopIfTrue="1">
      <formula>AND(NOT(ISBLANK(C12)),ISBLANK(E12),B12="S")</formula>
    </cfRule>
  </conditionalFormatting>
  <conditionalFormatting sqref="L12">
    <cfRule type="expression" priority="6" stopIfTrue="1">
      <formula>AND(SUM($P12:$T12)&gt;0,NOT(ISBLANK(L12)))</formula>
    </cfRule>
    <cfRule type="expression" dxfId="122" priority="7" stopIfTrue="1">
      <formula>SUM($P12:$T12)&gt;0</formula>
    </cfRule>
  </conditionalFormatting>
  <conditionalFormatting sqref="E5 C5">
    <cfRule type="expression" dxfId="121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Civic Duties</vt:lpstr>
      <vt:lpstr>Community Services</vt:lpstr>
      <vt:lpstr>Corporate</vt:lpstr>
      <vt:lpstr>Housing</vt:lpstr>
      <vt:lpstr>JWS</vt:lpstr>
      <vt:lpstr>JWS(2)</vt:lpstr>
      <vt:lpstr>JWS(3)</vt:lpstr>
      <vt:lpstr>Marketing</vt:lpstr>
      <vt:lpstr>Museum</vt:lpstr>
      <vt:lpstr>Theatre</vt:lpstr>
      <vt:lpstr>Theatre(2)</vt:lpstr>
      <vt:lpstr>Theatre(3)</vt:lpstr>
      <vt:lpstr>Windle Valley</vt:lpstr>
    </vt:vector>
  </TitlesOfParts>
  <Company>Surrey Heath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Smith</dc:creator>
  <cp:lastModifiedBy>Michelle Smith</cp:lastModifiedBy>
  <dcterms:created xsi:type="dcterms:W3CDTF">2020-05-19T11:23:07Z</dcterms:created>
  <dcterms:modified xsi:type="dcterms:W3CDTF">2020-06-30T14:45:33Z</dcterms:modified>
</cp:coreProperties>
</file>